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Price Data\"/>
    </mc:Choice>
  </mc:AlternateContent>
  <xr:revisionPtr revIDLastSave="0" documentId="13_ncr:1_{2A0345C4-143F-48A9-8D47-B65A93094D4F}" xr6:coauthVersionLast="47" xr6:coauthVersionMax="47" xr10:uidLastSave="{00000000-0000-0000-0000-000000000000}"/>
  <bookViews>
    <workbookView xWindow="28680" yWindow="-120" windowWidth="29040" windowHeight="15720" activeTab="1" xr2:uid="{F5B0E9F5-E916-4B14-899E-63AD0ED42EC7}"/>
  </bookViews>
  <sheets>
    <sheet name="SubSector Analysis" sheetId="3" r:id="rId1"/>
    <sheet name="Nifty 750 Analysis" sheetId="2" r:id="rId2"/>
    <sheet name="Price_Filter_01_11_2024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3" l="1"/>
  <c r="G17" i="3" s="1"/>
  <c r="B31" i="3"/>
  <c r="E31" i="3" s="1"/>
  <c r="B10" i="3"/>
  <c r="B11" i="3"/>
  <c r="B8" i="3"/>
  <c r="D8" i="3" s="1"/>
  <c r="B5" i="3"/>
  <c r="D5" i="3" s="1"/>
  <c r="B54" i="3"/>
  <c r="D54" i="3" s="1"/>
  <c r="B14" i="3"/>
  <c r="E14" i="3" s="1"/>
  <c r="B72" i="3"/>
  <c r="Q72" i="3" s="1"/>
  <c r="B71" i="3"/>
  <c r="E71" i="3" s="1"/>
  <c r="B34" i="3"/>
  <c r="D34" i="3" s="1"/>
  <c r="B107" i="3"/>
  <c r="B60" i="3"/>
  <c r="G60" i="3" s="1"/>
  <c r="B43" i="3"/>
  <c r="B35" i="3"/>
  <c r="B7" i="3"/>
  <c r="E7" i="3" s="1"/>
  <c r="B76" i="3"/>
  <c r="B21" i="3"/>
  <c r="B15" i="3"/>
  <c r="D15" i="3" s="1"/>
  <c r="B77" i="3"/>
  <c r="E77" i="3" s="1"/>
  <c r="B44" i="3"/>
  <c r="I44" i="3" s="1"/>
  <c r="B19" i="3"/>
  <c r="I19" i="3" s="1"/>
  <c r="B2" i="3"/>
  <c r="H2" i="3" s="1"/>
  <c r="B45" i="3"/>
  <c r="B70" i="3"/>
  <c r="H70" i="3" s="1"/>
  <c r="B29" i="3"/>
  <c r="E29" i="3" s="1"/>
  <c r="B75" i="3"/>
  <c r="B40" i="3"/>
  <c r="E40" i="3" s="1"/>
  <c r="B33" i="3"/>
  <c r="G33" i="3" s="1"/>
  <c r="B36" i="3"/>
  <c r="G36" i="3" s="1"/>
  <c r="B23" i="3"/>
  <c r="B78" i="3"/>
  <c r="I78" i="3" s="1"/>
  <c r="B9" i="3"/>
  <c r="D9" i="3" s="1"/>
  <c r="B4" i="3"/>
  <c r="B12" i="3"/>
  <c r="D12" i="3" s="1"/>
  <c r="B28" i="3"/>
  <c r="B37" i="3"/>
  <c r="B59" i="3"/>
  <c r="B55" i="3"/>
  <c r="B65" i="3"/>
  <c r="E65" i="3" s="1"/>
  <c r="B68" i="3"/>
  <c r="I68" i="3" s="1"/>
  <c r="B113" i="3"/>
  <c r="G113" i="3" s="1"/>
  <c r="B112" i="3"/>
  <c r="B6" i="3"/>
  <c r="E6" i="3" s="1"/>
  <c r="B22" i="3"/>
  <c r="I22" i="3" s="1"/>
  <c r="B63" i="3"/>
  <c r="I63" i="3" s="1"/>
  <c r="B24" i="3"/>
  <c r="H24" i="3" s="1"/>
  <c r="B83" i="3"/>
  <c r="B26" i="3"/>
  <c r="H26" i="3" s="1"/>
  <c r="B30" i="3"/>
  <c r="E30" i="3" s="1"/>
  <c r="B58" i="3"/>
  <c r="B108" i="3"/>
  <c r="E108" i="3" s="1"/>
  <c r="B74" i="3"/>
  <c r="D74" i="3" s="1"/>
  <c r="B67" i="3"/>
  <c r="B16" i="3"/>
  <c r="D16" i="3" s="1"/>
  <c r="B20" i="3"/>
  <c r="E20" i="3" s="1"/>
  <c r="B88" i="3"/>
  <c r="D88" i="3" s="1"/>
  <c r="B93" i="3"/>
  <c r="E93" i="3" s="1"/>
  <c r="B80" i="3"/>
  <c r="D80" i="3" s="1"/>
  <c r="B109" i="3"/>
  <c r="B18" i="3"/>
  <c r="B61" i="3"/>
  <c r="B85" i="3"/>
  <c r="B25" i="3"/>
  <c r="E25" i="3" s="1"/>
  <c r="B3" i="3"/>
  <c r="B69" i="3"/>
  <c r="B62" i="3"/>
  <c r="B50" i="3"/>
  <c r="B81" i="3"/>
  <c r="I81" i="3" s="1"/>
  <c r="B91" i="3"/>
  <c r="E91" i="3" s="1"/>
  <c r="B51" i="3"/>
  <c r="H51" i="3" s="1"/>
  <c r="B46" i="3"/>
  <c r="G46" i="3" s="1"/>
  <c r="B87" i="3"/>
  <c r="H87" i="3" s="1"/>
  <c r="B56" i="3"/>
  <c r="E56" i="3" s="1"/>
  <c r="B84" i="3"/>
  <c r="B41" i="3"/>
  <c r="E41" i="3" s="1"/>
  <c r="B32" i="3"/>
  <c r="B13" i="3"/>
  <c r="D13" i="3" s="1"/>
  <c r="B66" i="3"/>
  <c r="G66" i="3" s="1"/>
  <c r="B48" i="3"/>
  <c r="E48" i="3" s="1"/>
  <c r="B47" i="3"/>
  <c r="B38" i="3"/>
  <c r="B64" i="3"/>
  <c r="G64" i="3" s="1"/>
  <c r="B27" i="3"/>
  <c r="G27" i="3" s="1"/>
  <c r="B90" i="3"/>
  <c r="B42" i="3"/>
  <c r="B82" i="3"/>
  <c r="B94" i="3"/>
  <c r="E94" i="3" s="1"/>
  <c r="B39" i="3"/>
  <c r="I39" i="3" s="1"/>
  <c r="B111" i="3"/>
  <c r="H111" i="3" s="1"/>
  <c r="B49" i="3"/>
  <c r="G49" i="3" s="1"/>
  <c r="B89" i="3"/>
  <c r="E89" i="3" s="1"/>
  <c r="B95" i="3"/>
  <c r="I95" i="3" s="1"/>
  <c r="B110" i="3"/>
  <c r="E110" i="3" s="1"/>
  <c r="B103" i="3"/>
  <c r="H103" i="3" s="1"/>
  <c r="B96" i="3"/>
  <c r="B92" i="3"/>
  <c r="H92" i="3" s="1"/>
  <c r="B79" i="3"/>
  <c r="E79" i="3" s="1"/>
  <c r="B97" i="3"/>
  <c r="B86" i="3"/>
  <c r="E86" i="3" s="1"/>
  <c r="B52" i="3"/>
  <c r="B73" i="3"/>
  <c r="F73" i="3" s="1"/>
  <c r="B98" i="3"/>
  <c r="G98" i="3" s="1"/>
  <c r="B115" i="3"/>
  <c r="G115" i="3" s="1"/>
  <c r="B102" i="3"/>
  <c r="G102" i="3" s="1"/>
  <c r="B114" i="3"/>
  <c r="G114" i="3" s="1"/>
  <c r="B116" i="3"/>
  <c r="G116" i="3" s="1"/>
  <c r="B53" i="3"/>
  <c r="B99" i="3"/>
  <c r="D99" i="3" s="1"/>
  <c r="B57" i="3"/>
  <c r="B100" i="3"/>
  <c r="B105" i="3"/>
  <c r="E105" i="3" s="1"/>
  <c r="B117" i="3"/>
  <c r="I117" i="3" s="1"/>
  <c r="B118" i="3"/>
  <c r="H118" i="3" s="1"/>
  <c r="B101" i="3"/>
  <c r="G101" i="3" s="1"/>
  <c r="B119" i="3"/>
  <c r="E119" i="3" s="1"/>
  <c r="B120" i="3"/>
  <c r="I120" i="3" s="1"/>
  <c r="B104" i="3"/>
  <c r="B121" i="3"/>
  <c r="D121" i="3" s="1"/>
  <c r="B122" i="3"/>
  <c r="B123" i="3"/>
  <c r="H123" i="3" s="1"/>
  <c r="B124" i="3"/>
  <c r="E124" i="3" s="1"/>
  <c r="B125" i="3"/>
  <c r="B106" i="3"/>
  <c r="AQ633" i="2"/>
  <c r="AQ561" i="2"/>
  <c r="AQ547" i="2"/>
  <c r="AQ88" i="2"/>
  <c r="AQ287" i="2"/>
  <c r="AQ401" i="2"/>
  <c r="AQ438" i="2"/>
  <c r="AQ327" i="2"/>
  <c r="AQ569" i="2"/>
  <c r="AQ533" i="2"/>
  <c r="AQ396" i="2"/>
  <c r="AQ275" i="2"/>
  <c r="AQ114" i="2"/>
  <c r="AQ665" i="2"/>
  <c r="AQ130" i="2"/>
  <c r="AQ471" i="2"/>
  <c r="AQ596" i="2"/>
  <c r="AQ627" i="2"/>
  <c r="AQ417" i="2"/>
  <c r="AQ400" i="2"/>
  <c r="AQ58" i="2"/>
  <c r="AQ394" i="2"/>
  <c r="AQ502" i="2"/>
  <c r="AQ259" i="2"/>
  <c r="AQ268" i="2"/>
  <c r="AQ601" i="2"/>
  <c r="AQ447" i="2"/>
  <c r="AQ79" i="2"/>
  <c r="AQ659" i="2"/>
  <c r="AQ573" i="2"/>
  <c r="AQ293" i="2"/>
  <c r="AQ169" i="2"/>
  <c r="AQ688" i="2"/>
  <c r="AQ9" i="2"/>
  <c r="AQ377" i="2"/>
  <c r="AQ83" i="2"/>
  <c r="AQ411" i="2"/>
  <c r="AQ153" i="2"/>
  <c r="AQ238" i="2"/>
  <c r="AQ672" i="2"/>
  <c r="AQ104" i="2"/>
  <c r="AQ50" i="2"/>
  <c r="AQ538" i="2"/>
  <c r="AQ176" i="2"/>
  <c r="AQ391" i="2"/>
  <c r="AQ460" i="2"/>
  <c r="AQ196" i="2"/>
  <c r="AQ602" i="2"/>
  <c r="AQ236" i="2"/>
  <c r="AQ350" i="2"/>
  <c r="AQ520" i="2"/>
  <c r="AQ456" i="2"/>
  <c r="AQ472" i="2"/>
  <c r="AQ140" i="2"/>
  <c r="AQ359" i="2"/>
  <c r="AQ315" i="2"/>
  <c r="AQ245" i="2"/>
  <c r="AQ473" i="2"/>
  <c r="AQ190" i="2"/>
  <c r="AQ367" i="2"/>
  <c r="AQ476" i="2"/>
  <c r="AQ295" i="2"/>
  <c r="AQ344" i="2"/>
  <c r="AQ200" i="2"/>
  <c r="AQ362" i="2"/>
  <c r="AQ301" i="2"/>
  <c r="AQ304" i="2"/>
  <c r="AQ477" i="2"/>
  <c r="AQ403" i="2"/>
  <c r="AQ155" i="2"/>
  <c r="AQ408" i="2"/>
  <c r="AQ371" i="2"/>
  <c r="AQ256" i="2"/>
  <c r="AQ101" i="2"/>
  <c r="AQ185" i="2"/>
  <c r="AQ592" i="2"/>
  <c r="AQ187" i="2"/>
  <c r="AQ453" i="2"/>
  <c r="AQ167" i="2"/>
  <c r="AQ59" i="2"/>
  <c r="AQ345" i="2"/>
  <c r="AQ458" i="2"/>
  <c r="AQ375" i="2"/>
  <c r="AQ540" i="2"/>
  <c r="AQ326" i="2"/>
  <c r="AQ163" i="2"/>
  <c r="AQ439" i="2"/>
  <c r="AQ509" i="2"/>
  <c r="AQ305" i="2"/>
  <c r="AQ285" i="2"/>
  <c r="AQ274" i="2"/>
  <c r="AQ75" i="2"/>
  <c r="AQ611" i="2"/>
  <c r="AQ117" i="2"/>
  <c r="AQ8" i="2"/>
  <c r="AQ266" i="2"/>
  <c r="AQ110" i="2"/>
  <c r="AQ98" i="2"/>
  <c r="AQ248" i="2"/>
  <c r="AQ639" i="2"/>
  <c r="AQ428" i="2"/>
  <c r="AQ56" i="2"/>
  <c r="AQ316" i="2"/>
  <c r="AQ452" i="2"/>
  <c r="AQ97" i="2"/>
  <c r="AQ299" i="2"/>
  <c r="AQ24" i="2"/>
  <c r="AQ647" i="2"/>
  <c r="AQ475" i="2"/>
  <c r="AQ379" i="2"/>
  <c r="AQ532" i="2"/>
  <c r="AQ62" i="2"/>
  <c r="AQ218" i="2"/>
  <c r="AQ38" i="2"/>
  <c r="AQ380" i="2"/>
  <c r="AQ280" i="2"/>
  <c r="AQ286" i="2"/>
  <c r="AQ331" i="2"/>
  <c r="AQ450" i="2"/>
  <c r="AQ66" i="2"/>
  <c r="AQ21" i="2"/>
  <c r="AQ729" i="2"/>
  <c r="AQ199" i="2"/>
  <c r="AQ227" i="2"/>
  <c r="AQ325" i="2"/>
  <c r="AQ271" i="2"/>
  <c r="AQ637" i="2"/>
  <c r="AQ376" i="2"/>
  <c r="AQ147" i="2"/>
  <c r="AQ120" i="2"/>
  <c r="AQ165" i="2"/>
  <c r="AQ85" i="2"/>
  <c r="AQ264" i="2"/>
  <c r="AQ297" i="2"/>
  <c r="AQ18" i="2"/>
  <c r="AQ690" i="2"/>
  <c r="AQ652" i="2"/>
  <c r="AQ332" i="2"/>
  <c r="AQ699" i="2"/>
  <c r="AQ378" i="2"/>
  <c r="AQ255" i="2"/>
  <c r="AQ402" i="2"/>
  <c r="AQ277" i="2"/>
  <c r="AQ223" i="2"/>
  <c r="AQ549" i="2"/>
  <c r="AQ653" i="2"/>
  <c r="AQ431" i="2"/>
  <c r="AQ465" i="2"/>
  <c r="AQ19" i="2"/>
  <c r="AQ29" i="2"/>
  <c r="AQ723" i="2"/>
  <c r="AQ121" i="2"/>
  <c r="AQ232" i="2"/>
  <c r="AQ28" i="2"/>
  <c r="AQ258" i="2"/>
  <c r="AQ296" i="2"/>
  <c r="AQ194" i="2"/>
  <c r="AQ479" i="2"/>
  <c r="AQ515" i="2"/>
  <c r="AQ279" i="2"/>
  <c r="AQ564" i="2"/>
  <c r="AQ421" i="2"/>
  <c r="AQ241" i="2"/>
  <c r="AQ437" i="2"/>
  <c r="AQ481" i="2"/>
  <c r="AQ337" i="2"/>
  <c r="AQ234" i="2"/>
  <c r="AQ555" i="2"/>
  <c r="AQ643" i="2"/>
  <c r="AQ554" i="2"/>
  <c r="AQ562" i="2"/>
  <c r="AQ605" i="2"/>
  <c r="AQ217" i="2"/>
  <c r="AQ600" i="2"/>
  <c r="AQ537" i="2"/>
  <c r="AQ424" i="2"/>
  <c r="AQ220" i="2"/>
  <c r="AQ335" i="2"/>
  <c r="AQ581" i="2"/>
  <c r="AQ106" i="2"/>
  <c r="AQ492" i="2"/>
  <c r="AQ666" i="2"/>
  <c r="AQ482" i="2"/>
  <c r="AQ35" i="2"/>
  <c r="AQ620" i="2"/>
  <c r="AQ683" i="2"/>
  <c r="AQ221" i="2"/>
  <c r="AQ63" i="2"/>
  <c r="AQ151" i="2"/>
  <c r="AQ4" i="2"/>
  <c r="AQ667" i="2"/>
  <c r="AQ609" i="2"/>
  <c r="AQ202" i="2"/>
  <c r="AQ319" i="2"/>
  <c r="AQ311" i="2"/>
  <c r="AQ628" i="2"/>
  <c r="AQ621" i="2"/>
  <c r="AQ143" i="2"/>
  <c r="AQ498" i="2"/>
  <c r="AQ55" i="2"/>
  <c r="AQ442" i="2"/>
  <c r="AQ535" i="2"/>
  <c r="AQ94" i="2"/>
  <c r="AQ607" i="2"/>
  <c r="AQ341" i="2"/>
  <c r="AQ648" i="2"/>
  <c r="AQ395" i="2"/>
  <c r="AQ556" i="2"/>
  <c r="AQ45" i="2"/>
  <c r="AQ283" i="2"/>
  <c r="AQ273" i="2"/>
  <c r="AQ92" i="2"/>
  <c r="AQ60" i="2"/>
  <c r="AQ228" i="2"/>
  <c r="AQ54" i="2"/>
  <c r="AQ133" i="2"/>
  <c r="AQ505" i="2"/>
  <c r="AQ518" i="2"/>
  <c r="AQ386" i="2"/>
  <c r="AQ206" i="2"/>
  <c r="AQ545" i="2"/>
  <c r="AQ494" i="2"/>
  <c r="AQ594" i="2"/>
  <c r="AQ164" i="2"/>
  <c r="AQ470" i="2"/>
  <c r="AQ78" i="2"/>
  <c r="AQ250" i="2"/>
  <c r="AQ154" i="2"/>
  <c r="AQ138" i="2"/>
  <c r="AQ467" i="2"/>
  <c r="AQ338" i="2"/>
  <c r="AQ644" i="2"/>
  <c r="AQ14" i="2"/>
  <c r="AQ355" i="2"/>
  <c r="AQ40" i="2"/>
  <c r="AQ516" i="2"/>
  <c r="AQ320" i="2"/>
  <c r="AQ409" i="2"/>
  <c r="AQ30" i="2"/>
  <c r="AQ42" i="2"/>
  <c r="AQ398" i="2"/>
  <c r="AQ406" i="2"/>
  <c r="AQ188" i="2"/>
  <c r="AQ74" i="2"/>
  <c r="AQ521" i="2"/>
  <c r="AQ109" i="2"/>
  <c r="AQ365" i="2"/>
  <c r="AQ432" i="2"/>
  <c r="AQ72" i="2"/>
  <c r="AQ404" i="2"/>
  <c r="AQ328" i="2"/>
  <c r="AQ330" i="2"/>
  <c r="AQ352" i="2"/>
  <c r="AQ576" i="2"/>
  <c r="AQ468" i="2"/>
  <c r="AQ709" i="2"/>
  <c r="AQ660" i="2"/>
  <c r="AQ696" i="2"/>
  <c r="AQ500" i="2"/>
  <c r="AQ25" i="2"/>
  <c r="AQ563" i="2"/>
  <c r="AQ41" i="2"/>
  <c r="AQ115" i="2"/>
  <c r="AQ230" i="2"/>
  <c r="AQ342" i="2"/>
  <c r="AQ20" i="2"/>
  <c r="AQ425" i="2"/>
  <c r="AQ436" i="2"/>
  <c r="AQ57" i="2"/>
  <c r="AQ582" i="2"/>
  <c r="AQ369" i="2"/>
  <c r="AQ511" i="2"/>
  <c r="AQ674" i="2"/>
  <c r="AQ488" i="2"/>
  <c r="AQ725" i="2"/>
  <c r="AQ489" i="2"/>
  <c r="AQ145" i="2"/>
  <c r="AQ177" i="2"/>
  <c r="AQ415" i="2"/>
  <c r="AQ448" i="2"/>
  <c r="AQ397" i="2"/>
  <c r="AQ276" i="2"/>
  <c r="AQ507" i="2"/>
  <c r="AQ444" i="2"/>
  <c r="AQ108" i="2"/>
  <c r="AQ3" i="2"/>
  <c r="AQ418" i="2"/>
  <c r="AQ440" i="2"/>
  <c r="AQ149" i="2"/>
  <c r="AQ251" i="2"/>
  <c r="AQ103" i="2"/>
  <c r="AQ191" i="2"/>
  <c r="AQ541" i="2"/>
  <c r="AQ568" i="2"/>
  <c r="AQ84" i="2"/>
  <c r="AQ168" i="2"/>
  <c r="AQ93" i="2"/>
  <c r="AQ466" i="2"/>
  <c r="AQ455" i="2"/>
  <c r="AQ677" i="2"/>
  <c r="AQ239" i="2"/>
  <c r="AQ358" i="2"/>
  <c r="AQ339" i="2"/>
  <c r="AQ184" i="2"/>
  <c r="AQ71" i="2"/>
  <c r="AQ284" i="2"/>
  <c r="AQ170" i="2"/>
  <c r="AQ64" i="2"/>
  <c r="AQ166" i="2"/>
  <c r="AQ632" i="2"/>
  <c r="AQ254" i="2"/>
  <c r="AQ205" i="2"/>
  <c r="AQ353" i="2"/>
  <c r="AQ606" i="2"/>
  <c r="AQ354" i="2"/>
  <c r="AQ622" i="2"/>
  <c r="AQ152" i="2"/>
  <c r="AQ310" i="2"/>
  <c r="AQ528" i="2"/>
  <c r="AQ578" i="2"/>
  <c r="AQ100" i="2"/>
  <c r="AQ491" i="2"/>
  <c r="AQ198" i="2"/>
  <c r="AQ112" i="2"/>
  <c r="AQ290" i="2"/>
  <c r="AQ405" i="2"/>
  <c r="AQ61" i="2"/>
  <c r="AQ294" i="2"/>
  <c r="AQ361" i="2"/>
  <c r="AQ368" i="2"/>
  <c r="AQ635" i="2"/>
  <c r="AQ102" i="2"/>
  <c r="AQ111" i="2"/>
  <c r="AQ182" i="2"/>
  <c r="AQ226" i="2"/>
  <c r="AQ249" i="2"/>
  <c r="AQ312" i="2"/>
  <c r="AQ484" i="2"/>
  <c r="AQ52" i="2"/>
  <c r="AQ333" i="2"/>
  <c r="AQ5" i="2"/>
  <c r="AQ261" i="2"/>
  <c r="AQ159" i="2"/>
  <c r="AQ534" i="2"/>
  <c r="AQ37" i="2"/>
  <c r="AQ706" i="2"/>
  <c r="AQ34" i="2"/>
  <c r="AQ125" i="2"/>
  <c r="AQ634" i="2"/>
  <c r="AQ302" i="2"/>
  <c r="AQ13" i="2"/>
  <c r="AQ175" i="2"/>
  <c r="AQ209" i="2"/>
  <c r="AQ46" i="2"/>
  <c r="AQ323" i="2"/>
  <c r="AQ173" i="2"/>
  <c r="AQ546" i="2"/>
  <c r="AQ222" i="2"/>
  <c r="AQ676" i="2"/>
  <c r="AQ689" i="2"/>
  <c r="AQ229" i="2"/>
  <c r="AQ113" i="2"/>
  <c r="AQ619" i="2"/>
  <c r="AQ212" i="2"/>
  <c r="AQ542" i="2"/>
  <c r="AQ122" i="2"/>
  <c r="AQ10" i="2"/>
  <c r="AQ183" i="2"/>
  <c r="AQ552" i="2"/>
  <c r="AQ142" i="2"/>
  <c r="AQ95" i="2"/>
  <c r="AQ2" i="2"/>
  <c r="AQ654" i="2"/>
  <c r="AQ119" i="2"/>
  <c r="AQ219" i="2"/>
  <c r="AQ131" i="2"/>
  <c r="AQ523" i="2"/>
  <c r="AQ553" i="2"/>
  <c r="AQ281" i="2"/>
  <c r="AQ31" i="2"/>
  <c r="AQ364" i="2"/>
  <c r="AQ474" i="2"/>
  <c r="AQ53" i="2"/>
  <c r="AQ441" i="2"/>
  <c r="AQ480" i="2"/>
  <c r="AQ678" i="2"/>
  <c r="AQ309" i="2"/>
  <c r="AQ124" i="2"/>
  <c r="AQ39" i="2"/>
  <c r="AQ68" i="2"/>
  <c r="AQ565" i="2"/>
  <c r="AQ43" i="2"/>
  <c r="AQ623" i="2"/>
  <c r="AQ139" i="2"/>
  <c r="AQ550" i="2"/>
  <c r="AQ70" i="2"/>
  <c r="AQ700" i="2"/>
  <c r="AQ485" i="2"/>
  <c r="AQ588" i="2"/>
  <c r="AQ461" i="2"/>
  <c r="AQ17" i="2"/>
  <c r="AQ618" i="2"/>
  <c r="AQ181" i="2"/>
  <c r="AQ32" i="2"/>
  <c r="AQ435" i="2"/>
  <c r="AQ272" i="2"/>
  <c r="AQ12" i="2"/>
  <c r="AQ390" i="2"/>
  <c r="AQ636" i="2"/>
  <c r="AQ178" i="2"/>
  <c r="AQ329" i="2"/>
  <c r="AQ247" i="2"/>
  <c r="AQ351" i="2"/>
  <c r="AQ496" i="2"/>
  <c r="AQ208" i="2"/>
  <c r="AQ203" i="2"/>
  <c r="AQ15" i="2"/>
  <c r="AQ427" i="2"/>
  <c r="AQ370" i="2"/>
  <c r="AQ204" i="2"/>
  <c r="AQ134" i="2"/>
  <c r="AQ231" i="2"/>
  <c r="AQ524" i="2"/>
  <c r="AQ680" i="2"/>
  <c r="AQ597" i="2"/>
  <c r="AQ22" i="2"/>
  <c r="AQ224" i="2"/>
  <c r="AQ519" i="2"/>
  <c r="AQ215" i="2"/>
  <c r="AQ189" i="2"/>
  <c r="AQ265" i="2"/>
  <c r="AQ7" i="2"/>
  <c r="AQ579" i="2"/>
  <c r="AQ89" i="2"/>
  <c r="AQ161" i="2"/>
  <c r="AQ624" i="2"/>
  <c r="AQ257" i="2"/>
  <c r="AQ512" i="2"/>
  <c r="AQ595" i="2"/>
  <c r="AQ372" i="2"/>
  <c r="AQ148" i="2"/>
  <c r="AQ336" i="2"/>
  <c r="AQ610" i="2"/>
  <c r="AQ464" i="2"/>
  <c r="AQ23" i="2"/>
  <c r="AQ80" i="2"/>
  <c r="AQ727" i="2"/>
  <c r="AQ67" i="2"/>
  <c r="AQ459" i="2"/>
  <c r="AQ697" i="2"/>
  <c r="AQ349" i="2"/>
  <c r="AQ242" i="2"/>
  <c r="AQ629" i="2"/>
  <c r="AQ118" i="2"/>
  <c r="AQ577" i="2"/>
  <c r="AQ73" i="2"/>
  <c r="AQ574" i="2"/>
  <c r="AQ6" i="2"/>
  <c r="AQ423" i="2"/>
  <c r="AQ388" i="2"/>
  <c r="AQ126" i="2"/>
  <c r="AQ407" i="2"/>
  <c r="AQ313" i="2"/>
  <c r="AQ162" i="2"/>
  <c r="AQ389" i="2"/>
  <c r="AQ136" i="2"/>
  <c r="AQ645" i="2"/>
  <c r="AQ171" i="2"/>
  <c r="AQ603" i="2"/>
  <c r="AQ289" i="2"/>
  <c r="AQ691" i="2"/>
  <c r="AQ11" i="2"/>
  <c r="AQ246" i="2"/>
  <c r="AQ253" i="2"/>
  <c r="AQ662" i="2"/>
  <c r="AQ615" i="2"/>
  <c r="AQ718" i="2"/>
  <c r="AQ422" i="2"/>
  <c r="AQ172" i="2"/>
  <c r="AQ413" i="2"/>
  <c r="AQ216" i="2"/>
  <c r="AQ671" i="2"/>
  <c r="AQ531" i="2"/>
  <c r="AQ717" i="2"/>
  <c r="AQ348" i="2"/>
  <c r="AQ86" i="2"/>
  <c r="AQ701" i="2"/>
  <c r="AQ135" i="2"/>
  <c r="AQ156" i="2"/>
  <c r="AQ144" i="2"/>
  <c r="AQ16" i="2"/>
  <c r="AQ382" i="2"/>
  <c r="AQ26" i="2"/>
  <c r="AQ661" i="2"/>
  <c r="AQ373" i="2"/>
  <c r="AQ490" i="2"/>
  <c r="AQ501" i="2"/>
  <c r="AQ132" i="2"/>
  <c r="AQ27" i="2"/>
  <c r="AQ237" i="2"/>
  <c r="AQ656" i="2"/>
  <c r="AQ96" i="2"/>
  <c r="AQ90" i="2"/>
  <c r="AQ593" i="2"/>
  <c r="AQ557" i="2"/>
  <c r="AQ570" i="2"/>
  <c r="AQ544" i="2"/>
  <c r="AQ631" i="2"/>
  <c r="AQ566" i="2"/>
  <c r="AQ51" i="2"/>
  <c r="AQ356" i="2"/>
  <c r="AQ357" i="2"/>
  <c r="AQ399" i="2"/>
  <c r="AQ707" i="2"/>
  <c r="AQ530" i="2"/>
  <c r="AQ720" i="2"/>
  <c r="AQ47" i="2"/>
  <c r="AQ503" i="2"/>
  <c r="AQ383" i="2"/>
  <c r="AQ267" i="2"/>
  <c r="AQ91" i="2"/>
  <c r="AQ363" i="2"/>
  <c r="AQ282" i="2"/>
  <c r="AQ559" i="2"/>
  <c r="AQ430" i="2"/>
  <c r="AQ186" i="2"/>
  <c r="AQ308" i="2"/>
  <c r="AQ617" i="2"/>
  <c r="AQ146" i="2"/>
  <c r="AQ262" i="2"/>
  <c r="AQ210" i="2"/>
  <c r="AQ303" i="2"/>
  <c r="AQ127" i="2"/>
  <c r="AQ157" i="2"/>
  <c r="AQ572" i="2"/>
  <c r="AQ543" i="2"/>
  <c r="AQ526" i="2"/>
  <c r="AQ590" i="2"/>
  <c r="AQ584" i="2"/>
  <c r="AQ116" i="2"/>
  <c r="AQ419" i="2"/>
  <c r="AQ497" i="2"/>
  <c r="AQ705" i="2"/>
  <c r="AQ434" i="2"/>
  <c r="AQ433" i="2"/>
  <c r="AQ360" i="2"/>
  <c r="AQ128" i="2"/>
  <c r="AQ445" i="2"/>
  <c r="AQ708" i="2"/>
  <c r="AQ462" i="2"/>
  <c r="AQ548" i="2"/>
  <c r="AQ686" i="2"/>
  <c r="AQ716" i="2"/>
  <c r="AQ493" i="2"/>
  <c r="AQ527" i="2"/>
  <c r="AQ306" i="2"/>
  <c r="AQ393" i="2"/>
  <c r="AQ586" i="2"/>
  <c r="AQ585" i="2"/>
  <c r="AQ730" i="2"/>
  <c r="AQ630" i="2"/>
  <c r="AQ589" i="2"/>
  <c r="AQ193" i="2"/>
  <c r="AQ76" i="2"/>
  <c r="AQ160" i="2"/>
  <c r="AQ48" i="2"/>
  <c r="AQ650" i="2"/>
  <c r="AQ429" i="2"/>
  <c r="AQ457" i="2"/>
  <c r="AQ420" i="2"/>
  <c r="AQ486" i="2"/>
  <c r="AQ426" i="2"/>
  <c r="AQ449" i="2"/>
  <c r="AQ107" i="2"/>
  <c r="AQ81" i="2"/>
  <c r="AQ412" i="2"/>
  <c r="AQ137" i="2"/>
  <c r="AQ575" i="2"/>
  <c r="AQ123" i="2"/>
  <c r="AQ317" i="2"/>
  <c r="AQ192" i="2"/>
  <c r="AQ324" i="2"/>
  <c r="AQ36" i="2"/>
  <c r="AQ571" i="2"/>
  <c r="AQ675" i="2"/>
  <c r="AQ381" i="2"/>
  <c r="AQ307" i="2"/>
  <c r="AQ649" i="2"/>
  <c r="AQ197" i="2"/>
  <c r="AQ49" i="2"/>
  <c r="AQ714" i="2"/>
  <c r="AQ150" i="2"/>
  <c r="AQ99" i="2"/>
  <c r="AQ478" i="2"/>
  <c r="AQ646" i="2"/>
  <c r="AQ278" i="2"/>
  <c r="AQ87" i="2"/>
  <c r="AQ214" i="2"/>
  <c r="AQ77" i="2"/>
  <c r="AQ504" i="2"/>
  <c r="AQ374" i="2"/>
  <c r="AQ44" i="2"/>
  <c r="AQ225" i="2"/>
  <c r="AQ608" i="2"/>
  <c r="AQ684" i="2"/>
  <c r="AQ347" i="2"/>
  <c r="AQ506" i="2"/>
  <c r="AQ298" i="2"/>
  <c r="AQ638" i="2"/>
  <c r="AQ567" i="2"/>
  <c r="AQ613" i="2"/>
  <c r="AQ642" i="2"/>
  <c r="AQ322" i="2"/>
  <c r="AQ82" i="2"/>
  <c r="AQ587" i="2"/>
  <c r="AQ392" i="2"/>
  <c r="AQ235" i="2"/>
  <c r="AQ416" i="2"/>
  <c r="AQ598" i="2"/>
  <c r="AQ710" i="2"/>
  <c r="AQ651" i="2"/>
  <c r="AQ195" i="2"/>
  <c r="AQ387" i="2"/>
  <c r="AQ292" i="2"/>
  <c r="AQ724" i="2"/>
  <c r="AQ65" i="2"/>
  <c r="AQ240" i="2"/>
  <c r="AQ451" i="2"/>
  <c r="AQ207" i="2"/>
  <c r="AQ201" i="2"/>
  <c r="AQ712" i="2"/>
  <c r="AQ213" i="2"/>
  <c r="AQ288" i="2"/>
  <c r="AQ657" i="2"/>
  <c r="AQ539" i="2"/>
  <c r="AQ687" i="2"/>
  <c r="AQ244" i="2"/>
  <c r="AQ321" i="2"/>
  <c r="AQ583" i="2"/>
  <c r="AQ525" i="2"/>
  <c r="AQ33" i="2"/>
  <c r="AQ731" i="2"/>
  <c r="AQ158" i="2"/>
  <c r="AQ702" i="2"/>
  <c r="AQ551" i="2"/>
  <c r="AQ260" i="2"/>
  <c r="AQ612" i="2"/>
  <c r="AQ269" i="2"/>
  <c r="AQ129" i="2"/>
  <c r="AQ483" i="2"/>
  <c r="AQ732" i="2"/>
  <c r="AQ69" i="2"/>
  <c r="AQ179" i="2"/>
  <c r="AQ270" i="2"/>
  <c r="AQ510" i="2"/>
  <c r="AQ499" i="2"/>
  <c r="AQ410" i="2"/>
  <c r="AQ669" i="2"/>
  <c r="AQ487" i="2"/>
  <c r="AQ334" i="2"/>
  <c r="AQ443" i="2"/>
  <c r="AQ703" i="2"/>
  <c r="AQ180" i="2"/>
  <c r="AQ719" i="2"/>
  <c r="AQ679" i="2"/>
  <c r="AQ591" i="2"/>
  <c r="AQ414" i="2"/>
  <c r="AQ640" i="2"/>
  <c r="AQ454" i="2"/>
  <c r="AQ670" i="2"/>
  <c r="AQ314" i="2"/>
  <c r="AQ513" i="2"/>
  <c r="AQ252" i="2"/>
  <c r="AQ141" i="2"/>
  <c r="AQ366" i="2"/>
  <c r="AQ233" i="2"/>
  <c r="AQ263" i="2"/>
  <c r="AQ529" i="2"/>
  <c r="AQ616" i="2"/>
  <c r="AQ318" i="2"/>
  <c r="AQ385" i="2"/>
  <c r="AQ105" i="2"/>
  <c r="AQ560" i="2"/>
  <c r="AQ514" i="2"/>
  <c r="AQ463" i="2"/>
  <c r="AQ300" i="2"/>
  <c r="AQ211" i="2"/>
  <c r="AQ599" i="2"/>
  <c r="AQ343" i="2"/>
  <c r="AQ614" i="2"/>
  <c r="AQ291" i="2"/>
  <c r="AQ580" i="2"/>
  <c r="AQ722" i="2"/>
  <c r="AQ174" i="2"/>
  <c r="AQ446" i="2"/>
  <c r="AQ384" i="2"/>
  <c r="AQ495" i="2"/>
  <c r="AQ340" i="2"/>
  <c r="AQ522" i="2"/>
  <c r="AQ692" i="2"/>
  <c r="AQ658" i="2"/>
  <c r="AQ536" i="2"/>
  <c r="AQ625" i="2"/>
  <c r="AQ685" i="2"/>
  <c r="AQ243" i="2"/>
  <c r="AQ469" i="2"/>
  <c r="AQ663" i="2"/>
  <c r="AQ655" i="2"/>
  <c r="AQ346" i="2"/>
  <c r="AQ694" i="2"/>
  <c r="AQ604" i="2"/>
  <c r="AQ682" i="2"/>
  <c r="AQ668" i="2"/>
  <c r="AQ508" i="2"/>
  <c r="AQ728" i="2"/>
  <c r="AQ704" i="2"/>
  <c r="AQ517" i="2"/>
  <c r="AQ681" i="2"/>
  <c r="AQ673" i="2"/>
  <c r="AQ664" i="2"/>
  <c r="AQ713" i="2"/>
  <c r="AQ558" i="2"/>
  <c r="AQ693" i="2"/>
  <c r="AQ695" i="2"/>
  <c r="AQ698" i="2"/>
  <c r="AQ721" i="2"/>
  <c r="AQ626" i="2"/>
  <c r="AQ711" i="2"/>
  <c r="AQ715" i="2"/>
  <c r="AQ726" i="2"/>
  <c r="AQ641" i="2"/>
  <c r="AK633" i="2"/>
  <c r="AR633" i="2" s="1"/>
  <c r="AK561" i="2"/>
  <c r="AR561" i="2" s="1"/>
  <c r="AK547" i="2"/>
  <c r="AK88" i="2"/>
  <c r="AK287" i="2"/>
  <c r="AK401" i="2"/>
  <c r="AR401" i="2" s="1"/>
  <c r="AK438" i="2"/>
  <c r="AR438" i="2" s="1"/>
  <c r="AK327" i="2"/>
  <c r="AR327" i="2" s="1"/>
  <c r="AK569" i="2"/>
  <c r="AR569" i="2" s="1"/>
  <c r="AK533" i="2"/>
  <c r="AR533" i="2" s="1"/>
  <c r="AK396" i="2"/>
  <c r="AR396" i="2" s="1"/>
  <c r="AK275" i="2"/>
  <c r="AK114" i="2"/>
  <c r="AK665" i="2"/>
  <c r="AR665" i="2" s="1"/>
  <c r="AK130" i="2"/>
  <c r="AK471" i="2"/>
  <c r="AR471" i="2" s="1"/>
  <c r="AK596" i="2"/>
  <c r="AR596" i="2" s="1"/>
  <c r="AK627" i="2"/>
  <c r="AR627" i="2" s="1"/>
  <c r="AK417" i="2"/>
  <c r="AR417" i="2" s="1"/>
  <c r="AK400" i="2"/>
  <c r="AR400" i="2" s="1"/>
  <c r="AK58" i="2"/>
  <c r="AR58" i="2" s="1"/>
  <c r="AK394" i="2"/>
  <c r="AR394" i="2" s="1"/>
  <c r="AK502" i="2"/>
  <c r="AR502" i="2" s="1"/>
  <c r="AK259" i="2"/>
  <c r="AR259" i="2" s="1"/>
  <c r="AK268" i="2"/>
  <c r="AR268" i="2" s="1"/>
  <c r="AK601" i="2"/>
  <c r="AR601" i="2" s="1"/>
  <c r="AK447" i="2"/>
  <c r="AK79" i="2"/>
  <c r="AR79" i="2" s="1"/>
  <c r="AK659" i="2"/>
  <c r="AR659" i="2" s="1"/>
  <c r="AK573" i="2"/>
  <c r="AR573" i="2" s="1"/>
  <c r="AK293" i="2"/>
  <c r="AR293" i="2" s="1"/>
  <c r="AK169" i="2"/>
  <c r="AR169" i="2" s="1"/>
  <c r="AK688" i="2"/>
  <c r="AR688" i="2" s="1"/>
  <c r="AK9" i="2"/>
  <c r="AK377" i="2"/>
  <c r="AR377" i="2" s="1"/>
  <c r="AK83" i="2"/>
  <c r="AK411" i="2"/>
  <c r="AK153" i="2"/>
  <c r="AR153" i="2" s="1"/>
  <c r="AK238" i="2"/>
  <c r="AR238" i="2" s="1"/>
  <c r="AK672" i="2"/>
  <c r="AR672" i="2" s="1"/>
  <c r="AK104" i="2"/>
  <c r="AR104" i="2" s="1"/>
  <c r="AK50" i="2"/>
  <c r="AR50" i="2" s="1"/>
  <c r="AK538" i="2"/>
  <c r="AR538" i="2" s="1"/>
  <c r="AK176" i="2"/>
  <c r="AR176" i="2" s="1"/>
  <c r="AK391" i="2"/>
  <c r="AR391" i="2" s="1"/>
  <c r="AK460" i="2"/>
  <c r="AR460" i="2" s="1"/>
  <c r="AK196" i="2"/>
  <c r="AR196" i="2" s="1"/>
  <c r="AK602" i="2"/>
  <c r="AR602" i="2" s="1"/>
  <c r="AK236" i="2"/>
  <c r="AK350" i="2"/>
  <c r="AR350" i="2" s="1"/>
  <c r="AK520" i="2"/>
  <c r="AR520" i="2" s="1"/>
  <c r="AK456" i="2"/>
  <c r="AR456" i="2" s="1"/>
  <c r="AK472" i="2"/>
  <c r="AR472" i="2" s="1"/>
  <c r="AK140" i="2"/>
  <c r="AR140" i="2" s="1"/>
  <c r="AK359" i="2"/>
  <c r="AK315" i="2"/>
  <c r="AR315" i="2" s="1"/>
  <c r="AK245" i="2"/>
  <c r="AK473" i="2"/>
  <c r="AK190" i="2"/>
  <c r="AR190" i="2" s="1"/>
  <c r="AK367" i="2"/>
  <c r="AK476" i="2"/>
  <c r="AR476" i="2" s="1"/>
  <c r="AK295" i="2"/>
  <c r="AR295" i="2" s="1"/>
  <c r="AK344" i="2"/>
  <c r="AR344" i="2" s="1"/>
  <c r="AK200" i="2"/>
  <c r="AR200" i="2" s="1"/>
  <c r="AK362" i="2"/>
  <c r="AR362" i="2" s="1"/>
  <c r="AK301" i="2"/>
  <c r="AR301" i="2" s="1"/>
  <c r="AK304" i="2"/>
  <c r="AR304" i="2" s="1"/>
  <c r="AK477" i="2"/>
  <c r="AR477" i="2" s="1"/>
  <c r="AK403" i="2"/>
  <c r="AK155" i="2"/>
  <c r="AR155" i="2" s="1"/>
  <c r="AK408" i="2"/>
  <c r="AR408" i="2" s="1"/>
  <c r="AK371" i="2"/>
  <c r="AR371" i="2" s="1"/>
  <c r="AK256" i="2"/>
  <c r="AR256" i="2" s="1"/>
  <c r="AK101" i="2"/>
  <c r="AR101" i="2" s="1"/>
  <c r="AK185" i="2"/>
  <c r="AK592" i="2"/>
  <c r="AR592" i="2" s="1"/>
  <c r="AK187" i="2"/>
  <c r="AK453" i="2"/>
  <c r="AR453" i="2" s="1"/>
  <c r="AK167" i="2"/>
  <c r="AR167" i="2" s="1"/>
  <c r="AK59" i="2"/>
  <c r="AK345" i="2"/>
  <c r="AK458" i="2"/>
  <c r="AR458" i="2" s="1"/>
  <c r="AK375" i="2"/>
  <c r="AK540" i="2"/>
  <c r="AR540" i="2" s="1"/>
  <c r="AK326" i="2"/>
  <c r="AK163" i="2"/>
  <c r="AK439" i="2"/>
  <c r="AR439" i="2" s="1"/>
  <c r="AK509" i="2"/>
  <c r="AR509" i="2" s="1"/>
  <c r="AK305" i="2"/>
  <c r="AK285" i="2"/>
  <c r="AR285" i="2" s="1"/>
  <c r="AK274" i="2"/>
  <c r="AR274" i="2" s="1"/>
  <c r="AK75" i="2"/>
  <c r="AK611" i="2"/>
  <c r="AR611" i="2" s="1"/>
  <c r="AK117" i="2"/>
  <c r="AK8" i="2"/>
  <c r="AR8" i="2" s="1"/>
  <c r="AK266" i="2"/>
  <c r="AR266" i="2" s="1"/>
  <c r="AK110" i="2"/>
  <c r="AR110" i="2" s="1"/>
  <c r="AK98" i="2"/>
  <c r="AK248" i="2"/>
  <c r="AK639" i="2"/>
  <c r="AR639" i="2" s="1"/>
  <c r="AK428" i="2"/>
  <c r="AR428" i="2" s="1"/>
  <c r="AK56" i="2"/>
  <c r="AK316" i="2"/>
  <c r="AR316" i="2" s="1"/>
  <c r="AK452" i="2"/>
  <c r="AR452" i="2" s="1"/>
  <c r="AK97" i="2"/>
  <c r="AR97" i="2" s="1"/>
  <c r="AK299" i="2"/>
  <c r="AK24" i="2"/>
  <c r="AR24" i="2" s="1"/>
  <c r="AK647" i="2"/>
  <c r="AR647" i="2" s="1"/>
  <c r="AK475" i="2"/>
  <c r="AR475" i="2" s="1"/>
  <c r="AK379" i="2"/>
  <c r="AR379" i="2" s="1"/>
  <c r="AK532" i="2"/>
  <c r="AR532" i="2" s="1"/>
  <c r="AK62" i="2"/>
  <c r="AK218" i="2"/>
  <c r="AK38" i="2"/>
  <c r="AK380" i="2"/>
  <c r="AR380" i="2" s="1"/>
  <c r="AK280" i="2"/>
  <c r="AR280" i="2" s="1"/>
  <c r="AK286" i="2"/>
  <c r="AR286" i="2" s="1"/>
  <c r="AK331" i="2"/>
  <c r="AR331" i="2" s="1"/>
  <c r="AK450" i="2"/>
  <c r="AR450" i="2" s="1"/>
  <c r="AK66" i="2"/>
  <c r="AK21" i="2"/>
  <c r="AR21" i="2" s="1"/>
  <c r="AK729" i="2"/>
  <c r="AR729" i="2" s="1"/>
  <c r="AK199" i="2"/>
  <c r="AR199" i="2" s="1"/>
  <c r="AK227" i="2"/>
  <c r="AR227" i="2" s="1"/>
  <c r="AK325" i="2"/>
  <c r="AR325" i="2" s="1"/>
  <c r="AK271" i="2"/>
  <c r="AK637" i="2"/>
  <c r="AR637" i="2" s="1"/>
  <c r="AK376" i="2"/>
  <c r="AK147" i="2"/>
  <c r="AK120" i="2"/>
  <c r="AR120" i="2" s="1"/>
  <c r="AK165" i="2"/>
  <c r="AK85" i="2"/>
  <c r="AR85" i="2" s="1"/>
  <c r="AK264" i="2"/>
  <c r="AK297" i="2"/>
  <c r="AK18" i="2"/>
  <c r="AK690" i="2"/>
  <c r="AR690" i="2" s="1"/>
  <c r="AK652" i="2"/>
  <c r="AR652" i="2" s="1"/>
  <c r="AK332" i="2"/>
  <c r="AR332" i="2" s="1"/>
  <c r="AK699" i="2"/>
  <c r="AR699" i="2" s="1"/>
  <c r="AK378" i="2"/>
  <c r="AR378" i="2" s="1"/>
  <c r="AK255" i="2"/>
  <c r="AR255" i="2" s="1"/>
  <c r="AK402" i="2"/>
  <c r="AR402" i="2" s="1"/>
  <c r="AK277" i="2"/>
  <c r="AK223" i="2"/>
  <c r="AR223" i="2" s="1"/>
  <c r="AK549" i="2"/>
  <c r="AR549" i="2" s="1"/>
  <c r="AK653" i="2"/>
  <c r="AR653" i="2" s="1"/>
  <c r="AK431" i="2"/>
  <c r="AK465" i="2"/>
  <c r="AR465" i="2" s="1"/>
  <c r="AK19" i="2"/>
  <c r="AK29" i="2"/>
  <c r="AK723" i="2"/>
  <c r="AR723" i="2" s="1"/>
  <c r="AK121" i="2"/>
  <c r="AR121" i="2" s="1"/>
  <c r="AK232" i="2"/>
  <c r="AR232" i="2" s="1"/>
  <c r="AK28" i="2"/>
  <c r="AK258" i="2"/>
  <c r="AR258" i="2" s="1"/>
  <c r="AK296" i="2"/>
  <c r="AR296" i="2" s="1"/>
  <c r="AK194" i="2"/>
  <c r="AK479" i="2"/>
  <c r="AR479" i="2" s="1"/>
  <c r="AK515" i="2"/>
  <c r="AR515" i="2" s="1"/>
  <c r="AK279" i="2"/>
  <c r="AK564" i="2"/>
  <c r="AR564" i="2" s="1"/>
  <c r="AK421" i="2"/>
  <c r="AK241" i="2"/>
  <c r="AR241" i="2" s="1"/>
  <c r="AK437" i="2"/>
  <c r="AR437" i="2" s="1"/>
  <c r="AK481" i="2"/>
  <c r="AR481" i="2" s="1"/>
  <c r="AK337" i="2"/>
  <c r="AK234" i="2"/>
  <c r="AK555" i="2"/>
  <c r="AR555" i="2" s="1"/>
  <c r="AK643" i="2"/>
  <c r="AR643" i="2" s="1"/>
  <c r="AK554" i="2"/>
  <c r="AR554" i="2" s="1"/>
  <c r="AK562" i="2"/>
  <c r="AR562" i="2" s="1"/>
  <c r="AK605" i="2"/>
  <c r="AR605" i="2" s="1"/>
  <c r="AK217" i="2"/>
  <c r="AK600" i="2"/>
  <c r="AR600" i="2" s="1"/>
  <c r="AK537" i="2"/>
  <c r="AR537" i="2" s="1"/>
  <c r="AK424" i="2"/>
  <c r="AR424" i="2" s="1"/>
  <c r="AK220" i="2"/>
  <c r="AK335" i="2"/>
  <c r="AR335" i="2" s="1"/>
  <c r="AK581" i="2"/>
  <c r="AR581" i="2" s="1"/>
  <c r="AK106" i="2"/>
  <c r="AR106" i="2" s="1"/>
  <c r="AK492" i="2"/>
  <c r="AK666" i="2"/>
  <c r="AR666" i="2" s="1"/>
  <c r="AK482" i="2"/>
  <c r="AK35" i="2"/>
  <c r="AK620" i="2"/>
  <c r="AR620" i="2" s="1"/>
  <c r="AK683" i="2"/>
  <c r="AR683" i="2" s="1"/>
  <c r="AK221" i="2"/>
  <c r="AK63" i="2"/>
  <c r="AK151" i="2"/>
  <c r="AR151" i="2" s="1"/>
  <c r="AK4" i="2"/>
  <c r="AK667" i="2"/>
  <c r="AR667" i="2" s="1"/>
  <c r="AK609" i="2"/>
  <c r="AR609" i="2" s="1"/>
  <c r="AK202" i="2"/>
  <c r="AK319" i="2"/>
  <c r="AR319" i="2" s="1"/>
  <c r="AK311" i="2"/>
  <c r="AK628" i="2"/>
  <c r="AR628" i="2" s="1"/>
  <c r="AK621" i="2"/>
  <c r="AR621" i="2" s="1"/>
  <c r="AK143" i="2"/>
  <c r="AR143" i="2" s="1"/>
  <c r="AK498" i="2"/>
  <c r="AR498" i="2" s="1"/>
  <c r="AK55" i="2"/>
  <c r="AK442" i="2"/>
  <c r="AR442" i="2" s="1"/>
  <c r="AK535" i="2"/>
  <c r="AK94" i="2"/>
  <c r="AK607" i="2"/>
  <c r="AR607" i="2" s="1"/>
  <c r="AK341" i="2"/>
  <c r="AR341" i="2" s="1"/>
  <c r="AK648" i="2"/>
  <c r="AR648" i="2" s="1"/>
  <c r="AK395" i="2"/>
  <c r="AR395" i="2" s="1"/>
  <c r="AK556" i="2"/>
  <c r="AR556" i="2" s="1"/>
  <c r="AK45" i="2"/>
  <c r="AK283" i="2"/>
  <c r="AK273" i="2"/>
  <c r="AK92" i="2"/>
  <c r="AR92" i="2" s="1"/>
  <c r="AK60" i="2"/>
  <c r="AR60" i="2" s="1"/>
  <c r="AK228" i="2"/>
  <c r="AR228" i="2" s="1"/>
  <c r="AK54" i="2"/>
  <c r="AK133" i="2"/>
  <c r="AK505" i="2"/>
  <c r="AR505" i="2" s="1"/>
  <c r="AK518" i="2"/>
  <c r="AR518" i="2" s="1"/>
  <c r="AK386" i="2"/>
  <c r="AR386" i="2" s="1"/>
  <c r="AK206" i="2"/>
  <c r="AR206" i="2" s="1"/>
  <c r="AK545" i="2"/>
  <c r="AR545" i="2" s="1"/>
  <c r="AK494" i="2"/>
  <c r="AR494" i="2" s="1"/>
  <c r="AK594" i="2"/>
  <c r="AR594" i="2" s="1"/>
  <c r="AK164" i="2"/>
  <c r="AR164" i="2" s="1"/>
  <c r="AK470" i="2"/>
  <c r="AR470" i="2" s="1"/>
  <c r="AK78" i="2"/>
  <c r="AK250" i="2"/>
  <c r="AR250" i="2" s="1"/>
  <c r="AK154" i="2"/>
  <c r="AK138" i="2"/>
  <c r="AK467" i="2"/>
  <c r="AR467" i="2" s="1"/>
  <c r="AK338" i="2"/>
  <c r="AK644" i="2"/>
  <c r="AR644" i="2" s="1"/>
  <c r="AK14" i="2"/>
  <c r="AK355" i="2"/>
  <c r="AK40" i="2"/>
  <c r="AK516" i="2"/>
  <c r="AR516" i="2" s="1"/>
  <c r="AK320" i="2"/>
  <c r="AR320" i="2" s="1"/>
  <c r="AK409" i="2"/>
  <c r="AR409" i="2" s="1"/>
  <c r="AK30" i="2"/>
  <c r="AK42" i="2"/>
  <c r="AK398" i="2"/>
  <c r="AR398" i="2" s="1"/>
  <c r="AK406" i="2"/>
  <c r="AR406" i="2" s="1"/>
  <c r="AK188" i="2"/>
  <c r="AK74" i="2"/>
  <c r="AK521" i="2"/>
  <c r="AR521" i="2" s="1"/>
  <c r="AK109" i="2"/>
  <c r="AK365" i="2"/>
  <c r="AR365" i="2" s="1"/>
  <c r="AK432" i="2"/>
  <c r="AK72" i="2"/>
  <c r="AK404" i="2"/>
  <c r="AR404" i="2" s="1"/>
  <c r="AK328" i="2"/>
  <c r="AR328" i="2" s="1"/>
  <c r="AK330" i="2"/>
  <c r="AK352" i="2"/>
  <c r="AK576" i="2"/>
  <c r="AR576" i="2" s="1"/>
  <c r="AK468" i="2"/>
  <c r="AR468" i="2" s="1"/>
  <c r="AK709" i="2"/>
  <c r="AR709" i="2" s="1"/>
  <c r="AK660" i="2"/>
  <c r="AR660" i="2" s="1"/>
  <c r="AK696" i="2"/>
  <c r="AR696" i="2" s="1"/>
  <c r="AK500" i="2"/>
  <c r="AK25" i="2"/>
  <c r="AK563" i="2"/>
  <c r="AR563" i="2" s="1"/>
  <c r="AK41" i="2"/>
  <c r="AK115" i="2"/>
  <c r="AR115" i="2" s="1"/>
  <c r="AK230" i="2"/>
  <c r="AK342" i="2"/>
  <c r="AR342" i="2" s="1"/>
  <c r="AK20" i="2"/>
  <c r="AK425" i="2"/>
  <c r="AR425" i="2" s="1"/>
  <c r="AK436" i="2"/>
  <c r="AK57" i="2"/>
  <c r="AR57" i="2" s="1"/>
  <c r="AK582" i="2"/>
  <c r="AR582" i="2" s="1"/>
  <c r="AK369" i="2"/>
  <c r="AK511" i="2"/>
  <c r="AR511" i="2" s="1"/>
  <c r="AK674" i="2"/>
  <c r="AR674" i="2" s="1"/>
  <c r="AK488" i="2"/>
  <c r="AK725" i="2"/>
  <c r="AR725" i="2" s="1"/>
  <c r="AK489" i="2"/>
  <c r="AR489" i="2" s="1"/>
  <c r="AK145" i="2"/>
  <c r="AR145" i="2" s="1"/>
  <c r="AK177" i="2"/>
  <c r="AK415" i="2"/>
  <c r="AR415" i="2" s="1"/>
  <c r="AK448" i="2"/>
  <c r="AR448" i="2" s="1"/>
  <c r="AK397" i="2"/>
  <c r="AR397" i="2" s="1"/>
  <c r="AK276" i="2"/>
  <c r="AR276" i="2" s="1"/>
  <c r="AK507" i="2"/>
  <c r="AR507" i="2" s="1"/>
  <c r="AK444" i="2"/>
  <c r="AR444" i="2" s="1"/>
  <c r="AK108" i="2"/>
  <c r="AR108" i="2" s="1"/>
  <c r="AK3" i="2"/>
  <c r="AK418" i="2"/>
  <c r="AK440" i="2"/>
  <c r="AR440" i="2" s="1"/>
  <c r="AK149" i="2"/>
  <c r="AR149" i="2" s="1"/>
  <c r="AK251" i="2"/>
  <c r="AK103" i="2"/>
  <c r="AK191" i="2"/>
  <c r="AK541" i="2"/>
  <c r="AR541" i="2" s="1"/>
  <c r="AK568" i="2"/>
  <c r="AK84" i="2"/>
  <c r="AK168" i="2"/>
  <c r="AK93" i="2"/>
  <c r="AK466" i="2"/>
  <c r="AR466" i="2" s="1"/>
  <c r="AK455" i="2"/>
  <c r="AK677" i="2"/>
  <c r="AR677" i="2" s="1"/>
  <c r="AK239" i="2"/>
  <c r="AK358" i="2"/>
  <c r="AR358" i="2" s="1"/>
  <c r="AK339" i="2"/>
  <c r="AR339" i="2" s="1"/>
  <c r="AK184" i="2"/>
  <c r="AK71" i="2"/>
  <c r="AK284" i="2"/>
  <c r="AK170" i="2"/>
  <c r="AK64" i="2"/>
  <c r="AR64" i="2" s="1"/>
  <c r="AK166" i="2"/>
  <c r="AK632" i="2"/>
  <c r="AR632" i="2" s="1"/>
  <c r="AK254" i="2"/>
  <c r="AR254" i="2" s="1"/>
  <c r="AK205" i="2"/>
  <c r="AK353" i="2"/>
  <c r="AR353" i="2" s="1"/>
  <c r="AK606" i="2"/>
  <c r="AK354" i="2"/>
  <c r="AR354" i="2" s="1"/>
  <c r="AK622" i="2"/>
  <c r="AK152" i="2"/>
  <c r="AR152" i="2" s="1"/>
  <c r="AK310" i="2"/>
  <c r="AR310" i="2" s="1"/>
  <c r="AK528" i="2"/>
  <c r="AR528" i="2" s="1"/>
  <c r="AK578" i="2"/>
  <c r="AR578" i="2" s="1"/>
  <c r="AK100" i="2"/>
  <c r="AK491" i="2"/>
  <c r="AR491" i="2" s="1"/>
  <c r="AK198" i="2"/>
  <c r="AR198" i="2" s="1"/>
  <c r="AK112" i="2"/>
  <c r="AK290" i="2"/>
  <c r="AR290" i="2" s="1"/>
  <c r="AK405" i="2"/>
  <c r="AR405" i="2" s="1"/>
  <c r="AK61" i="2"/>
  <c r="AK294" i="2"/>
  <c r="AR294" i="2" s="1"/>
  <c r="AK361" i="2"/>
  <c r="AK368" i="2"/>
  <c r="AR368" i="2" s="1"/>
  <c r="AK635" i="2"/>
  <c r="AR635" i="2" s="1"/>
  <c r="AK102" i="2"/>
  <c r="AK111" i="2"/>
  <c r="AK182" i="2"/>
  <c r="AR182" i="2" s="1"/>
  <c r="AK226" i="2"/>
  <c r="AK249" i="2"/>
  <c r="AR249" i="2" s="1"/>
  <c r="AK312" i="2"/>
  <c r="AK484" i="2"/>
  <c r="AR484" i="2" s="1"/>
  <c r="AK52" i="2"/>
  <c r="AR52" i="2" s="1"/>
  <c r="AK333" i="2"/>
  <c r="AR333" i="2" s="1"/>
  <c r="AK5" i="2"/>
  <c r="AK261" i="2"/>
  <c r="AR261" i="2" s="1"/>
  <c r="AK159" i="2"/>
  <c r="AR159" i="2" s="1"/>
  <c r="AK534" i="2"/>
  <c r="AR534" i="2" s="1"/>
  <c r="AK37" i="2"/>
  <c r="AK706" i="2"/>
  <c r="AR706" i="2" s="1"/>
  <c r="AK34" i="2"/>
  <c r="AR34" i="2" s="1"/>
  <c r="AK125" i="2"/>
  <c r="AR125" i="2" s="1"/>
  <c r="AK634" i="2"/>
  <c r="AR634" i="2" s="1"/>
  <c r="AK302" i="2"/>
  <c r="AK13" i="2"/>
  <c r="AR13" i="2" s="1"/>
  <c r="AK175" i="2"/>
  <c r="AK209" i="2"/>
  <c r="AK46" i="2"/>
  <c r="AK323" i="2"/>
  <c r="AR323" i="2" s="1"/>
  <c r="AK173" i="2"/>
  <c r="AR173" i="2" s="1"/>
  <c r="AK546" i="2"/>
  <c r="AK222" i="2"/>
  <c r="AR222" i="2" s="1"/>
  <c r="AK676" i="2"/>
  <c r="AR676" i="2" s="1"/>
  <c r="AK689" i="2"/>
  <c r="AR689" i="2" s="1"/>
  <c r="AK229" i="2"/>
  <c r="AK113" i="2"/>
  <c r="AK619" i="2"/>
  <c r="AR619" i="2" s="1"/>
  <c r="AK212" i="2"/>
  <c r="AK542" i="2"/>
  <c r="AR542" i="2" s="1"/>
  <c r="AK122" i="2"/>
  <c r="AR122" i="2" s="1"/>
  <c r="AK10" i="2"/>
  <c r="AK183" i="2"/>
  <c r="AK552" i="2"/>
  <c r="AR552" i="2" s="1"/>
  <c r="AK142" i="2"/>
  <c r="AR142" i="2" s="1"/>
  <c r="AK95" i="2"/>
  <c r="AR95" i="2" s="1"/>
  <c r="AK2" i="2"/>
  <c r="AK654" i="2"/>
  <c r="AR654" i="2" s="1"/>
  <c r="AK119" i="2"/>
  <c r="AR119" i="2" s="1"/>
  <c r="AK219" i="2"/>
  <c r="AK131" i="2"/>
  <c r="AR131" i="2" s="1"/>
  <c r="AK523" i="2"/>
  <c r="AR523" i="2" s="1"/>
  <c r="AK553" i="2"/>
  <c r="AR553" i="2" s="1"/>
  <c r="AK281" i="2"/>
  <c r="AR281" i="2" s="1"/>
  <c r="AK31" i="2"/>
  <c r="AK364" i="2"/>
  <c r="AR364" i="2" s="1"/>
  <c r="AK474" i="2"/>
  <c r="AR474" i="2" s="1"/>
  <c r="AK53" i="2"/>
  <c r="AK441" i="2"/>
  <c r="AR441" i="2" s="1"/>
  <c r="AK480" i="2"/>
  <c r="AR480" i="2" s="1"/>
  <c r="AK678" i="2"/>
  <c r="AR678" i="2" s="1"/>
  <c r="AK309" i="2"/>
  <c r="AR309" i="2" s="1"/>
  <c r="AK124" i="2"/>
  <c r="AR124" i="2" s="1"/>
  <c r="AK39" i="2"/>
  <c r="AK68" i="2"/>
  <c r="AK565" i="2"/>
  <c r="AK43" i="2"/>
  <c r="AR43" i="2" s="1"/>
  <c r="AK623" i="2"/>
  <c r="AR623" i="2" s="1"/>
  <c r="AK139" i="2"/>
  <c r="AK550" i="2"/>
  <c r="AR550" i="2" s="1"/>
  <c r="AK70" i="2"/>
  <c r="AR70" i="2" s="1"/>
  <c r="AK700" i="2"/>
  <c r="AR700" i="2" s="1"/>
  <c r="AK485" i="2"/>
  <c r="AR485" i="2" s="1"/>
  <c r="AK588" i="2"/>
  <c r="AR588" i="2" s="1"/>
  <c r="AK461" i="2"/>
  <c r="AR461" i="2" s="1"/>
  <c r="AK17" i="2"/>
  <c r="C43" i="3" s="1"/>
  <c r="AK618" i="2"/>
  <c r="AR618" i="2" s="1"/>
  <c r="AK181" i="2"/>
  <c r="AR181" i="2" s="1"/>
  <c r="AK32" i="2"/>
  <c r="AK435" i="2"/>
  <c r="AR435" i="2" s="1"/>
  <c r="AK272" i="2"/>
  <c r="AR272" i="2" s="1"/>
  <c r="AK12" i="2"/>
  <c r="AR12" i="2" s="1"/>
  <c r="AK390" i="2"/>
  <c r="AR390" i="2" s="1"/>
  <c r="AK636" i="2"/>
  <c r="AR636" i="2" s="1"/>
  <c r="AK178" i="2"/>
  <c r="AR178" i="2" s="1"/>
  <c r="AK329" i="2"/>
  <c r="AR329" i="2" s="1"/>
  <c r="AK247" i="2"/>
  <c r="AK351" i="2"/>
  <c r="AR351" i="2" s="1"/>
  <c r="AK496" i="2"/>
  <c r="AR496" i="2" s="1"/>
  <c r="AK208" i="2"/>
  <c r="AK203" i="2"/>
  <c r="AK15" i="2"/>
  <c r="AK427" i="2"/>
  <c r="AR427" i="2" s="1"/>
  <c r="AK370" i="2"/>
  <c r="AR370" i="2" s="1"/>
  <c r="AK204" i="2"/>
  <c r="AR204" i="2" s="1"/>
  <c r="AK134" i="2"/>
  <c r="AK231" i="2"/>
  <c r="AK524" i="2"/>
  <c r="AR524" i="2" s="1"/>
  <c r="AK680" i="2"/>
  <c r="AR680" i="2" s="1"/>
  <c r="AK597" i="2"/>
  <c r="AR597" i="2" s="1"/>
  <c r="AK22" i="2"/>
  <c r="AK224" i="2"/>
  <c r="AR224" i="2" s="1"/>
  <c r="AK519" i="2"/>
  <c r="AK215" i="2"/>
  <c r="AR215" i="2" s="1"/>
  <c r="AK189" i="2"/>
  <c r="AK265" i="2"/>
  <c r="AR265" i="2" s="1"/>
  <c r="AK7" i="2"/>
  <c r="AK579" i="2"/>
  <c r="AR579" i="2" s="1"/>
  <c r="AK89" i="2"/>
  <c r="AK161" i="2"/>
  <c r="AK624" i="2"/>
  <c r="AR624" i="2" s="1"/>
  <c r="AK257" i="2"/>
  <c r="AK512" i="2"/>
  <c r="AR512" i="2" s="1"/>
  <c r="AK595" i="2"/>
  <c r="AR595" i="2" s="1"/>
  <c r="AK372" i="2"/>
  <c r="AR372" i="2" s="1"/>
  <c r="AK148" i="2"/>
  <c r="AR148" i="2" s="1"/>
  <c r="AK336" i="2"/>
  <c r="AR336" i="2" s="1"/>
  <c r="AK610" i="2"/>
  <c r="AR610" i="2" s="1"/>
  <c r="AK464" i="2"/>
  <c r="AR464" i="2" s="1"/>
  <c r="AK23" i="2"/>
  <c r="AK80" i="2"/>
  <c r="AR80" i="2" s="1"/>
  <c r="AK727" i="2"/>
  <c r="AR727" i="2" s="1"/>
  <c r="AK67" i="2"/>
  <c r="AK459" i="2"/>
  <c r="AK697" i="2"/>
  <c r="AR697" i="2" s="1"/>
  <c r="AK349" i="2"/>
  <c r="AR349" i="2" s="1"/>
  <c r="AK242" i="2"/>
  <c r="AK629" i="2"/>
  <c r="AR629" i="2" s="1"/>
  <c r="AK118" i="2"/>
  <c r="AK577" i="2"/>
  <c r="AR577" i="2" s="1"/>
  <c r="AK73" i="2"/>
  <c r="AK574" i="2"/>
  <c r="AR574" i="2" s="1"/>
  <c r="AK6" i="2"/>
  <c r="AK423" i="2"/>
  <c r="AK388" i="2"/>
  <c r="AR388" i="2" s="1"/>
  <c r="AK126" i="2"/>
  <c r="AR126" i="2" s="1"/>
  <c r="AK407" i="2"/>
  <c r="AR407" i="2" s="1"/>
  <c r="AK313" i="2"/>
  <c r="AR313" i="2" s="1"/>
  <c r="AK162" i="2"/>
  <c r="AK389" i="2"/>
  <c r="AR389" i="2" s="1"/>
  <c r="AK136" i="2"/>
  <c r="AK645" i="2"/>
  <c r="AR645" i="2" s="1"/>
  <c r="AK171" i="2"/>
  <c r="AK603" i="2"/>
  <c r="AR603" i="2" s="1"/>
  <c r="AK289" i="2"/>
  <c r="AK691" i="2"/>
  <c r="AR691" i="2" s="1"/>
  <c r="AK11" i="2"/>
  <c r="AK246" i="2"/>
  <c r="AR246" i="2" s="1"/>
  <c r="AK253" i="2"/>
  <c r="AR253" i="2" s="1"/>
  <c r="AK662" i="2"/>
  <c r="AR662" i="2" s="1"/>
  <c r="AK615" i="2"/>
  <c r="AR615" i="2" s="1"/>
  <c r="AK718" i="2"/>
  <c r="AR718" i="2" s="1"/>
  <c r="AK422" i="2"/>
  <c r="AR422" i="2" s="1"/>
  <c r="AK172" i="2"/>
  <c r="AK413" i="2"/>
  <c r="AR413" i="2" s="1"/>
  <c r="AK216" i="2"/>
  <c r="AR216" i="2" s="1"/>
  <c r="AK671" i="2"/>
  <c r="AR671" i="2" s="1"/>
  <c r="AK531" i="2"/>
  <c r="AR531" i="2" s="1"/>
  <c r="AK717" i="2"/>
  <c r="AR717" i="2" s="1"/>
  <c r="AK348" i="2"/>
  <c r="AR348" i="2" s="1"/>
  <c r="AK86" i="2"/>
  <c r="AK701" i="2"/>
  <c r="AR701" i="2" s="1"/>
  <c r="AK135" i="2"/>
  <c r="AR135" i="2" s="1"/>
  <c r="AK156" i="2"/>
  <c r="AR156" i="2" s="1"/>
  <c r="AK144" i="2"/>
  <c r="AR144" i="2" s="1"/>
  <c r="AK16" i="2"/>
  <c r="AK382" i="2"/>
  <c r="AR382" i="2" s="1"/>
  <c r="AK26" i="2"/>
  <c r="AK661" i="2"/>
  <c r="AR661" i="2" s="1"/>
  <c r="AK373" i="2"/>
  <c r="AR373" i="2" s="1"/>
  <c r="AK490" i="2"/>
  <c r="AR490" i="2" s="1"/>
  <c r="AK501" i="2"/>
  <c r="AR501" i="2" s="1"/>
  <c r="AK132" i="2"/>
  <c r="AR132" i="2" s="1"/>
  <c r="AK27" i="2"/>
  <c r="AK237" i="2"/>
  <c r="AK656" i="2"/>
  <c r="AR656" i="2" s="1"/>
  <c r="AK96" i="2"/>
  <c r="AK90" i="2"/>
  <c r="AR90" i="2" s="1"/>
  <c r="AK593" i="2"/>
  <c r="AR593" i="2" s="1"/>
  <c r="AK557" i="2"/>
  <c r="AR557" i="2" s="1"/>
  <c r="AK570" i="2"/>
  <c r="AR570" i="2" s="1"/>
  <c r="AK544" i="2"/>
  <c r="AR544" i="2" s="1"/>
  <c r="AK631" i="2"/>
  <c r="AR631" i="2" s="1"/>
  <c r="AK566" i="2"/>
  <c r="AR566" i="2" s="1"/>
  <c r="AK51" i="2"/>
  <c r="AK356" i="2"/>
  <c r="AR356" i="2" s="1"/>
  <c r="AK357" i="2"/>
  <c r="AR357" i="2" s="1"/>
  <c r="AK399" i="2"/>
  <c r="AR399" i="2" s="1"/>
  <c r="AK707" i="2"/>
  <c r="AR707" i="2" s="1"/>
  <c r="AK530" i="2"/>
  <c r="AR530" i="2" s="1"/>
  <c r="AK720" i="2"/>
  <c r="AR720" i="2" s="1"/>
  <c r="AK47" i="2"/>
  <c r="AK503" i="2"/>
  <c r="AK383" i="2"/>
  <c r="AR383" i="2" s="1"/>
  <c r="AK267" i="2"/>
  <c r="AK91" i="2"/>
  <c r="AR91" i="2" s="1"/>
  <c r="AK363" i="2"/>
  <c r="AR363" i="2" s="1"/>
  <c r="AK282" i="2"/>
  <c r="AR282" i="2" s="1"/>
  <c r="AK559" i="2"/>
  <c r="AR559" i="2" s="1"/>
  <c r="AK430" i="2"/>
  <c r="AK186" i="2"/>
  <c r="AR186" i="2" s="1"/>
  <c r="AK308" i="2"/>
  <c r="AK617" i="2"/>
  <c r="AR617" i="2" s="1"/>
  <c r="AK146" i="2"/>
  <c r="AR146" i="2" s="1"/>
  <c r="AK262" i="2"/>
  <c r="AK210" i="2"/>
  <c r="AK303" i="2"/>
  <c r="AR303" i="2" s="1"/>
  <c r="AK127" i="2"/>
  <c r="AK157" i="2"/>
  <c r="AK572" i="2"/>
  <c r="AR572" i="2" s="1"/>
  <c r="AK543" i="2"/>
  <c r="AR543" i="2" s="1"/>
  <c r="AK526" i="2"/>
  <c r="AK590" i="2"/>
  <c r="AR590" i="2" s="1"/>
  <c r="AK584" i="2"/>
  <c r="AR584" i="2" s="1"/>
  <c r="AK116" i="2"/>
  <c r="AK419" i="2"/>
  <c r="AK497" i="2"/>
  <c r="AR497" i="2" s="1"/>
  <c r="AK705" i="2"/>
  <c r="AR705" i="2" s="1"/>
  <c r="AK434" i="2"/>
  <c r="AR434" i="2" s="1"/>
  <c r="AK433" i="2"/>
  <c r="AR433" i="2" s="1"/>
  <c r="AK360" i="2"/>
  <c r="AR360" i="2" s="1"/>
  <c r="AK128" i="2"/>
  <c r="AK445" i="2"/>
  <c r="AR445" i="2" s="1"/>
  <c r="AK708" i="2"/>
  <c r="AR708" i="2" s="1"/>
  <c r="AK462" i="2"/>
  <c r="AR462" i="2" s="1"/>
  <c r="AK548" i="2"/>
  <c r="AR548" i="2" s="1"/>
  <c r="AK686" i="2"/>
  <c r="AR686" i="2" s="1"/>
  <c r="AK716" i="2"/>
  <c r="AR716" i="2" s="1"/>
  <c r="AK493" i="2"/>
  <c r="AR493" i="2" s="1"/>
  <c r="AK527" i="2"/>
  <c r="AK306" i="2"/>
  <c r="AR306" i="2" s="1"/>
  <c r="AK393" i="2"/>
  <c r="AR393" i="2" s="1"/>
  <c r="AK586" i="2"/>
  <c r="AR586" i="2" s="1"/>
  <c r="AK585" i="2"/>
  <c r="AR585" i="2" s="1"/>
  <c r="AK730" i="2"/>
  <c r="AR730" i="2" s="1"/>
  <c r="AK630" i="2"/>
  <c r="AR630" i="2" s="1"/>
  <c r="AK589" i="2"/>
  <c r="AR589" i="2" s="1"/>
  <c r="AK193" i="2"/>
  <c r="AK76" i="2"/>
  <c r="AK160" i="2"/>
  <c r="AR160" i="2" s="1"/>
  <c r="AK48" i="2"/>
  <c r="AR48" i="2" s="1"/>
  <c r="AK650" i="2"/>
  <c r="AR650" i="2" s="1"/>
  <c r="AK429" i="2"/>
  <c r="AR429" i="2" s="1"/>
  <c r="AK457" i="2"/>
  <c r="AR457" i="2" s="1"/>
  <c r="AK420" i="2"/>
  <c r="AR420" i="2" s="1"/>
  <c r="AK486" i="2"/>
  <c r="AR486" i="2" s="1"/>
  <c r="AK426" i="2"/>
  <c r="AR426" i="2" s="1"/>
  <c r="AK449" i="2"/>
  <c r="AR449" i="2" s="1"/>
  <c r="AK107" i="2"/>
  <c r="AK81" i="2"/>
  <c r="AR81" i="2" s="1"/>
  <c r="AK412" i="2"/>
  <c r="AR412" i="2" s="1"/>
  <c r="AK137" i="2"/>
  <c r="AK575" i="2"/>
  <c r="AR575" i="2" s="1"/>
  <c r="AK123" i="2"/>
  <c r="AK317" i="2"/>
  <c r="AR317" i="2" s="1"/>
  <c r="AK192" i="2"/>
  <c r="AR192" i="2" s="1"/>
  <c r="AK324" i="2"/>
  <c r="AR324" i="2" s="1"/>
  <c r="AK36" i="2"/>
  <c r="AK571" i="2"/>
  <c r="AR571" i="2" s="1"/>
  <c r="AK675" i="2"/>
  <c r="AR675" i="2" s="1"/>
  <c r="AK381" i="2"/>
  <c r="AK307" i="2"/>
  <c r="AK649" i="2"/>
  <c r="AR649" i="2" s="1"/>
  <c r="AK197" i="2"/>
  <c r="AR197" i="2" s="1"/>
  <c r="AK49" i="2"/>
  <c r="AR49" i="2" s="1"/>
  <c r="AK714" i="2"/>
  <c r="AR714" i="2" s="1"/>
  <c r="AK150" i="2"/>
  <c r="AR150" i="2" s="1"/>
  <c r="AK99" i="2"/>
  <c r="AR99" i="2" s="1"/>
  <c r="AK478" i="2"/>
  <c r="AR478" i="2" s="1"/>
  <c r="AK646" i="2"/>
  <c r="AR646" i="2" s="1"/>
  <c r="AK278" i="2"/>
  <c r="AK87" i="2"/>
  <c r="AR87" i="2" s="1"/>
  <c r="AK214" i="2"/>
  <c r="AR214" i="2" s="1"/>
  <c r="AK77" i="2"/>
  <c r="AR77" i="2" s="1"/>
  <c r="AK504" i="2"/>
  <c r="AR504" i="2" s="1"/>
  <c r="AK374" i="2"/>
  <c r="AR374" i="2" s="1"/>
  <c r="AK44" i="2"/>
  <c r="AR44" i="2" s="1"/>
  <c r="AK225" i="2"/>
  <c r="AR225" i="2" s="1"/>
  <c r="AK608" i="2"/>
  <c r="AR608" i="2" s="1"/>
  <c r="AK684" i="2"/>
  <c r="AR684" i="2" s="1"/>
  <c r="AK347" i="2"/>
  <c r="AR347" i="2" s="1"/>
  <c r="AK506" i="2"/>
  <c r="AK298" i="2"/>
  <c r="AK638" i="2"/>
  <c r="AR638" i="2" s="1"/>
  <c r="AK567" i="2"/>
  <c r="AR567" i="2" s="1"/>
  <c r="AK613" i="2"/>
  <c r="AR613" i="2" s="1"/>
  <c r="AK642" i="2"/>
  <c r="AR642" i="2" s="1"/>
  <c r="AK322" i="2"/>
  <c r="AK82" i="2"/>
  <c r="AR82" i="2" s="1"/>
  <c r="AK587" i="2"/>
  <c r="AR587" i="2" s="1"/>
  <c r="AK392" i="2"/>
  <c r="AR392" i="2" s="1"/>
  <c r="AK235" i="2"/>
  <c r="AR235" i="2" s="1"/>
  <c r="AK416" i="2"/>
  <c r="AR416" i="2" s="1"/>
  <c r="AK598" i="2"/>
  <c r="AR598" i="2" s="1"/>
  <c r="AK710" i="2"/>
  <c r="AR710" i="2" s="1"/>
  <c r="AK651" i="2"/>
  <c r="AR651" i="2" s="1"/>
  <c r="AK195" i="2"/>
  <c r="AR195" i="2" s="1"/>
  <c r="AK387" i="2"/>
  <c r="AR387" i="2" s="1"/>
  <c r="AK292" i="2"/>
  <c r="AR292" i="2" s="1"/>
  <c r="AK724" i="2"/>
  <c r="AR724" i="2" s="1"/>
  <c r="AK65" i="2"/>
  <c r="AK240" i="2"/>
  <c r="AK451" i="2"/>
  <c r="AR451" i="2" s="1"/>
  <c r="AK207" i="2"/>
  <c r="AK201" i="2"/>
  <c r="AK712" i="2"/>
  <c r="AR712" i="2" s="1"/>
  <c r="AK213" i="2"/>
  <c r="AK288" i="2"/>
  <c r="AR288" i="2" s="1"/>
  <c r="AK657" i="2"/>
  <c r="AR657" i="2" s="1"/>
  <c r="AK539" i="2"/>
  <c r="AR539" i="2" s="1"/>
  <c r="AK687" i="2"/>
  <c r="AR687" i="2" s="1"/>
  <c r="AK244" i="2"/>
  <c r="AK321" i="2"/>
  <c r="AR321" i="2" s="1"/>
  <c r="AK583" i="2"/>
  <c r="AR583" i="2" s="1"/>
  <c r="AK525" i="2"/>
  <c r="AK33" i="2"/>
  <c r="AR33" i="2" s="1"/>
  <c r="AK731" i="2"/>
  <c r="AR731" i="2" s="1"/>
  <c r="AK158" i="2"/>
  <c r="AK702" i="2"/>
  <c r="AR702" i="2" s="1"/>
  <c r="AK551" i="2"/>
  <c r="AR551" i="2" s="1"/>
  <c r="AK260" i="2"/>
  <c r="AK612" i="2"/>
  <c r="AR612" i="2" s="1"/>
  <c r="AK269" i="2"/>
  <c r="AR269" i="2" s="1"/>
  <c r="AK129" i="2"/>
  <c r="AK483" i="2"/>
  <c r="AK732" i="2"/>
  <c r="AR732" i="2" s="1"/>
  <c r="AK69" i="2"/>
  <c r="AR69" i="2" s="1"/>
  <c r="AK179" i="2"/>
  <c r="AK270" i="2"/>
  <c r="AK510" i="2"/>
  <c r="AR510" i="2" s="1"/>
  <c r="AK499" i="2"/>
  <c r="AK410" i="2"/>
  <c r="AK669" i="2"/>
  <c r="AR669" i="2" s="1"/>
  <c r="AK487" i="2"/>
  <c r="AR487" i="2" s="1"/>
  <c r="AK334" i="2"/>
  <c r="AR334" i="2" s="1"/>
  <c r="AK443" i="2"/>
  <c r="AR443" i="2" s="1"/>
  <c r="AK703" i="2"/>
  <c r="AR703" i="2" s="1"/>
  <c r="AK180" i="2"/>
  <c r="AK719" i="2"/>
  <c r="AR719" i="2" s="1"/>
  <c r="AK679" i="2"/>
  <c r="AR679" i="2" s="1"/>
  <c r="AK591" i="2"/>
  <c r="AR591" i="2" s="1"/>
  <c r="AK414" i="2"/>
  <c r="AR414" i="2" s="1"/>
  <c r="AK640" i="2"/>
  <c r="AR640" i="2" s="1"/>
  <c r="AK454" i="2"/>
  <c r="AR454" i="2" s="1"/>
  <c r="AK670" i="2"/>
  <c r="AR670" i="2" s="1"/>
  <c r="AK314" i="2"/>
  <c r="AR314" i="2" s="1"/>
  <c r="AK513" i="2"/>
  <c r="AR513" i="2" s="1"/>
  <c r="AK252" i="2"/>
  <c r="AK141" i="2"/>
  <c r="AR141" i="2" s="1"/>
  <c r="AK366" i="2"/>
  <c r="AR366" i="2" s="1"/>
  <c r="AK233" i="2"/>
  <c r="AR233" i="2" s="1"/>
  <c r="AK263" i="2"/>
  <c r="AR263" i="2" s="1"/>
  <c r="AK529" i="2"/>
  <c r="AR529" i="2" s="1"/>
  <c r="AK616" i="2"/>
  <c r="AR616" i="2" s="1"/>
  <c r="AK318" i="2"/>
  <c r="AR318" i="2" s="1"/>
  <c r="AK385" i="2"/>
  <c r="AR385" i="2" s="1"/>
  <c r="AK105" i="2"/>
  <c r="AK560" i="2"/>
  <c r="AR560" i="2" s="1"/>
  <c r="AK514" i="2"/>
  <c r="AR514" i="2" s="1"/>
  <c r="AK463" i="2"/>
  <c r="AK300" i="2"/>
  <c r="AR300" i="2" s="1"/>
  <c r="AK211" i="2"/>
  <c r="AK599" i="2"/>
  <c r="AR599" i="2" s="1"/>
  <c r="AK343" i="2"/>
  <c r="AK614" i="2"/>
  <c r="AR614" i="2" s="1"/>
  <c r="AK291" i="2"/>
  <c r="AK580" i="2"/>
  <c r="AR580" i="2" s="1"/>
  <c r="AK722" i="2"/>
  <c r="AR722" i="2" s="1"/>
  <c r="AK174" i="2"/>
  <c r="AK446" i="2"/>
  <c r="AR446" i="2" s="1"/>
  <c r="AK384" i="2"/>
  <c r="AR384" i="2" s="1"/>
  <c r="AK495" i="2"/>
  <c r="AR495" i="2" s="1"/>
  <c r="AK340" i="2"/>
  <c r="AR340" i="2" s="1"/>
  <c r="AK522" i="2"/>
  <c r="AR522" i="2" s="1"/>
  <c r="AK692" i="2"/>
  <c r="AR692" i="2" s="1"/>
  <c r="AK658" i="2"/>
  <c r="AR658" i="2" s="1"/>
  <c r="AK536" i="2"/>
  <c r="AR536" i="2" s="1"/>
  <c r="AK625" i="2"/>
  <c r="AR625" i="2" s="1"/>
  <c r="AK685" i="2"/>
  <c r="AR685" i="2" s="1"/>
  <c r="AK243" i="2"/>
  <c r="AR243" i="2" s="1"/>
  <c r="AK469" i="2"/>
  <c r="AK663" i="2"/>
  <c r="AR663" i="2" s="1"/>
  <c r="AK655" i="2"/>
  <c r="AR655" i="2" s="1"/>
  <c r="AK346" i="2"/>
  <c r="AR346" i="2" s="1"/>
  <c r="AK694" i="2"/>
  <c r="AR694" i="2" s="1"/>
  <c r="AK604" i="2"/>
  <c r="AR604" i="2" s="1"/>
  <c r="AK682" i="2"/>
  <c r="AR682" i="2" s="1"/>
  <c r="AK668" i="2"/>
  <c r="AR668" i="2" s="1"/>
  <c r="AK508" i="2"/>
  <c r="AR508" i="2" s="1"/>
  <c r="AK728" i="2"/>
  <c r="AR728" i="2" s="1"/>
  <c r="AK704" i="2"/>
  <c r="AR704" i="2" s="1"/>
  <c r="AK517" i="2"/>
  <c r="AR517" i="2" s="1"/>
  <c r="AK681" i="2"/>
  <c r="AR681" i="2" s="1"/>
  <c r="AK673" i="2"/>
  <c r="AR673" i="2" s="1"/>
  <c r="AK664" i="2"/>
  <c r="AR664" i="2" s="1"/>
  <c r="AK713" i="2"/>
  <c r="AR713" i="2" s="1"/>
  <c r="AK558" i="2"/>
  <c r="AR558" i="2" s="1"/>
  <c r="AK693" i="2"/>
  <c r="AR693" i="2" s="1"/>
  <c r="AK695" i="2"/>
  <c r="AR695" i="2" s="1"/>
  <c r="AK698" i="2"/>
  <c r="AR698" i="2" s="1"/>
  <c r="AK721" i="2"/>
  <c r="AR721" i="2" s="1"/>
  <c r="AK626" i="2"/>
  <c r="AR626" i="2" s="1"/>
  <c r="AK711" i="2"/>
  <c r="AR711" i="2" s="1"/>
  <c r="AK715" i="2"/>
  <c r="AR715" i="2" s="1"/>
  <c r="AK726" i="2"/>
  <c r="AR726" i="2" s="1"/>
  <c r="AK641" i="2"/>
  <c r="AR641" i="2" s="1"/>
  <c r="AH633" i="2"/>
  <c r="AH561" i="2"/>
  <c r="AH547" i="2"/>
  <c r="AH88" i="2"/>
  <c r="AH287" i="2"/>
  <c r="AH401" i="2"/>
  <c r="AH438" i="2"/>
  <c r="AH327" i="2"/>
  <c r="AH569" i="2"/>
  <c r="AH533" i="2"/>
  <c r="AH396" i="2"/>
  <c r="AH275" i="2"/>
  <c r="AH114" i="2"/>
  <c r="AH665" i="2"/>
  <c r="AH130" i="2"/>
  <c r="AH471" i="2"/>
  <c r="AH596" i="2"/>
  <c r="AH627" i="2"/>
  <c r="AH417" i="2"/>
  <c r="AH400" i="2"/>
  <c r="AH58" i="2"/>
  <c r="AH394" i="2"/>
  <c r="AH502" i="2"/>
  <c r="AH259" i="2"/>
  <c r="AH268" i="2"/>
  <c r="AH601" i="2"/>
  <c r="AH447" i="2"/>
  <c r="AH79" i="2"/>
  <c r="AH659" i="2"/>
  <c r="AH573" i="2"/>
  <c r="AH293" i="2"/>
  <c r="AH169" i="2"/>
  <c r="AH688" i="2"/>
  <c r="AH9" i="2"/>
  <c r="AH377" i="2"/>
  <c r="AH83" i="2"/>
  <c r="AH411" i="2"/>
  <c r="AH153" i="2"/>
  <c r="AH238" i="2"/>
  <c r="AH672" i="2"/>
  <c r="AH104" i="2"/>
  <c r="AH50" i="2"/>
  <c r="AH538" i="2"/>
  <c r="AH176" i="2"/>
  <c r="AH391" i="2"/>
  <c r="AH460" i="2"/>
  <c r="AH196" i="2"/>
  <c r="AH602" i="2"/>
  <c r="AH236" i="2"/>
  <c r="AH350" i="2"/>
  <c r="AH520" i="2"/>
  <c r="AH456" i="2"/>
  <c r="AH472" i="2"/>
  <c r="AH140" i="2"/>
  <c r="AH359" i="2"/>
  <c r="AH315" i="2"/>
  <c r="AH245" i="2"/>
  <c r="AH473" i="2"/>
  <c r="AH190" i="2"/>
  <c r="AH367" i="2"/>
  <c r="AH476" i="2"/>
  <c r="AH295" i="2"/>
  <c r="AH344" i="2"/>
  <c r="AH200" i="2"/>
  <c r="AH362" i="2"/>
  <c r="AH301" i="2"/>
  <c r="AH304" i="2"/>
  <c r="AH477" i="2"/>
  <c r="AH403" i="2"/>
  <c r="AH155" i="2"/>
  <c r="AH408" i="2"/>
  <c r="AH371" i="2"/>
  <c r="AH256" i="2"/>
  <c r="AH101" i="2"/>
  <c r="AH185" i="2"/>
  <c r="AH592" i="2"/>
  <c r="AH187" i="2"/>
  <c r="AH453" i="2"/>
  <c r="AH167" i="2"/>
  <c r="AH59" i="2"/>
  <c r="AH345" i="2"/>
  <c r="AH458" i="2"/>
  <c r="AH375" i="2"/>
  <c r="AH540" i="2"/>
  <c r="AH326" i="2"/>
  <c r="AH163" i="2"/>
  <c r="AH439" i="2"/>
  <c r="AH509" i="2"/>
  <c r="AH305" i="2"/>
  <c r="AH285" i="2"/>
  <c r="AH274" i="2"/>
  <c r="AH75" i="2"/>
  <c r="AH611" i="2"/>
  <c r="AH117" i="2"/>
  <c r="AH8" i="2"/>
  <c r="AH266" i="2"/>
  <c r="AH110" i="2"/>
  <c r="AH98" i="2"/>
  <c r="AH248" i="2"/>
  <c r="AH639" i="2"/>
  <c r="AH428" i="2"/>
  <c r="AH56" i="2"/>
  <c r="AH316" i="2"/>
  <c r="AH452" i="2"/>
  <c r="AH97" i="2"/>
  <c r="AH299" i="2"/>
  <c r="AH24" i="2"/>
  <c r="AH647" i="2"/>
  <c r="AH475" i="2"/>
  <c r="AH379" i="2"/>
  <c r="AH532" i="2"/>
  <c r="AH62" i="2"/>
  <c r="AH218" i="2"/>
  <c r="AH38" i="2"/>
  <c r="AH380" i="2"/>
  <c r="AH280" i="2"/>
  <c r="AH286" i="2"/>
  <c r="AH331" i="2"/>
  <c r="AH450" i="2"/>
  <c r="AH66" i="2"/>
  <c r="AH21" i="2"/>
  <c r="AH729" i="2"/>
  <c r="AH199" i="2"/>
  <c r="AH227" i="2"/>
  <c r="AH325" i="2"/>
  <c r="AH271" i="2"/>
  <c r="AH637" i="2"/>
  <c r="AH376" i="2"/>
  <c r="AH147" i="2"/>
  <c r="AH120" i="2"/>
  <c r="AH165" i="2"/>
  <c r="AH85" i="2"/>
  <c r="AH264" i="2"/>
  <c r="AH297" i="2"/>
  <c r="AH18" i="2"/>
  <c r="AH690" i="2"/>
  <c r="AH652" i="2"/>
  <c r="AH332" i="2"/>
  <c r="AH699" i="2"/>
  <c r="AH378" i="2"/>
  <c r="AH255" i="2"/>
  <c r="AH402" i="2"/>
  <c r="AH277" i="2"/>
  <c r="AH223" i="2"/>
  <c r="AH549" i="2"/>
  <c r="AH653" i="2"/>
  <c r="AH431" i="2"/>
  <c r="AH465" i="2"/>
  <c r="AH19" i="2"/>
  <c r="AH29" i="2"/>
  <c r="AH723" i="2"/>
  <c r="AH121" i="2"/>
  <c r="AH232" i="2"/>
  <c r="AH28" i="2"/>
  <c r="AH258" i="2"/>
  <c r="AH296" i="2"/>
  <c r="AH194" i="2"/>
  <c r="AH479" i="2"/>
  <c r="AH515" i="2"/>
  <c r="AH279" i="2"/>
  <c r="AH564" i="2"/>
  <c r="AH421" i="2"/>
  <c r="AH241" i="2"/>
  <c r="AH437" i="2"/>
  <c r="AH481" i="2"/>
  <c r="AH337" i="2"/>
  <c r="AH234" i="2"/>
  <c r="AH555" i="2"/>
  <c r="AH643" i="2"/>
  <c r="AH554" i="2"/>
  <c r="AH562" i="2"/>
  <c r="AH605" i="2"/>
  <c r="AH217" i="2"/>
  <c r="AH600" i="2"/>
  <c r="AH537" i="2"/>
  <c r="AH424" i="2"/>
  <c r="AH220" i="2"/>
  <c r="AH335" i="2"/>
  <c r="AH581" i="2"/>
  <c r="AH106" i="2"/>
  <c r="AH492" i="2"/>
  <c r="AH666" i="2"/>
  <c r="AH482" i="2"/>
  <c r="AH35" i="2"/>
  <c r="AH620" i="2"/>
  <c r="AH683" i="2"/>
  <c r="AH221" i="2"/>
  <c r="AH63" i="2"/>
  <c r="AH151" i="2"/>
  <c r="AH4" i="2"/>
  <c r="AH667" i="2"/>
  <c r="AH609" i="2"/>
  <c r="AH202" i="2"/>
  <c r="AH319" i="2"/>
  <c r="AH311" i="2"/>
  <c r="AH628" i="2"/>
  <c r="AH621" i="2"/>
  <c r="AH143" i="2"/>
  <c r="AH498" i="2"/>
  <c r="AH55" i="2"/>
  <c r="AH442" i="2"/>
  <c r="AH535" i="2"/>
  <c r="AH94" i="2"/>
  <c r="AH607" i="2"/>
  <c r="AH341" i="2"/>
  <c r="AH648" i="2"/>
  <c r="AH395" i="2"/>
  <c r="AH556" i="2"/>
  <c r="AH45" i="2"/>
  <c r="AH283" i="2"/>
  <c r="AH273" i="2"/>
  <c r="AH92" i="2"/>
  <c r="AH60" i="2"/>
  <c r="AH228" i="2"/>
  <c r="AH54" i="2"/>
  <c r="AH133" i="2"/>
  <c r="AH505" i="2"/>
  <c r="AH518" i="2"/>
  <c r="AH386" i="2"/>
  <c r="AH206" i="2"/>
  <c r="AH545" i="2"/>
  <c r="AH494" i="2"/>
  <c r="AH594" i="2"/>
  <c r="AH164" i="2"/>
  <c r="AH470" i="2"/>
  <c r="AH78" i="2"/>
  <c r="AH250" i="2"/>
  <c r="AH154" i="2"/>
  <c r="AH138" i="2"/>
  <c r="AH467" i="2"/>
  <c r="AH338" i="2"/>
  <c r="AH644" i="2"/>
  <c r="AH14" i="2"/>
  <c r="AH355" i="2"/>
  <c r="AH40" i="2"/>
  <c r="AH516" i="2"/>
  <c r="AH320" i="2"/>
  <c r="AH409" i="2"/>
  <c r="AH30" i="2"/>
  <c r="AH42" i="2"/>
  <c r="AH398" i="2"/>
  <c r="AH406" i="2"/>
  <c r="AH188" i="2"/>
  <c r="AH74" i="2"/>
  <c r="AH521" i="2"/>
  <c r="AH109" i="2"/>
  <c r="AH365" i="2"/>
  <c r="AH432" i="2"/>
  <c r="AH72" i="2"/>
  <c r="AH404" i="2"/>
  <c r="AH328" i="2"/>
  <c r="AH330" i="2"/>
  <c r="AH352" i="2"/>
  <c r="AH576" i="2"/>
  <c r="AH468" i="2"/>
  <c r="AH709" i="2"/>
  <c r="AH660" i="2"/>
  <c r="AH696" i="2"/>
  <c r="AH500" i="2"/>
  <c r="AH25" i="2"/>
  <c r="AH563" i="2"/>
  <c r="AH41" i="2"/>
  <c r="AH115" i="2"/>
  <c r="AH230" i="2"/>
  <c r="AH342" i="2"/>
  <c r="AH20" i="2"/>
  <c r="AH425" i="2"/>
  <c r="AH436" i="2"/>
  <c r="AH57" i="2"/>
  <c r="AH582" i="2"/>
  <c r="AH369" i="2"/>
  <c r="AH511" i="2"/>
  <c r="AH674" i="2"/>
  <c r="AH488" i="2"/>
  <c r="AH725" i="2"/>
  <c r="AH489" i="2"/>
  <c r="AH145" i="2"/>
  <c r="AH177" i="2"/>
  <c r="AH415" i="2"/>
  <c r="AH448" i="2"/>
  <c r="AH397" i="2"/>
  <c r="AH276" i="2"/>
  <c r="AH507" i="2"/>
  <c r="AH444" i="2"/>
  <c r="AH108" i="2"/>
  <c r="AH3" i="2"/>
  <c r="AH418" i="2"/>
  <c r="AH440" i="2"/>
  <c r="AH149" i="2"/>
  <c r="AH251" i="2"/>
  <c r="AH103" i="2"/>
  <c r="AH191" i="2"/>
  <c r="AH541" i="2"/>
  <c r="AH568" i="2"/>
  <c r="AH84" i="2"/>
  <c r="AH168" i="2"/>
  <c r="AH93" i="2"/>
  <c r="AH466" i="2"/>
  <c r="AH455" i="2"/>
  <c r="AH677" i="2"/>
  <c r="AH239" i="2"/>
  <c r="AH358" i="2"/>
  <c r="AH339" i="2"/>
  <c r="AH184" i="2"/>
  <c r="AH71" i="2"/>
  <c r="AH284" i="2"/>
  <c r="AH170" i="2"/>
  <c r="AH64" i="2"/>
  <c r="AH166" i="2"/>
  <c r="AH632" i="2"/>
  <c r="AH254" i="2"/>
  <c r="AH205" i="2"/>
  <c r="AH353" i="2"/>
  <c r="AH606" i="2"/>
  <c r="AH354" i="2"/>
  <c r="AH622" i="2"/>
  <c r="AH152" i="2"/>
  <c r="AH310" i="2"/>
  <c r="AH528" i="2"/>
  <c r="AH578" i="2"/>
  <c r="AH100" i="2"/>
  <c r="AH491" i="2"/>
  <c r="AH198" i="2"/>
  <c r="AH112" i="2"/>
  <c r="AH290" i="2"/>
  <c r="AH405" i="2"/>
  <c r="AH61" i="2"/>
  <c r="AH294" i="2"/>
  <c r="AH361" i="2"/>
  <c r="AH368" i="2"/>
  <c r="AH635" i="2"/>
  <c r="AH102" i="2"/>
  <c r="AH111" i="2"/>
  <c r="AH182" i="2"/>
  <c r="AH226" i="2"/>
  <c r="AH249" i="2"/>
  <c r="AH312" i="2"/>
  <c r="AH484" i="2"/>
  <c r="AH52" i="2"/>
  <c r="AH333" i="2"/>
  <c r="AH5" i="2"/>
  <c r="AH261" i="2"/>
  <c r="AH159" i="2"/>
  <c r="AH534" i="2"/>
  <c r="AH37" i="2"/>
  <c r="AH706" i="2"/>
  <c r="AH34" i="2"/>
  <c r="AH125" i="2"/>
  <c r="AH634" i="2"/>
  <c r="AH302" i="2"/>
  <c r="AH13" i="2"/>
  <c r="AH175" i="2"/>
  <c r="AH209" i="2"/>
  <c r="AH46" i="2"/>
  <c r="AH323" i="2"/>
  <c r="AH173" i="2"/>
  <c r="AH546" i="2"/>
  <c r="AH222" i="2"/>
  <c r="AH676" i="2"/>
  <c r="AH689" i="2"/>
  <c r="AH229" i="2"/>
  <c r="AH113" i="2"/>
  <c r="AH619" i="2"/>
  <c r="AH212" i="2"/>
  <c r="AH542" i="2"/>
  <c r="AH122" i="2"/>
  <c r="AH10" i="2"/>
  <c r="AH183" i="2"/>
  <c r="AH552" i="2"/>
  <c r="AH142" i="2"/>
  <c r="AH95" i="2"/>
  <c r="AH2" i="2"/>
  <c r="AH654" i="2"/>
  <c r="AH119" i="2"/>
  <c r="AH219" i="2"/>
  <c r="AH131" i="2"/>
  <c r="AH523" i="2"/>
  <c r="AH553" i="2"/>
  <c r="AH281" i="2"/>
  <c r="AH31" i="2"/>
  <c r="AH364" i="2"/>
  <c r="AH474" i="2"/>
  <c r="AH53" i="2"/>
  <c r="AH441" i="2"/>
  <c r="AH480" i="2"/>
  <c r="AH678" i="2"/>
  <c r="AH309" i="2"/>
  <c r="AH124" i="2"/>
  <c r="AH39" i="2"/>
  <c r="AH68" i="2"/>
  <c r="AH565" i="2"/>
  <c r="AH43" i="2"/>
  <c r="AH623" i="2"/>
  <c r="AH139" i="2"/>
  <c r="AH550" i="2"/>
  <c r="AH70" i="2"/>
  <c r="AH700" i="2"/>
  <c r="AH485" i="2"/>
  <c r="AH588" i="2"/>
  <c r="AH461" i="2"/>
  <c r="AH17" i="2"/>
  <c r="AH618" i="2"/>
  <c r="AH181" i="2"/>
  <c r="AH32" i="2"/>
  <c r="AH435" i="2"/>
  <c r="AH272" i="2"/>
  <c r="AH12" i="2"/>
  <c r="AH390" i="2"/>
  <c r="AH636" i="2"/>
  <c r="AH178" i="2"/>
  <c r="AH329" i="2"/>
  <c r="AH247" i="2"/>
  <c r="AH351" i="2"/>
  <c r="AH496" i="2"/>
  <c r="AH208" i="2"/>
  <c r="AH203" i="2"/>
  <c r="AH15" i="2"/>
  <c r="AH427" i="2"/>
  <c r="AH370" i="2"/>
  <c r="AH204" i="2"/>
  <c r="AH134" i="2"/>
  <c r="AH231" i="2"/>
  <c r="AH524" i="2"/>
  <c r="AH680" i="2"/>
  <c r="AH597" i="2"/>
  <c r="AH22" i="2"/>
  <c r="AH224" i="2"/>
  <c r="AH519" i="2"/>
  <c r="AH215" i="2"/>
  <c r="AH189" i="2"/>
  <c r="AH265" i="2"/>
  <c r="AH7" i="2"/>
  <c r="AH579" i="2"/>
  <c r="AH89" i="2"/>
  <c r="AH161" i="2"/>
  <c r="AH624" i="2"/>
  <c r="AH257" i="2"/>
  <c r="AH512" i="2"/>
  <c r="AH595" i="2"/>
  <c r="AH372" i="2"/>
  <c r="AH148" i="2"/>
  <c r="AH336" i="2"/>
  <c r="AH610" i="2"/>
  <c r="AH464" i="2"/>
  <c r="AH23" i="2"/>
  <c r="AH80" i="2"/>
  <c r="AH727" i="2"/>
  <c r="AH67" i="2"/>
  <c r="AH459" i="2"/>
  <c r="AH697" i="2"/>
  <c r="AH349" i="2"/>
  <c r="AH242" i="2"/>
  <c r="AH629" i="2"/>
  <c r="AH118" i="2"/>
  <c r="AH577" i="2"/>
  <c r="AH73" i="2"/>
  <c r="AH574" i="2"/>
  <c r="AH6" i="2"/>
  <c r="AH423" i="2"/>
  <c r="AH388" i="2"/>
  <c r="AH126" i="2"/>
  <c r="AH407" i="2"/>
  <c r="AH313" i="2"/>
  <c r="AH162" i="2"/>
  <c r="AH389" i="2"/>
  <c r="AH136" i="2"/>
  <c r="AH645" i="2"/>
  <c r="AH171" i="2"/>
  <c r="AH603" i="2"/>
  <c r="AH289" i="2"/>
  <c r="AH691" i="2"/>
  <c r="AH11" i="2"/>
  <c r="AH246" i="2"/>
  <c r="AH253" i="2"/>
  <c r="AH662" i="2"/>
  <c r="AH615" i="2"/>
  <c r="AH718" i="2"/>
  <c r="AH422" i="2"/>
  <c r="AH172" i="2"/>
  <c r="AH413" i="2"/>
  <c r="AH216" i="2"/>
  <c r="AH671" i="2"/>
  <c r="AH531" i="2"/>
  <c r="AH717" i="2"/>
  <c r="AH348" i="2"/>
  <c r="AH86" i="2"/>
  <c r="AH701" i="2"/>
  <c r="AH135" i="2"/>
  <c r="AH156" i="2"/>
  <c r="AH144" i="2"/>
  <c r="AH16" i="2"/>
  <c r="AH382" i="2"/>
  <c r="AH26" i="2"/>
  <c r="AH661" i="2"/>
  <c r="AH373" i="2"/>
  <c r="AH490" i="2"/>
  <c r="AH501" i="2"/>
  <c r="AH132" i="2"/>
  <c r="AH27" i="2"/>
  <c r="AH237" i="2"/>
  <c r="AH656" i="2"/>
  <c r="AH96" i="2"/>
  <c r="AH90" i="2"/>
  <c r="AH593" i="2"/>
  <c r="AH557" i="2"/>
  <c r="AH570" i="2"/>
  <c r="AH544" i="2"/>
  <c r="AH631" i="2"/>
  <c r="AH566" i="2"/>
  <c r="AH51" i="2"/>
  <c r="AH356" i="2"/>
  <c r="AH357" i="2"/>
  <c r="AH399" i="2"/>
  <c r="AH707" i="2"/>
  <c r="AH530" i="2"/>
  <c r="AH720" i="2"/>
  <c r="AH47" i="2"/>
  <c r="AH503" i="2"/>
  <c r="AH383" i="2"/>
  <c r="AH267" i="2"/>
  <c r="AH91" i="2"/>
  <c r="AH363" i="2"/>
  <c r="AH282" i="2"/>
  <c r="AH559" i="2"/>
  <c r="AH430" i="2"/>
  <c r="AH186" i="2"/>
  <c r="AH308" i="2"/>
  <c r="AH617" i="2"/>
  <c r="AH146" i="2"/>
  <c r="AH262" i="2"/>
  <c r="AH210" i="2"/>
  <c r="AH303" i="2"/>
  <c r="AH127" i="2"/>
  <c r="AH157" i="2"/>
  <c r="AH572" i="2"/>
  <c r="AH543" i="2"/>
  <c r="AH526" i="2"/>
  <c r="AH590" i="2"/>
  <c r="AH584" i="2"/>
  <c r="AH116" i="2"/>
  <c r="AH419" i="2"/>
  <c r="AH497" i="2"/>
  <c r="AH705" i="2"/>
  <c r="AH434" i="2"/>
  <c r="AH433" i="2"/>
  <c r="AH360" i="2"/>
  <c r="AH128" i="2"/>
  <c r="AH445" i="2"/>
  <c r="AH708" i="2"/>
  <c r="AH462" i="2"/>
  <c r="AH548" i="2"/>
  <c r="AH686" i="2"/>
  <c r="AH716" i="2"/>
  <c r="AH493" i="2"/>
  <c r="AH527" i="2"/>
  <c r="AH306" i="2"/>
  <c r="AH393" i="2"/>
  <c r="AH586" i="2"/>
  <c r="AH585" i="2"/>
  <c r="AH730" i="2"/>
  <c r="AH630" i="2"/>
  <c r="AH589" i="2"/>
  <c r="AH193" i="2"/>
  <c r="AH76" i="2"/>
  <c r="AH160" i="2"/>
  <c r="AH48" i="2"/>
  <c r="AH650" i="2"/>
  <c r="AH429" i="2"/>
  <c r="AH457" i="2"/>
  <c r="AH420" i="2"/>
  <c r="AH486" i="2"/>
  <c r="AH426" i="2"/>
  <c r="AH449" i="2"/>
  <c r="AH107" i="2"/>
  <c r="AH81" i="2"/>
  <c r="AH412" i="2"/>
  <c r="AH137" i="2"/>
  <c r="AH575" i="2"/>
  <c r="AH123" i="2"/>
  <c r="AH317" i="2"/>
  <c r="AH192" i="2"/>
  <c r="AH324" i="2"/>
  <c r="AH36" i="2"/>
  <c r="AH571" i="2"/>
  <c r="AH675" i="2"/>
  <c r="AH381" i="2"/>
  <c r="AH307" i="2"/>
  <c r="AH649" i="2"/>
  <c r="AH197" i="2"/>
  <c r="AH49" i="2"/>
  <c r="AH714" i="2"/>
  <c r="AH150" i="2"/>
  <c r="AH99" i="2"/>
  <c r="AH478" i="2"/>
  <c r="AH646" i="2"/>
  <c r="AH278" i="2"/>
  <c r="AH87" i="2"/>
  <c r="AH214" i="2"/>
  <c r="AH77" i="2"/>
  <c r="AH504" i="2"/>
  <c r="AH374" i="2"/>
  <c r="AH44" i="2"/>
  <c r="AH225" i="2"/>
  <c r="AH608" i="2"/>
  <c r="AH684" i="2"/>
  <c r="AH347" i="2"/>
  <c r="AH506" i="2"/>
  <c r="AH298" i="2"/>
  <c r="AH638" i="2"/>
  <c r="AH567" i="2"/>
  <c r="AH613" i="2"/>
  <c r="AH642" i="2"/>
  <c r="AH322" i="2"/>
  <c r="AH82" i="2"/>
  <c r="AH587" i="2"/>
  <c r="AH392" i="2"/>
  <c r="AH235" i="2"/>
  <c r="AH416" i="2"/>
  <c r="AH598" i="2"/>
  <c r="AH710" i="2"/>
  <c r="AH651" i="2"/>
  <c r="AH195" i="2"/>
  <c r="AH387" i="2"/>
  <c r="AH292" i="2"/>
  <c r="AH724" i="2"/>
  <c r="AH65" i="2"/>
  <c r="AH240" i="2"/>
  <c r="AH451" i="2"/>
  <c r="AH207" i="2"/>
  <c r="AH201" i="2"/>
  <c r="AH712" i="2"/>
  <c r="AH213" i="2"/>
  <c r="AH288" i="2"/>
  <c r="AH657" i="2"/>
  <c r="AH539" i="2"/>
  <c r="AH687" i="2"/>
  <c r="AH244" i="2"/>
  <c r="AH321" i="2"/>
  <c r="AH583" i="2"/>
  <c r="AH525" i="2"/>
  <c r="AH33" i="2"/>
  <c r="AH731" i="2"/>
  <c r="AH158" i="2"/>
  <c r="AH702" i="2"/>
  <c r="AH551" i="2"/>
  <c r="AH260" i="2"/>
  <c r="AH612" i="2"/>
  <c r="AH269" i="2"/>
  <c r="AH129" i="2"/>
  <c r="AH483" i="2"/>
  <c r="AH732" i="2"/>
  <c r="AH69" i="2"/>
  <c r="AH179" i="2"/>
  <c r="AH270" i="2"/>
  <c r="AH510" i="2"/>
  <c r="AH499" i="2"/>
  <c r="AH410" i="2"/>
  <c r="AH669" i="2"/>
  <c r="AH487" i="2"/>
  <c r="AH334" i="2"/>
  <c r="AH443" i="2"/>
  <c r="AH703" i="2"/>
  <c r="AH180" i="2"/>
  <c r="AH719" i="2"/>
  <c r="AH679" i="2"/>
  <c r="AH591" i="2"/>
  <c r="AH414" i="2"/>
  <c r="AH640" i="2"/>
  <c r="AH454" i="2"/>
  <c r="AH670" i="2"/>
  <c r="AH314" i="2"/>
  <c r="AH513" i="2"/>
  <c r="AH252" i="2"/>
  <c r="AH141" i="2"/>
  <c r="AH366" i="2"/>
  <c r="AH233" i="2"/>
  <c r="AH263" i="2"/>
  <c r="AH529" i="2"/>
  <c r="AH616" i="2"/>
  <c r="AH318" i="2"/>
  <c r="AH385" i="2"/>
  <c r="AH105" i="2"/>
  <c r="AH560" i="2"/>
  <c r="AH514" i="2"/>
  <c r="AH463" i="2"/>
  <c r="AH300" i="2"/>
  <c r="AH211" i="2"/>
  <c r="AH599" i="2"/>
  <c r="AH343" i="2"/>
  <c r="AH614" i="2"/>
  <c r="AH291" i="2"/>
  <c r="AH580" i="2"/>
  <c r="AH722" i="2"/>
  <c r="AH174" i="2"/>
  <c r="AH446" i="2"/>
  <c r="AH384" i="2"/>
  <c r="AH495" i="2"/>
  <c r="AH340" i="2"/>
  <c r="AH522" i="2"/>
  <c r="AH692" i="2"/>
  <c r="AH658" i="2"/>
  <c r="AH536" i="2"/>
  <c r="AH625" i="2"/>
  <c r="AH685" i="2"/>
  <c r="AH243" i="2"/>
  <c r="AH469" i="2"/>
  <c r="AH663" i="2"/>
  <c r="AH655" i="2"/>
  <c r="AH346" i="2"/>
  <c r="AH694" i="2"/>
  <c r="AH604" i="2"/>
  <c r="AH682" i="2"/>
  <c r="AH668" i="2"/>
  <c r="AH508" i="2"/>
  <c r="AH728" i="2"/>
  <c r="AH704" i="2"/>
  <c r="AH517" i="2"/>
  <c r="AH681" i="2"/>
  <c r="AH673" i="2"/>
  <c r="AH664" i="2"/>
  <c r="AH713" i="2"/>
  <c r="AH558" i="2"/>
  <c r="AH693" i="2"/>
  <c r="AH695" i="2"/>
  <c r="AH698" i="2"/>
  <c r="AH721" i="2"/>
  <c r="AH626" i="2"/>
  <c r="AH711" i="2"/>
  <c r="AH715" i="2"/>
  <c r="AH726" i="2"/>
  <c r="AH641" i="2"/>
  <c r="AG633" i="2"/>
  <c r="AG561" i="2"/>
  <c r="AG547" i="2"/>
  <c r="AG88" i="2"/>
  <c r="AG287" i="2"/>
  <c r="AG401" i="2"/>
  <c r="AG438" i="2"/>
  <c r="AG327" i="2"/>
  <c r="AG569" i="2"/>
  <c r="AG533" i="2"/>
  <c r="AG396" i="2"/>
  <c r="AG275" i="2"/>
  <c r="AG114" i="2"/>
  <c r="AG665" i="2"/>
  <c r="AG130" i="2"/>
  <c r="AG471" i="2"/>
  <c r="AG596" i="2"/>
  <c r="AG627" i="2"/>
  <c r="AG417" i="2"/>
  <c r="AG400" i="2"/>
  <c r="AG58" i="2"/>
  <c r="AG394" i="2"/>
  <c r="AG502" i="2"/>
  <c r="AG259" i="2"/>
  <c r="AG268" i="2"/>
  <c r="AG601" i="2"/>
  <c r="AG447" i="2"/>
  <c r="AG79" i="2"/>
  <c r="AG659" i="2"/>
  <c r="AG573" i="2"/>
  <c r="AG293" i="2"/>
  <c r="AG169" i="2"/>
  <c r="AG688" i="2"/>
  <c r="AG9" i="2"/>
  <c r="AG377" i="2"/>
  <c r="AG83" i="2"/>
  <c r="AG411" i="2"/>
  <c r="AG153" i="2"/>
  <c r="AG238" i="2"/>
  <c r="AG672" i="2"/>
  <c r="AG104" i="2"/>
  <c r="AG50" i="2"/>
  <c r="AG538" i="2"/>
  <c r="AG176" i="2"/>
  <c r="AG391" i="2"/>
  <c r="AG460" i="2"/>
  <c r="AG196" i="2"/>
  <c r="AG602" i="2"/>
  <c r="AG236" i="2"/>
  <c r="AG350" i="2"/>
  <c r="AG520" i="2"/>
  <c r="AG456" i="2"/>
  <c r="AG472" i="2"/>
  <c r="AG140" i="2"/>
  <c r="AG359" i="2"/>
  <c r="AG315" i="2"/>
  <c r="AG245" i="2"/>
  <c r="AG473" i="2"/>
  <c r="AG190" i="2"/>
  <c r="AG367" i="2"/>
  <c r="AG476" i="2"/>
  <c r="AG295" i="2"/>
  <c r="AG344" i="2"/>
  <c r="AG200" i="2"/>
  <c r="AG362" i="2"/>
  <c r="AG301" i="2"/>
  <c r="AG304" i="2"/>
  <c r="AG477" i="2"/>
  <c r="AG403" i="2"/>
  <c r="AG155" i="2"/>
  <c r="AG408" i="2"/>
  <c r="AG371" i="2"/>
  <c r="AG256" i="2"/>
  <c r="AG101" i="2"/>
  <c r="AG185" i="2"/>
  <c r="AG592" i="2"/>
  <c r="AG187" i="2"/>
  <c r="AG453" i="2"/>
  <c r="AG167" i="2"/>
  <c r="AG59" i="2"/>
  <c r="AG345" i="2"/>
  <c r="AG458" i="2"/>
  <c r="AG375" i="2"/>
  <c r="AG540" i="2"/>
  <c r="AG326" i="2"/>
  <c r="AG163" i="2"/>
  <c r="AG439" i="2"/>
  <c r="AG509" i="2"/>
  <c r="AG305" i="2"/>
  <c r="AG285" i="2"/>
  <c r="AG274" i="2"/>
  <c r="AG75" i="2"/>
  <c r="AG611" i="2"/>
  <c r="AG117" i="2"/>
  <c r="AG8" i="2"/>
  <c r="AG266" i="2"/>
  <c r="AG110" i="2"/>
  <c r="AG98" i="2"/>
  <c r="AG248" i="2"/>
  <c r="AG639" i="2"/>
  <c r="AG428" i="2"/>
  <c r="AG56" i="2"/>
  <c r="AG316" i="2"/>
  <c r="AG452" i="2"/>
  <c r="AG97" i="2"/>
  <c r="AG299" i="2"/>
  <c r="AG24" i="2"/>
  <c r="AG647" i="2"/>
  <c r="AG475" i="2"/>
  <c r="AG379" i="2"/>
  <c r="AG532" i="2"/>
  <c r="AG62" i="2"/>
  <c r="AG218" i="2"/>
  <c r="AG38" i="2"/>
  <c r="AG380" i="2"/>
  <c r="AG280" i="2"/>
  <c r="AG286" i="2"/>
  <c r="AG331" i="2"/>
  <c r="AG450" i="2"/>
  <c r="AG66" i="2"/>
  <c r="AG21" i="2"/>
  <c r="AG729" i="2"/>
  <c r="AG199" i="2"/>
  <c r="AG227" i="2"/>
  <c r="AG325" i="2"/>
  <c r="AG271" i="2"/>
  <c r="AG637" i="2"/>
  <c r="AG376" i="2"/>
  <c r="AG147" i="2"/>
  <c r="AG120" i="2"/>
  <c r="AG165" i="2"/>
  <c r="AG85" i="2"/>
  <c r="AG264" i="2"/>
  <c r="AG297" i="2"/>
  <c r="AG18" i="2"/>
  <c r="AG690" i="2"/>
  <c r="AG652" i="2"/>
  <c r="AG332" i="2"/>
  <c r="AG699" i="2"/>
  <c r="AG378" i="2"/>
  <c r="AG255" i="2"/>
  <c r="AG402" i="2"/>
  <c r="AG277" i="2"/>
  <c r="AG223" i="2"/>
  <c r="AG549" i="2"/>
  <c r="AG653" i="2"/>
  <c r="AG431" i="2"/>
  <c r="AG465" i="2"/>
  <c r="AG19" i="2"/>
  <c r="AG29" i="2"/>
  <c r="AG723" i="2"/>
  <c r="AG121" i="2"/>
  <c r="AG232" i="2"/>
  <c r="AG28" i="2"/>
  <c r="AG258" i="2"/>
  <c r="AG296" i="2"/>
  <c r="AG194" i="2"/>
  <c r="AG479" i="2"/>
  <c r="AG515" i="2"/>
  <c r="AG279" i="2"/>
  <c r="AG564" i="2"/>
  <c r="AG421" i="2"/>
  <c r="AG241" i="2"/>
  <c r="AG437" i="2"/>
  <c r="AG481" i="2"/>
  <c r="AG337" i="2"/>
  <c r="AG234" i="2"/>
  <c r="AG555" i="2"/>
  <c r="AG643" i="2"/>
  <c r="AG554" i="2"/>
  <c r="AG562" i="2"/>
  <c r="AG605" i="2"/>
  <c r="AG217" i="2"/>
  <c r="AG600" i="2"/>
  <c r="AG537" i="2"/>
  <c r="AG424" i="2"/>
  <c r="AG220" i="2"/>
  <c r="AG335" i="2"/>
  <c r="AG581" i="2"/>
  <c r="AG106" i="2"/>
  <c r="AG492" i="2"/>
  <c r="AG666" i="2"/>
  <c r="AG482" i="2"/>
  <c r="AG35" i="2"/>
  <c r="AG620" i="2"/>
  <c r="AG683" i="2"/>
  <c r="AG221" i="2"/>
  <c r="AG63" i="2"/>
  <c r="AG151" i="2"/>
  <c r="AG4" i="2"/>
  <c r="AG667" i="2"/>
  <c r="AG609" i="2"/>
  <c r="AG202" i="2"/>
  <c r="AG319" i="2"/>
  <c r="AG311" i="2"/>
  <c r="AG628" i="2"/>
  <c r="AG621" i="2"/>
  <c r="AG143" i="2"/>
  <c r="AG498" i="2"/>
  <c r="AG55" i="2"/>
  <c r="AG442" i="2"/>
  <c r="AG535" i="2"/>
  <c r="AG94" i="2"/>
  <c r="AG607" i="2"/>
  <c r="AG341" i="2"/>
  <c r="AG648" i="2"/>
  <c r="AG395" i="2"/>
  <c r="AG556" i="2"/>
  <c r="AG45" i="2"/>
  <c r="AG283" i="2"/>
  <c r="AG273" i="2"/>
  <c r="AG92" i="2"/>
  <c r="AG60" i="2"/>
  <c r="AG228" i="2"/>
  <c r="AG54" i="2"/>
  <c r="AG133" i="2"/>
  <c r="AG505" i="2"/>
  <c r="AG518" i="2"/>
  <c r="AG386" i="2"/>
  <c r="AG206" i="2"/>
  <c r="AG545" i="2"/>
  <c r="AG494" i="2"/>
  <c r="AG594" i="2"/>
  <c r="AG164" i="2"/>
  <c r="AG470" i="2"/>
  <c r="AG78" i="2"/>
  <c r="AG250" i="2"/>
  <c r="AG154" i="2"/>
  <c r="AG138" i="2"/>
  <c r="AG467" i="2"/>
  <c r="AG338" i="2"/>
  <c r="AG644" i="2"/>
  <c r="AG14" i="2"/>
  <c r="AG355" i="2"/>
  <c r="AG40" i="2"/>
  <c r="AG516" i="2"/>
  <c r="AG320" i="2"/>
  <c r="AG409" i="2"/>
  <c r="AG30" i="2"/>
  <c r="AG42" i="2"/>
  <c r="AG398" i="2"/>
  <c r="AG406" i="2"/>
  <c r="AG188" i="2"/>
  <c r="AG74" i="2"/>
  <c r="AG521" i="2"/>
  <c r="AG109" i="2"/>
  <c r="AG365" i="2"/>
  <c r="AG432" i="2"/>
  <c r="AG72" i="2"/>
  <c r="AG404" i="2"/>
  <c r="AG328" i="2"/>
  <c r="AG330" i="2"/>
  <c r="AG352" i="2"/>
  <c r="AG576" i="2"/>
  <c r="AG468" i="2"/>
  <c r="AG709" i="2"/>
  <c r="AG660" i="2"/>
  <c r="AG696" i="2"/>
  <c r="AG500" i="2"/>
  <c r="AG25" i="2"/>
  <c r="AG563" i="2"/>
  <c r="AG41" i="2"/>
  <c r="AG115" i="2"/>
  <c r="AG230" i="2"/>
  <c r="AG342" i="2"/>
  <c r="AG20" i="2"/>
  <c r="AG425" i="2"/>
  <c r="AG436" i="2"/>
  <c r="AG57" i="2"/>
  <c r="AG582" i="2"/>
  <c r="AG369" i="2"/>
  <c r="AG511" i="2"/>
  <c r="AG674" i="2"/>
  <c r="AG488" i="2"/>
  <c r="AG725" i="2"/>
  <c r="AG489" i="2"/>
  <c r="AG145" i="2"/>
  <c r="AG177" i="2"/>
  <c r="AG415" i="2"/>
  <c r="AG448" i="2"/>
  <c r="AG397" i="2"/>
  <c r="AG276" i="2"/>
  <c r="AG507" i="2"/>
  <c r="AG444" i="2"/>
  <c r="AG108" i="2"/>
  <c r="AG3" i="2"/>
  <c r="AG418" i="2"/>
  <c r="AG440" i="2"/>
  <c r="AG149" i="2"/>
  <c r="AG251" i="2"/>
  <c r="AG103" i="2"/>
  <c r="AG191" i="2"/>
  <c r="AG541" i="2"/>
  <c r="AG568" i="2"/>
  <c r="AG84" i="2"/>
  <c r="AG168" i="2"/>
  <c r="AG93" i="2"/>
  <c r="AG466" i="2"/>
  <c r="AG455" i="2"/>
  <c r="AG677" i="2"/>
  <c r="AG239" i="2"/>
  <c r="AG358" i="2"/>
  <c r="AG339" i="2"/>
  <c r="AG184" i="2"/>
  <c r="AG71" i="2"/>
  <c r="AG284" i="2"/>
  <c r="AG170" i="2"/>
  <c r="AG64" i="2"/>
  <c r="AG166" i="2"/>
  <c r="AG632" i="2"/>
  <c r="AG254" i="2"/>
  <c r="AG205" i="2"/>
  <c r="AG353" i="2"/>
  <c r="AG606" i="2"/>
  <c r="AG354" i="2"/>
  <c r="AG622" i="2"/>
  <c r="AG152" i="2"/>
  <c r="AG310" i="2"/>
  <c r="AG528" i="2"/>
  <c r="AG578" i="2"/>
  <c r="AG100" i="2"/>
  <c r="AG491" i="2"/>
  <c r="AG198" i="2"/>
  <c r="AG112" i="2"/>
  <c r="AG290" i="2"/>
  <c r="AG405" i="2"/>
  <c r="AG61" i="2"/>
  <c r="AG294" i="2"/>
  <c r="AG361" i="2"/>
  <c r="AG368" i="2"/>
  <c r="AG635" i="2"/>
  <c r="AG102" i="2"/>
  <c r="AG111" i="2"/>
  <c r="AG182" i="2"/>
  <c r="AG226" i="2"/>
  <c r="AG249" i="2"/>
  <c r="AG312" i="2"/>
  <c r="AG484" i="2"/>
  <c r="AG52" i="2"/>
  <c r="AG333" i="2"/>
  <c r="AG5" i="2"/>
  <c r="AG261" i="2"/>
  <c r="AG159" i="2"/>
  <c r="AG534" i="2"/>
  <c r="AG37" i="2"/>
  <c r="AG706" i="2"/>
  <c r="AG34" i="2"/>
  <c r="AG125" i="2"/>
  <c r="AG634" i="2"/>
  <c r="AG302" i="2"/>
  <c r="AG13" i="2"/>
  <c r="AG175" i="2"/>
  <c r="AG209" i="2"/>
  <c r="AG46" i="2"/>
  <c r="AG323" i="2"/>
  <c r="AG173" i="2"/>
  <c r="AG546" i="2"/>
  <c r="AG222" i="2"/>
  <c r="AG676" i="2"/>
  <c r="AG689" i="2"/>
  <c r="AG229" i="2"/>
  <c r="AG113" i="2"/>
  <c r="AG619" i="2"/>
  <c r="AG212" i="2"/>
  <c r="AG542" i="2"/>
  <c r="AG122" i="2"/>
  <c r="AG10" i="2"/>
  <c r="AG183" i="2"/>
  <c r="AG552" i="2"/>
  <c r="AG142" i="2"/>
  <c r="AG95" i="2"/>
  <c r="AG2" i="2"/>
  <c r="AG654" i="2"/>
  <c r="AG119" i="2"/>
  <c r="AG219" i="2"/>
  <c r="AG131" i="2"/>
  <c r="AG523" i="2"/>
  <c r="AG553" i="2"/>
  <c r="AG281" i="2"/>
  <c r="AG31" i="2"/>
  <c r="AG364" i="2"/>
  <c r="AG474" i="2"/>
  <c r="AG53" i="2"/>
  <c r="AG441" i="2"/>
  <c r="AG480" i="2"/>
  <c r="AG678" i="2"/>
  <c r="AG309" i="2"/>
  <c r="AG124" i="2"/>
  <c r="AG39" i="2"/>
  <c r="AG68" i="2"/>
  <c r="AG565" i="2"/>
  <c r="AG43" i="2"/>
  <c r="AG623" i="2"/>
  <c r="AG139" i="2"/>
  <c r="AG550" i="2"/>
  <c r="AG70" i="2"/>
  <c r="AG700" i="2"/>
  <c r="AG485" i="2"/>
  <c r="AG588" i="2"/>
  <c r="AG461" i="2"/>
  <c r="AG17" i="2"/>
  <c r="AG618" i="2"/>
  <c r="AG181" i="2"/>
  <c r="AG32" i="2"/>
  <c r="AG435" i="2"/>
  <c r="AG272" i="2"/>
  <c r="AG12" i="2"/>
  <c r="AG390" i="2"/>
  <c r="AG636" i="2"/>
  <c r="AG178" i="2"/>
  <c r="AG329" i="2"/>
  <c r="AG247" i="2"/>
  <c r="AG351" i="2"/>
  <c r="AG496" i="2"/>
  <c r="AG208" i="2"/>
  <c r="AG203" i="2"/>
  <c r="AG15" i="2"/>
  <c r="AG427" i="2"/>
  <c r="AG370" i="2"/>
  <c r="AG204" i="2"/>
  <c r="AG134" i="2"/>
  <c r="AG231" i="2"/>
  <c r="AG524" i="2"/>
  <c r="AG680" i="2"/>
  <c r="AG597" i="2"/>
  <c r="AG22" i="2"/>
  <c r="AG224" i="2"/>
  <c r="AG519" i="2"/>
  <c r="AG215" i="2"/>
  <c r="AG189" i="2"/>
  <c r="AG265" i="2"/>
  <c r="AG7" i="2"/>
  <c r="AG579" i="2"/>
  <c r="AG89" i="2"/>
  <c r="AG161" i="2"/>
  <c r="AG624" i="2"/>
  <c r="AG257" i="2"/>
  <c r="AG512" i="2"/>
  <c r="AG595" i="2"/>
  <c r="AG372" i="2"/>
  <c r="AG148" i="2"/>
  <c r="AG336" i="2"/>
  <c r="AG610" i="2"/>
  <c r="AG464" i="2"/>
  <c r="AG23" i="2"/>
  <c r="AG80" i="2"/>
  <c r="AG727" i="2"/>
  <c r="AG67" i="2"/>
  <c r="AG459" i="2"/>
  <c r="AG697" i="2"/>
  <c r="AG349" i="2"/>
  <c r="AG242" i="2"/>
  <c r="AG629" i="2"/>
  <c r="AG118" i="2"/>
  <c r="AG577" i="2"/>
  <c r="AG73" i="2"/>
  <c r="AG574" i="2"/>
  <c r="AG6" i="2"/>
  <c r="AG423" i="2"/>
  <c r="AG388" i="2"/>
  <c r="AG126" i="2"/>
  <c r="AG407" i="2"/>
  <c r="AG313" i="2"/>
  <c r="AG162" i="2"/>
  <c r="AG389" i="2"/>
  <c r="AG136" i="2"/>
  <c r="AG645" i="2"/>
  <c r="AG171" i="2"/>
  <c r="AG603" i="2"/>
  <c r="AG289" i="2"/>
  <c r="AG691" i="2"/>
  <c r="AG11" i="2"/>
  <c r="AG246" i="2"/>
  <c r="AG253" i="2"/>
  <c r="AG662" i="2"/>
  <c r="AG615" i="2"/>
  <c r="AG718" i="2"/>
  <c r="AG422" i="2"/>
  <c r="AG172" i="2"/>
  <c r="AG413" i="2"/>
  <c r="AG216" i="2"/>
  <c r="AG671" i="2"/>
  <c r="AG531" i="2"/>
  <c r="AG717" i="2"/>
  <c r="AG348" i="2"/>
  <c r="AG86" i="2"/>
  <c r="AG701" i="2"/>
  <c r="AG135" i="2"/>
  <c r="AG156" i="2"/>
  <c r="AG144" i="2"/>
  <c r="AG16" i="2"/>
  <c r="AG382" i="2"/>
  <c r="AG26" i="2"/>
  <c r="AG661" i="2"/>
  <c r="AG373" i="2"/>
  <c r="AG490" i="2"/>
  <c r="AG501" i="2"/>
  <c r="AG132" i="2"/>
  <c r="AG27" i="2"/>
  <c r="AG237" i="2"/>
  <c r="AG656" i="2"/>
  <c r="AG96" i="2"/>
  <c r="AG90" i="2"/>
  <c r="AG593" i="2"/>
  <c r="AG557" i="2"/>
  <c r="AG570" i="2"/>
  <c r="AG544" i="2"/>
  <c r="AG631" i="2"/>
  <c r="AG566" i="2"/>
  <c r="AG51" i="2"/>
  <c r="AG356" i="2"/>
  <c r="AG357" i="2"/>
  <c r="AG399" i="2"/>
  <c r="AG707" i="2"/>
  <c r="AG530" i="2"/>
  <c r="AG720" i="2"/>
  <c r="AG47" i="2"/>
  <c r="AG503" i="2"/>
  <c r="AG383" i="2"/>
  <c r="AG267" i="2"/>
  <c r="AG91" i="2"/>
  <c r="AG363" i="2"/>
  <c r="AG282" i="2"/>
  <c r="AG559" i="2"/>
  <c r="AG430" i="2"/>
  <c r="AG186" i="2"/>
  <c r="AG308" i="2"/>
  <c r="AG617" i="2"/>
  <c r="AG146" i="2"/>
  <c r="AG262" i="2"/>
  <c r="AG210" i="2"/>
  <c r="AG303" i="2"/>
  <c r="AG127" i="2"/>
  <c r="AG157" i="2"/>
  <c r="AG572" i="2"/>
  <c r="AG543" i="2"/>
  <c r="AG526" i="2"/>
  <c r="AG590" i="2"/>
  <c r="AG584" i="2"/>
  <c r="AG116" i="2"/>
  <c r="AG419" i="2"/>
  <c r="AG497" i="2"/>
  <c r="AG705" i="2"/>
  <c r="AG434" i="2"/>
  <c r="AG433" i="2"/>
  <c r="AG360" i="2"/>
  <c r="AG128" i="2"/>
  <c r="AG445" i="2"/>
  <c r="AG708" i="2"/>
  <c r="AG462" i="2"/>
  <c r="AG548" i="2"/>
  <c r="AG686" i="2"/>
  <c r="AG716" i="2"/>
  <c r="AG493" i="2"/>
  <c r="AG527" i="2"/>
  <c r="AG306" i="2"/>
  <c r="AG393" i="2"/>
  <c r="AG586" i="2"/>
  <c r="AG585" i="2"/>
  <c r="AG730" i="2"/>
  <c r="AG630" i="2"/>
  <c r="AG589" i="2"/>
  <c r="AG193" i="2"/>
  <c r="AG76" i="2"/>
  <c r="AG160" i="2"/>
  <c r="AG48" i="2"/>
  <c r="AG650" i="2"/>
  <c r="AG429" i="2"/>
  <c r="AG457" i="2"/>
  <c r="AG420" i="2"/>
  <c r="AG486" i="2"/>
  <c r="AG426" i="2"/>
  <c r="AG449" i="2"/>
  <c r="AG107" i="2"/>
  <c r="AG81" i="2"/>
  <c r="AG412" i="2"/>
  <c r="AG137" i="2"/>
  <c r="AG575" i="2"/>
  <c r="AG123" i="2"/>
  <c r="AG317" i="2"/>
  <c r="AG192" i="2"/>
  <c r="AG324" i="2"/>
  <c r="AG36" i="2"/>
  <c r="AG571" i="2"/>
  <c r="AG675" i="2"/>
  <c r="AG381" i="2"/>
  <c r="AG307" i="2"/>
  <c r="AG649" i="2"/>
  <c r="AG197" i="2"/>
  <c r="AG49" i="2"/>
  <c r="AG714" i="2"/>
  <c r="AG150" i="2"/>
  <c r="AG99" i="2"/>
  <c r="AG478" i="2"/>
  <c r="AG646" i="2"/>
  <c r="AG278" i="2"/>
  <c r="AG87" i="2"/>
  <c r="AG214" i="2"/>
  <c r="AG77" i="2"/>
  <c r="AG504" i="2"/>
  <c r="AG374" i="2"/>
  <c r="AG44" i="2"/>
  <c r="AG225" i="2"/>
  <c r="AG608" i="2"/>
  <c r="AG684" i="2"/>
  <c r="AG347" i="2"/>
  <c r="AG506" i="2"/>
  <c r="AG298" i="2"/>
  <c r="AG638" i="2"/>
  <c r="AG567" i="2"/>
  <c r="AG613" i="2"/>
  <c r="AG642" i="2"/>
  <c r="AG322" i="2"/>
  <c r="AG82" i="2"/>
  <c r="AG587" i="2"/>
  <c r="AG392" i="2"/>
  <c r="AG235" i="2"/>
  <c r="AG416" i="2"/>
  <c r="AG598" i="2"/>
  <c r="AG710" i="2"/>
  <c r="AG651" i="2"/>
  <c r="AG195" i="2"/>
  <c r="AG387" i="2"/>
  <c r="AG292" i="2"/>
  <c r="AG724" i="2"/>
  <c r="AG65" i="2"/>
  <c r="AG240" i="2"/>
  <c r="AG451" i="2"/>
  <c r="AG207" i="2"/>
  <c r="AG201" i="2"/>
  <c r="AG712" i="2"/>
  <c r="AG213" i="2"/>
  <c r="AG288" i="2"/>
  <c r="AG657" i="2"/>
  <c r="AG539" i="2"/>
  <c r="AG687" i="2"/>
  <c r="AG244" i="2"/>
  <c r="AG321" i="2"/>
  <c r="AG583" i="2"/>
  <c r="AG525" i="2"/>
  <c r="AG33" i="2"/>
  <c r="AG731" i="2"/>
  <c r="AG158" i="2"/>
  <c r="AG702" i="2"/>
  <c r="AG551" i="2"/>
  <c r="AG260" i="2"/>
  <c r="AG612" i="2"/>
  <c r="AG269" i="2"/>
  <c r="AG129" i="2"/>
  <c r="AG483" i="2"/>
  <c r="AG732" i="2"/>
  <c r="AG69" i="2"/>
  <c r="AG179" i="2"/>
  <c r="AG270" i="2"/>
  <c r="AG510" i="2"/>
  <c r="AG499" i="2"/>
  <c r="AG410" i="2"/>
  <c r="AG669" i="2"/>
  <c r="AG487" i="2"/>
  <c r="AG334" i="2"/>
  <c r="AG443" i="2"/>
  <c r="AG703" i="2"/>
  <c r="AG180" i="2"/>
  <c r="AG719" i="2"/>
  <c r="AG679" i="2"/>
  <c r="AG591" i="2"/>
  <c r="AG414" i="2"/>
  <c r="AG640" i="2"/>
  <c r="AG454" i="2"/>
  <c r="AG670" i="2"/>
  <c r="AG314" i="2"/>
  <c r="AG513" i="2"/>
  <c r="AG252" i="2"/>
  <c r="AG141" i="2"/>
  <c r="AG366" i="2"/>
  <c r="AG233" i="2"/>
  <c r="AG263" i="2"/>
  <c r="AG529" i="2"/>
  <c r="AG616" i="2"/>
  <c r="AG318" i="2"/>
  <c r="AG385" i="2"/>
  <c r="AG105" i="2"/>
  <c r="AG560" i="2"/>
  <c r="AG514" i="2"/>
  <c r="AG463" i="2"/>
  <c r="AG300" i="2"/>
  <c r="AG211" i="2"/>
  <c r="AG599" i="2"/>
  <c r="AG343" i="2"/>
  <c r="AG614" i="2"/>
  <c r="AG291" i="2"/>
  <c r="AG580" i="2"/>
  <c r="AG722" i="2"/>
  <c r="AG174" i="2"/>
  <c r="AG446" i="2"/>
  <c r="AG384" i="2"/>
  <c r="AG495" i="2"/>
  <c r="AG340" i="2"/>
  <c r="AG522" i="2"/>
  <c r="AG692" i="2"/>
  <c r="AG658" i="2"/>
  <c r="AG536" i="2"/>
  <c r="AG625" i="2"/>
  <c r="AG685" i="2"/>
  <c r="AG243" i="2"/>
  <c r="AG469" i="2"/>
  <c r="AG663" i="2"/>
  <c r="AG655" i="2"/>
  <c r="AG346" i="2"/>
  <c r="AG694" i="2"/>
  <c r="AG604" i="2"/>
  <c r="AG682" i="2"/>
  <c r="AG668" i="2"/>
  <c r="AG508" i="2"/>
  <c r="AG728" i="2"/>
  <c r="AG704" i="2"/>
  <c r="AG517" i="2"/>
  <c r="AG681" i="2"/>
  <c r="AG673" i="2"/>
  <c r="AG664" i="2"/>
  <c r="AG713" i="2"/>
  <c r="AG558" i="2"/>
  <c r="AG693" i="2"/>
  <c r="AG695" i="2"/>
  <c r="AG698" i="2"/>
  <c r="AG721" i="2"/>
  <c r="AG626" i="2"/>
  <c r="AG711" i="2"/>
  <c r="AG715" i="2"/>
  <c r="AG726" i="2"/>
  <c r="AG641" i="2"/>
  <c r="AF633" i="2"/>
  <c r="AF561" i="2"/>
  <c r="AF547" i="2"/>
  <c r="AF88" i="2"/>
  <c r="AF287" i="2"/>
  <c r="AF401" i="2"/>
  <c r="AF438" i="2"/>
  <c r="AF327" i="2"/>
  <c r="AF569" i="2"/>
  <c r="AF533" i="2"/>
  <c r="AF396" i="2"/>
  <c r="AF275" i="2"/>
  <c r="AF114" i="2"/>
  <c r="AF665" i="2"/>
  <c r="AF130" i="2"/>
  <c r="AF471" i="2"/>
  <c r="AF596" i="2"/>
  <c r="AF627" i="2"/>
  <c r="AF417" i="2"/>
  <c r="AF400" i="2"/>
  <c r="AF58" i="2"/>
  <c r="AF394" i="2"/>
  <c r="AF502" i="2"/>
  <c r="AF259" i="2"/>
  <c r="AF268" i="2"/>
  <c r="AF601" i="2"/>
  <c r="AF447" i="2"/>
  <c r="AF79" i="2"/>
  <c r="AF659" i="2"/>
  <c r="AF573" i="2"/>
  <c r="AF293" i="2"/>
  <c r="AF169" i="2"/>
  <c r="AF688" i="2"/>
  <c r="AF9" i="2"/>
  <c r="AF377" i="2"/>
  <c r="AF83" i="2"/>
  <c r="AF411" i="2"/>
  <c r="AF153" i="2"/>
  <c r="AF238" i="2"/>
  <c r="AF672" i="2"/>
  <c r="AF104" i="2"/>
  <c r="AF50" i="2"/>
  <c r="AF538" i="2"/>
  <c r="AF176" i="2"/>
  <c r="AF391" i="2"/>
  <c r="AF460" i="2"/>
  <c r="AF196" i="2"/>
  <c r="AF602" i="2"/>
  <c r="AF236" i="2"/>
  <c r="AF350" i="2"/>
  <c r="AF520" i="2"/>
  <c r="AF456" i="2"/>
  <c r="AF472" i="2"/>
  <c r="AF140" i="2"/>
  <c r="AF359" i="2"/>
  <c r="AF315" i="2"/>
  <c r="AF245" i="2"/>
  <c r="AF473" i="2"/>
  <c r="AF190" i="2"/>
  <c r="AF367" i="2"/>
  <c r="AF476" i="2"/>
  <c r="AF295" i="2"/>
  <c r="AF344" i="2"/>
  <c r="AF200" i="2"/>
  <c r="AF362" i="2"/>
  <c r="AF301" i="2"/>
  <c r="AF304" i="2"/>
  <c r="AF477" i="2"/>
  <c r="AF403" i="2"/>
  <c r="AF155" i="2"/>
  <c r="AF408" i="2"/>
  <c r="AF371" i="2"/>
  <c r="AF256" i="2"/>
  <c r="AF101" i="2"/>
  <c r="AF185" i="2"/>
  <c r="AF592" i="2"/>
  <c r="AF187" i="2"/>
  <c r="AF453" i="2"/>
  <c r="AF167" i="2"/>
  <c r="AF59" i="2"/>
  <c r="AF345" i="2"/>
  <c r="AF458" i="2"/>
  <c r="AF375" i="2"/>
  <c r="AF540" i="2"/>
  <c r="AF326" i="2"/>
  <c r="AF163" i="2"/>
  <c r="AF439" i="2"/>
  <c r="AF509" i="2"/>
  <c r="AF305" i="2"/>
  <c r="AF285" i="2"/>
  <c r="AF274" i="2"/>
  <c r="AF75" i="2"/>
  <c r="AF611" i="2"/>
  <c r="AF117" i="2"/>
  <c r="AF8" i="2"/>
  <c r="AF266" i="2"/>
  <c r="AF110" i="2"/>
  <c r="AF98" i="2"/>
  <c r="AF248" i="2"/>
  <c r="AF639" i="2"/>
  <c r="AF428" i="2"/>
  <c r="AF56" i="2"/>
  <c r="AF316" i="2"/>
  <c r="AF452" i="2"/>
  <c r="AF97" i="2"/>
  <c r="AF299" i="2"/>
  <c r="AF24" i="2"/>
  <c r="AF647" i="2"/>
  <c r="AF475" i="2"/>
  <c r="AF379" i="2"/>
  <c r="AF532" i="2"/>
  <c r="AF62" i="2"/>
  <c r="AF218" i="2"/>
  <c r="AF38" i="2"/>
  <c r="AF380" i="2"/>
  <c r="AF280" i="2"/>
  <c r="AF286" i="2"/>
  <c r="AF331" i="2"/>
  <c r="AF450" i="2"/>
  <c r="AF66" i="2"/>
  <c r="AF21" i="2"/>
  <c r="AF729" i="2"/>
  <c r="AF199" i="2"/>
  <c r="AF227" i="2"/>
  <c r="AF325" i="2"/>
  <c r="AF271" i="2"/>
  <c r="AF637" i="2"/>
  <c r="AF376" i="2"/>
  <c r="AF147" i="2"/>
  <c r="AF120" i="2"/>
  <c r="AF165" i="2"/>
  <c r="AF85" i="2"/>
  <c r="AF264" i="2"/>
  <c r="AF297" i="2"/>
  <c r="AF18" i="2"/>
  <c r="AF690" i="2"/>
  <c r="AF652" i="2"/>
  <c r="AF332" i="2"/>
  <c r="AF699" i="2"/>
  <c r="AF378" i="2"/>
  <c r="AF255" i="2"/>
  <c r="AF402" i="2"/>
  <c r="AF277" i="2"/>
  <c r="AF223" i="2"/>
  <c r="AF549" i="2"/>
  <c r="AF653" i="2"/>
  <c r="AF431" i="2"/>
  <c r="AF465" i="2"/>
  <c r="AF19" i="2"/>
  <c r="AF29" i="2"/>
  <c r="AF723" i="2"/>
  <c r="AF121" i="2"/>
  <c r="AF232" i="2"/>
  <c r="AF28" i="2"/>
  <c r="AF258" i="2"/>
  <c r="AF296" i="2"/>
  <c r="AF194" i="2"/>
  <c r="AF479" i="2"/>
  <c r="AF515" i="2"/>
  <c r="AF279" i="2"/>
  <c r="AF564" i="2"/>
  <c r="AF421" i="2"/>
  <c r="AF241" i="2"/>
  <c r="AF437" i="2"/>
  <c r="AF481" i="2"/>
  <c r="AF337" i="2"/>
  <c r="AF234" i="2"/>
  <c r="AF555" i="2"/>
  <c r="AF643" i="2"/>
  <c r="AF554" i="2"/>
  <c r="AF562" i="2"/>
  <c r="AF605" i="2"/>
  <c r="AF217" i="2"/>
  <c r="AF600" i="2"/>
  <c r="AF537" i="2"/>
  <c r="AF424" i="2"/>
  <c r="AF220" i="2"/>
  <c r="AF335" i="2"/>
  <c r="AF581" i="2"/>
  <c r="AF106" i="2"/>
  <c r="AF492" i="2"/>
  <c r="AF666" i="2"/>
  <c r="AF482" i="2"/>
  <c r="AF35" i="2"/>
  <c r="AF620" i="2"/>
  <c r="AF683" i="2"/>
  <c r="AF221" i="2"/>
  <c r="AF63" i="2"/>
  <c r="AF151" i="2"/>
  <c r="AF4" i="2"/>
  <c r="AF667" i="2"/>
  <c r="AF609" i="2"/>
  <c r="AF202" i="2"/>
  <c r="AF319" i="2"/>
  <c r="AF311" i="2"/>
  <c r="AF628" i="2"/>
  <c r="AF621" i="2"/>
  <c r="AF143" i="2"/>
  <c r="AF498" i="2"/>
  <c r="AF55" i="2"/>
  <c r="AF442" i="2"/>
  <c r="AF535" i="2"/>
  <c r="AF94" i="2"/>
  <c r="AF607" i="2"/>
  <c r="AF341" i="2"/>
  <c r="AF648" i="2"/>
  <c r="AF395" i="2"/>
  <c r="AF556" i="2"/>
  <c r="AF45" i="2"/>
  <c r="AF283" i="2"/>
  <c r="AF273" i="2"/>
  <c r="AF92" i="2"/>
  <c r="AF60" i="2"/>
  <c r="AF228" i="2"/>
  <c r="AF54" i="2"/>
  <c r="AF133" i="2"/>
  <c r="AF505" i="2"/>
  <c r="AF518" i="2"/>
  <c r="AF386" i="2"/>
  <c r="AF206" i="2"/>
  <c r="AF545" i="2"/>
  <c r="AF494" i="2"/>
  <c r="AF594" i="2"/>
  <c r="AF164" i="2"/>
  <c r="AF470" i="2"/>
  <c r="AF78" i="2"/>
  <c r="AF250" i="2"/>
  <c r="AF154" i="2"/>
  <c r="AF138" i="2"/>
  <c r="AF467" i="2"/>
  <c r="AF338" i="2"/>
  <c r="AF644" i="2"/>
  <c r="AF14" i="2"/>
  <c r="AF355" i="2"/>
  <c r="AF40" i="2"/>
  <c r="AF516" i="2"/>
  <c r="AF320" i="2"/>
  <c r="AF409" i="2"/>
  <c r="AF30" i="2"/>
  <c r="AF42" i="2"/>
  <c r="AF398" i="2"/>
  <c r="AF406" i="2"/>
  <c r="AF188" i="2"/>
  <c r="AF74" i="2"/>
  <c r="AF521" i="2"/>
  <c r="AF109" i="2"/>
  <c r="AF365" i="2"/>
  <c r="AF432" i="2"/>
  <c r="AF72" i="2"/>
  <c r="AF404" i="2"/>
  <c r="AF328" i="2"/>
  <c r="AF330" i="2"/>
  <c r="AF352" i="2"/>
  <c r="AF576" i="2"/>
  <c r="AF468" i="2"/>
  <c r="AF709" i="2"/>
  <c r="AF660" i="2"/>
  <c r="AF696" i="2"/>
  <c r="AF500" i="2"/>
  <c r="AF25" i="2"/>
  <c r="AF563" i="2"/>
  <c r="AF41" i="2"/>
  <c r="AF115" i="2"/>
  <c r="AF230" i="2"/>
  <c r="AF342" i="2"/>
  <c r="AF20" i="2"/>
  <c r="AF425" i="2"/>
  <c r="AF436" i="2"/>
  <c r="AF57" i="2"/>
  <c r="AF582" i="2"/>
  <c r="AF369" i="2"/>
  <c r="AF511" i="2"/>
  <c r="AF674" i="2"/>
  <c r="AF488" i="2"/>
  <c r="AF725" i="2"/>
  <c r="AF489" i="2"/>
  <c r="AF145" i="2"/>
  <c r="AF177" i="2"/>
  <c r="AF415" i="2"/>
  <c r="AF448" i="2"/>
  <c r="AF397" i="2"/>
  <c r="AF276" i="2"/>
  <c r="AF507" i="2"/>
  <c r="AF444" i="2"/>
  <c r="AF108" i="2"/>
  <c r="AF3" i="2"/>
  <c r="AF418" i="2"/>
  <c r="AF440" i="2"/>
  <c r="AF149" i="2"/>
  <c r="AF251" i="2"/>
  <c r="AF103" i="2"/>
  <c r="AF191" i="2"/>
  <c r="AF541" i="2"/>
  <c r="AF568" i="2"/>
  <c r="AF84" i="2"/>
  <c r="AF168" i="2"/>
  <c r="AF93" i="2"/>
  <c r="AF466" i="2"/>
  <c r="AF455" i="2"/>
  <c r="AF677" i="2"/>
  <c r="AF239" i="2"/>
  <c r="AF358" i="2"/>
  <c r="AF339" i="2"/>
  <c r="AF184" i="2"/>
  <c r="AF71" i="2"/>
  <c r="AF284" i="2"/>
  <c r="AF170" i="2"/>
  <c r="AF64" i="2"/>
  <c r="AF166" i="2"/>
  <c r="AF632" i="2"/>
  <c r="AF254" i="2"/>
  <c r="AF205" i="2"/>
  <c r="AF353" i="2"/>
  <c r="AF606" i="2"/>
  <c r="AF354" i="2"/>
  <c r="AF622" i="2"/>
  <c r="AF152" i="2"/>
  <c r="AF310" i="2"/>
  <c r="AF528" i="2"/>
  <c r="AF578" i="2"/>
  <c r="AF100" i="2"/>
  <c r="AF491" i="2"/>
  <c r="AF198" i="2"/>
  <c r="AF112" i="2"/>
  <c r="AF290" i="2"/>
  <c r="AF405" i="2"/>
  <c r="AF61" i="2"/>
  <c r="AF294" i="2"/>
  <c r="AF361" i="2"/>
  <c r="AF368" i="2"/>
  <c r="AF635" i="2"/>
  <c r="AF102" i="2"/>
  <c r="AF111" i="2"/>
  <c r="AF182" i="2"/>
  <c r="AF226" i="2"/>
  <c r="AF249" i="2"/>
  <c r="AF312" i="2"/>
  <c r="AF484" i="2"/>
  <c r="AF52" i="2"/>
  <c r="AF333" i="2"/>
  <c r="AF5" i="2"/>
  <c r="AF261" i="2"/>
  <c r="AF159" i="2"/>
  <c r="AF534" i="2"/>
  <c r="AF37" i="2"/>
  <c r="AF706" i="2"/>
  <c r="AF34" i="2"/>
  <c r="AF125" i="2"/>
  <c r="AF634" i="2"/>
  <c r="AF302" i="2"/>
  <c r="AF13" i="2"/>
  <c r="AF175" i="2"/>
  <c r="AF209" i="2"/>
  <c r="AF46" i="2"/>
  <c r="AF323" i="2"/>
  <c r="AF173" i="2"/>
  <c r="AF546" i="2"/>
  <c r="AF222" i="2"/>
  <c r="AF676" i="2"/>
  <c r="AF689" i="2"/>
  <c r="AF229" i="2"/>
  <c r="AF113" i="2"/>
  <c r="AF619" i="2"/>
  <c r="AF212" i="2"/>
  <c r="AF542" i="2"/>
  <c r="AF122" i="2"/>
  <c r="AF10" i="2"/>
  <c r="AF183" i="2"/>
  <c r="AF552" i="2"/>
  <c r="AF142" i="2"/>
  <c r="AF95" i="2"/>
  <c r="AF2" i="2"/>
  <c r="AF654" i="2"/>
  <c r="AF119" i="2"/>
  <c r="AF219" i="2"/>
  <c r="AF131" i="2"/>
  <c r="AF523" i="2"/>
  <c r="AF553" i="2"/>
  <c r="AF281" i="2"/>
  <c r="AF31" i="2"/>
  <c r="AF364" i="2"/>
  <c r="AF474" i="2"/>
  <c r="AF53" i="2"/>
  <c r="AF441" i="2"/>
  <c r="AF480" i="2"/>
  <c r="AF678" i="2"/>
  <c r="AF309" i="2"/>
  <c r="AF124" i="2"/>
  <c r="AF39" i="2"/>
  <c r="AF68" i="2"/>
  <c r="AF565" i="2"/>
  <c r="AF43" i="2"/>
  <c r="AF623" i="2"/>
  <c r="AF139" i="2"/>
  <c r="AF550" i="2"/>
  <c r="AF70" i="2"/>
  <c r="AF700" i="2"/>
  <c r="AF485" i="2"/>
  <c r="AF588" i="2"/>
  <c r="AF461" i="2"/>
  <c r="AF17" i="2"/>
  <c r="AF618" i="2"/>
  <c r="AF181" i="2"/>
  <c r="AF32" i="2"/>
  <c r="AF435" i="2"/>
  <c r="AF272" i="2"/>
  <c r="AF12" i="2"/>
  <c r="AF390" i="2"/>
  <c r="AF636" i="2"/>
  <c r="AF178" i="2"/>
  <c r="AF329" i="2"/>
  <c r="AF247" i="2"/>
  <c r="AF351" i="2"/>
  <c r="AF496" i="2"/>
  <c r="AF208" i="2"/>
  <c r="AF203" i="2"/>
  <c r="AF15" i="2"/>
  <c r="AF427" i="2"/>
  <c r="AF370" i="2"/>
  <c r="AF204" i="2"/>
  <c r="AF134" i="2"/>
  <c r="AF231" i="2"/>
  <c r="AF524" i="2"/>
  <c r="AF680" i="2"/>
  <c r="AF597" i="2"/>
  <c r="AF22" i="2"/>
  <c r="AF224" i="2"/>
  <c r="AF519" i="2"/>
  <c r="AF215" i="2"/>
  <c r="AF189" i="2"/>
  <c r="AF265" i="2"/>
  <c r="AF7" i="2"/>
  <c r="AF579" i="2"/>
  <c r="AF89" i="2"/>
  <c r="AF161" i="2"/>
  <c r="AF624" i="2"/>
  <c r="AF257" i="2"/>
  <c r="AF512" i="2"/>
  <c r="AF595" i="2"/>
  <c r="AF372" i="2"/>
  <c r="AF148" i="2"/>
  <c r="AF336" i="2"/>
  <c r="AF610" i="2"/>
  <c r="AF464" i="2"/>
  <c r="AF23" i="2"/>
  <c r="AF80" i="2"/>
  <c r="AF727" i="2"/>
  <c r="AF67" i="2"/>
  <c r="AF459" i="2"/>
  <c r="AF697" i="2"/>
  <c r="AF349" i="2"/>
  <c r="AF242" i="2"/>
  <c r="AF629" i="2"/>
  <c r="AF118" i="2"/>
  <c r="AF577" i="2"/>
  <c r="AF73" i="2"/>
  <c r="AF574" i="2"/>
  <c r="AF6" i="2"/>
  <c r="AF423" i="2"/>
  <c r="AF388" i="2"/>
  <c r="AF126" i="2"/>
  <c r="AF407" i="2"/>
  <c r="AF313" i="2"/>
  <c r="AF162" i="2"/>
  <c r="AF389" i="2"/>
  <c r="AF136" i="2"/>
  <c r="AF645" i="2"/>
  <c r="AF171" i="2"/>
  <c r="AF603" i="2"/>
  <c r="AF289" i="2"/>
  <c r="AF691" i="2"/>
  <c r="AF11" i="2"/>
  <c r="AF246" i="2"/>
  <c r="AF253" i="2"/>
  <c r="AF662" i="2"/>
  <c r="AF615" i="2"/>
  <c r="AF718" i="2"/>
  <c r="AF422" i="2"/>
  <c r="AF172" i="2"/>
  <c r="AF413" i="2"/>
  <c r="AF216" i="2"/>
  <c r="AF671" i="2"/>
  <c r="AF531" i="2"/>
  <c r="AF717" i="2"/>
  <c r="AF348" i="2"/>
  <c r="AF86" i="2"/>
  <c r="AF701" i="2"/>
  <c r="AF135" i="2"/>
  <c r="AF156" i="2"/>
  <c r="AF144" i="2"/>
  <c r="AF16" i="2"/>
  <c r="AF382" i="2"/>
  <c r="AF26" i="2"/>
  <c r="AF661" i="2"/>
  <c r="AF373" i="2"/>
  <c r="AF490" i="2"/>
  <c r="AF501" i="2"/>
  <c r="AF132" i="2"/>
  <c r="AF27" i="2"/>
  <c r="AF237" i="2"/>
  <c r="AF656" i="2"/>
  <c r="AF96" i="2"/>
  <c r="AF90" i="2"/>
  <c r="AF593" i="2"/>
  <c r="AF557" i="2"/>
  <c r="AF570" i="2"/>
  <c r="AF544" i="2"/>
  <c r="AF631" i="2"/>
  <c r="AF566" i="2"/>
  <c r="AF51" i="2"/>
  <c r="AF356" i="2"/>
  <c r="AF357" i="2"/>
  <c r="AF399" i="2"/>
  <c r="AF707" i="2"/>
  <c r="AF530" i="2"/>
  <c r="AF720" i="2"/>
  <c r="AF47" i="2"/>
  <c r="AF503" i="2"/>
  <c r="AF383" i="2"/>
  <c r="AF267" i="2"/>
  <c r="AF91" i="2"/>
  <c r="AF363" i="2"/>
  <c r="AF282" i="2"/>
  <c r="AF559" i="2"/>
  <c r="AF430" i="2"/>
  <c r="AF186" i="2"/>
  <c r="AF308" i="2"/>
  <c r="AF617" i="2"/>
  <c r="AF146" i="2"/>
  <c r="AF262" i="2"/>
  <c r="AF210" i="2"/>
  <c r="AF303" i="2"/>
  <c r="AF127" i="2"/>
  <c r="AF157" i="2"/>
  <c r="AF572" i="2"/>
  <c r="AF543" i="2"/>
  <c r="AF526" i="2"/>
  <c r="AF590" i="2"/>
  <c r="AF584" i="2"/>
  <c r="AF116" i="2"/>
  <c r="AF419" i="2"/>
  <c r="AF497" i="2"/>
  <c r="AF705" i="2"/>
  <c r="AF434" i="2"/>
  <c r="AF433" i="2"/>
  <c r="AF360" i="2"/>
  <c r="AF128" i="2"/>
  <c r="AF445" i="2"/>
  <c r="AF708" i="2"/>
  <c r="AF462" i="2"/>
  <c r="AF548" i="2"/>
  <c r="AF686" i="2"/>
  <c r="AF716" i="2"/>
  <c r="AF493" i="2"/>
  <c r="AF527" i="2"/>
  <c r="AF306" i="2"/>
  <c r="AF393" i="2"/>
  <c r="AF586" i="2"/>
  <c r="AF585" i="2"/>
  <c r="AF730" i="2"/>
  <c r="AF630" i="2"/>
  <c r="AF589" i="2"/>
  <c r="AF193" i="2"/>
  <c r="AF76" i="2"/>
  <c r="AF160" i="2"/>
  <c r="AF48" i="2"/>
  <c r="AF650" i="2"/>
  <c r="AF429" i="2"/>
  <c r="AF457" i="2"/>
  <c r="AF420" i="2"/>
  <c r="AF486" i="2"/>
  <c r="AF426" i="2"/>
  <c r="AF449" i="2"/>
  <c r="AF107" i="2"/>
  <c r="AF81" i="2"/>
  <c r="AF412" i="2"/>
  <c r="AF137" i="2"/>
  <c r="AF575" i="2"/>
  <c r="AF123" i="2"/>
  <c r="AF317" i="2"/>
  <c r="AF192" i="2"/>
  <c r="AF324" i="2"/>
  <c r="AF36" i="2"/>
  <c r="AF571" i="2"/>
  <c r="AF675" i="2"/>
  <c r="AF381" i="2"/>
  <c r="AF307" i="2"/>
  <c r="AF649" i="2"/>
  <c r="AF197" i="2"/>
  <c r="AF49" i="2"/>
  <c r="AF714" i="2"/>
  <c r="AF150" i="2"/>
  <c r="AF99" i="2"/>
  <c r="AF478" i="2"/>
  <c r="AF646" i="2"/>
  <c r="AF278" i="2"/>
  <c r="AF87" i="2"/>
  <c r="AF214" i="2"/>
  <c r="AF77" i="2"/>
  <c r="AF504" i="2"/>
  <c r="AF374" i="2"/>
  <c r="AF44" i="2"/>
  <c r="AF225" i="2"/>
  <c r="AF608" i="2"/>
  <c r="AF684" i="2"/>
  <c r="AF347" i="2"/>
  <c r="AF506" i="2"/>
  <c r="AF298" i="2"/>
  <c r="AF638" i="2"/>
  <c r="AF567" i="2"/>
  <c r="AF613" i="2"/>
  <c r="AF642" i="2"/>
  <c r="AF322" i="2"/>
  <c r="AF82" i="2"/>
  <c r="AF587" i="2"/>
  <c r="AF392" i="2"/>
  <c r="AF235" i="2"/>
  <c r="AF416" i="2"/>
  <c r="AF598" i="2"/>
  <c r="AF710" i="2"/>
  <c r="AF651" i="2"/>
  <c r="AF195" i="2"/>
  <c r="AF387" i="2"/>
  <c r="AF292" i="2"/>
  <c r="AF724" i="2"/>
  <c r="AF65" i="2"/>
  <c r="AF240" i="2"/>
  <c r="AF451" i="2"/>
  <c r="AF207" i="2"/>
  <c r="AF201" i="2"/>
  <c r="AF712" i="2"/>
  <c r="AF213" i="2"/>
  <c r="AF288" i="2"/>
  <c r="AF657" i="2"/>
  <c r="AF539" i="2"/>
  <c r="AF687" i="2"/>
  <c r="AF244" i="2"/>
  <c r="AF321" i="2"/>
  <c r="AF583" i="2"/>
  <c r="AF525" i="2"/>
  <c r="AF33" i="2"/>
  <c r="AF731" i="2"/>
  <c r="AF158" i="2"/>
  <c r="AF702" i="2"/>
  <c r="AF551" i="2"/>
  <c r="AF260" i="2"/>
  <c r="AF612" i="2"/>
  <c r="AF269" i="2"/>
  <c r="AF129" i="2"/>
  <c r="AF483" i="2"/>
  <c r="AF732" i="2"/>
  <c r="AF69" i="2"/>
  <c r="AF179" i="2"/>
  <c r="AF270" i="2"/>
  <c r="AF510" i="2"/>
  <c r="AF499" i="2"/>
  <c r="AF410" i="2"/>
  <c r="AF669" i="2"/>
  <c r="AF487" i="2"/>
  <c r="AF334" i="2"/>
  <c r="AF443" i="2"/>
  <c r="AF703" i="2"/>
  <c r="AF180" i="2"/>
  <c r="AF719" i="2"/>
  <c r="AF679" i="2"/>
  <c r="AF591" i="2"/>
  <c r="AF414" i="2"/>
  <c r="AF640" i="2"/>
  <c r="AF454" i="2"/>
  <c r="AF670" i="2"/>
  <c r="AF314" i="2"/>
  <c r="AF513" i="2"/>
  <c r="AF252" i="2"/>
  <c r="AF141" i="2"/>
  <c r="AF366" i="2"/>
  <c r="AF233" i="2"/>
  <c r="AF263" i="2"/>
  <c r="AF529" i="2"/>
  <c r="AF616" i="2"/>
  <c r="AF318" i="2"/>
  <c r="AF385" i="2"/>
  <c r="AF105" i="2"/>
  <c r="AF560" i="2"/>
  <c r="AF514" i="2"/>
  <c r="AF463" i="2"/>
  <c r="AF300" i="2"/>
  <c r="AF211" i="2"/>
  <c r="AF599" i="2"/>
  <c r="AF343" i="2"/>
  <c r="AF614" i="2"/>
  <c r="AF291" i="2"/>
  <c r="AF580" i="2"/>
  <c r="AF722" i="2"/>
  <c r="AF174" i="2"/>
  <c r="AF446" i="2"/>
  <c r="AF384" i="2"/>
  <c r="AF495" i="2"/>
  <c r="AF340" i="2"/>
  <c r="AF522" i="2"/>
  <c r="AF692" i="2"/>
  <c r="AF658" i="2"/>
  <c r="AF536" i="2"/>
  <c r="AF625" i="2"/>
  <c r="AF685" i="2"/>
  <c r="AF243" i="2"/>
  <c r="AF469" i="2"/>
  <c r="AF663" i="2"/>
  <c r="AF655" i="2"/>
  <c r="AF346" i="2"/>
  <c r="AF694" i="2"/>
  <c r="AF604" i="2"/>
  <c r="AF682" i="2"/>
  <c r="AF668" i="2"/>
  <c r="AF508" i="2"/>
  <c r="AF728" i="2"/>
  <c r="AF704" i="2"/>
  <c r="AF517" i="2"/>
  <c r="AF681" i="2"/>
  <c r="AF673" i="2"/>
  <c r="AF664" i="2"/>
  <c r="AF713" i="2"/>
  <c r="AF558" i="2"/>
  <c r="AF693" i="2"/>
  <c r="M124" i="3" s="1"/>
  <c r="AF695" i="2"/>
  <c r="AF698" i="2"/>
  <c r="AF721" i="2"/>
  <c r="AF626" i="2"/>
  <c r="AF711" i="2"/>
  <c r="AF715" i="2"/>
  <c r="AF726" i="2"/>
  <c r="AF641" i="2"/>
  <c r="AE633" i="2"/>
  <c r="AE561" i="2"/>
  <c r="AE547" i="2"/>
  <c r="AE88" i="2"/>
  <c r="AE287" i="2"/>
  <c r="AE401" i="2"/>
  <c r="AE438" i="2"/>
  <c r="AE327" i="2"/>
  <c r="AE569" i="2"/>
  <c r="AE533" i="2"/>
  <c r="AE396" i="2"/>
  <c r="AE275" i="2"/>
  <c r="AE114" i="2"/>
  <c r="AE665" i="2"/>
  <c r="AE130" i="2"/>
  <c r="AE471" i="2"/>
  <c r="AE596" i="2"/>
  <c r="AE627" i="2"/>
  <c r="AE417" i="2"/>
  <c r="AE400" i="2"/>
  <c r="AE58" i="2"/>
  <c r="AE394" i="2"/>
  <c r="AE502" i="2"/>
  <c r="AE259" i="2"/>
  <c r="AE268" i="2"/>
  <c r="AE601" i="2"/>
  <c r="AE447" i="2"/>
  <c r="AE79" i="2"/>
  <c r="AE659" i="2"/>
  <c r="AE573" i="2"/>
  <c r="AE293" i="2"/>
  <c r="AE169" i="2"/>
  <c r="AE688" i="2"/>
  <c r="AE9" i="2"/>
  <c r="AE377" i="2"/>
  <c r="AE83" i="2"/>
  <c r="AE411" i="2"/>
  <c r="AE153" i="2"/>
  <c r="AE238" i="2"/>
  <c r="AE672" i="2"/>
  <c r="AE104" i="2"/>
  <c r="AE50" i="2"/>
  <c r="AE538" i="2"/>
  <c r="AE176" i="2"/>
  <c r="AE391" i="2"/>
  <c r="AE460" i="2"/>
  <c r="AE196" i="2"/>
  <c r="AE602" i="2"/>
  <c r="AE236" i="2"/>
  <c r="AE350" i="2"/>
  <c r="AE520" i="2"/>
  <c r="AE456" i="2"/>
  <c r="AE472" i="2"/>
  <c r="AE140" i="2"/>
  <c r="AE359" i="2"/>
  <c r="AE315" i="2"/>
  <c r="AE245" i="2"/>
  <c r="AE473" i="2"/>
  <c r="AE190" i="2"/>
  <c r="AE367" i="2"/>
  <c r="AE476" i="2"/>
  <c r="AE295" i="2"/>
  <c r="AE344" i="2"/>
  <c r="AE200" i="2"/>
  <c r="AE362" i="2"/>
  <c r="AE301" i="2"/>
  <c r="AE304" i="2"/>
  <c r="AE477" i="2"/>
  <c r="AE403" i="2"/>
  <c r="AE155" i="2"/>
  <c r="AE408" i="2"/>
  <c r="AE371" i="2"/>
  <c r="AE256" i="2"/>
  <c r="AE101" i="2"/>
  <c r="AE185" i="2"/>
  <c r="AE592" i="2"/>
  <c r="AE187" i="2"/>
  <c r="AE453" i="2"/>
  <c r="AE167" i="2"/>
  <c r="AE59" i="2"/>
  <c r="AE345" i="2"/>
  <c r="AE458" i="2"/>
  <c r="AE375" i="2"/>
  <c r="AE540" i="2"/>
  <c r="AE326" i="2"/>
  <c r="AE163" i="2"/>
  <c r="AE439" i="2"/>
  <c r="AE509" i="2"/>
  <c r="AE305" i="2"/>
  <c r="AE285" i="2"/>
  <c r="AE274" i="2"/>
  <c r="AE75" i="2"/>
  <c r="AE611" i="2"/>
  <c r="AE117" i="2"/>
  <c r="AE8" i="2"/>
  <c r="AE266" i="2"/>
  <c r="AE110" i="2"/>
  <c r="AE98" i="2"/>
  <c r="AE248" i="2"/>
  <c r="AE639" i="2"/>
  <c r="AE428" i="2"/>
  <c r="AE56" i="2"/>
  <c r="AE316" i="2"/>
  <c r="AE452" i="2"/>
  <c r="AE97" i="2"/>
  <c r="AE299" i="2"/>
  <c r="AE24" i="2"/>
  <c r="AE647" i="2"/>
  <c r="AE475" i="2"/>
  <c r="AE379" i="2"/>
  <c r="AE532" i="2"/>
  <c r="AE62" i="2"/>
  <c r="AE218" i="2"/>
  <c r="AE38" i="2"/>
  <c r="AE380" i="2"/>
  <c r="AE280" i="2"/>
  <c r="AE286" i="2"/>
  <c r="AE331" i="2"/>
  <c r="AE450" i="2"/>
  <c r="AE66" i="2"/>
  <c r="AE21" i="2"/>
  <c r="AE729" i="2"/>
  <c r="AE199" i="2"/>
  <c r="AE227" i="2"/>
  <c r="AE325" i="2"/>
  <c r="AE271" i="2"/>
  <c r="AE637" i="2"/>
  <c r="AE376" i="2"/>
  <c r="AE147" i="2"/>
  <c r="AE120" i="2"/>
  <c r="AE165" i="2"/>
  <c r="AE85" i="2"/>
  <c r="AE264" i="2"/>
  <c r="AE297" i="2"/>
  <c r="AE18" i="2"/>
  <c r="AE690" i="2"/>
  <c r="AE652" i="2"/>
  <c r="AE332" i="2"/>
  <c r="AE699" i="2"/>
  <c r="AE378" i="2"/>
  <c r="AE255" i="2"/>
  <c r="AE402" i="2"/>
  <c r="AE277" i="2"/>
  <c r="AE223" i="2"/>
  <c r="AE549" i="2"/>
  <c r="AE653" i="2"/>
  <c r="AE431" i="2"/>
  <c r="AE465" i="2"/>
  <c r="AE19" i="2"/>
  <c r="AE29" i="2"/>
  <c r="AE723" i="2"/>
  <c r="AE121" i="2"/>
  <c r="AE232" i="2"/>
  <c r="AE28" i="2"/>
  <c r="AE258" i="2"/>
  <c r="AE296" i="2"/>
  <c r="AE194" i="2"/>
  <c r="AE479" i="2"/>
  <c r="AE515" i="2"/>
  <c r="AE279" i="2"/>
  <c r="AE564" i="2"/>
  <c r="AE421" i="2"/>
  <c r="AE241" i="2"/>
  <c r="AE437" i="2"/>
  <c r="AE481" i="2"/>
  <c r="AE337" i="2"/>
  <c r="AE234" i="2"/>
  <c r="AE555" i="2"/>
  <c r="AE643" i="2"/>
  <c r="AE554" i="2"/>
  <c r="AE562" i="2"/>
  <c r="AE605" i="2"/>
  <c r="AE217" i="2"/>
  <c r="AE600" i="2"/>
  <c r="AE537" i="2"/>
  <c r="AE424" i="2"/>
  <c r="AE220" i="2"/>
  <c r="AE335" i="2"/>
  <c r="AE581" i="2"/>
  <c r="AE106" i="2"/>
  <c r="AE492" i="2"/>
  <c r="AE666" i="2"/>
  <c r="AE482" i="2"/>
  <c r="AE35" i="2"/>
  <c r="AE620" i="2"/>
  <c r="AE683" i="2"/>
  <c r="AE221" i="2"/>
  <c r="AE63" i="2"/>
  <c r="AE151" i="2"/>
  <c r="AE4" i="2"/>
  <c r="AE667" i="2"/>
  <c r="AE609" i="2"/>
  <c r="AE202" i="2"/>
  <c r="AE319" i="2"/>
  <c r="AE311" i="2"/>
  <c r="AE628" i="2"/>
  <c r="AE621" i="2"/>
  <c r="AE143" i="2"/>
  <c r="AE498" i="2"/>
  <c r="AE55" i="2"/>
  <c r="AE442" i="2"/>
  <c r="AE535" i="2"/>
  <c r="AE94" i="2"/>
  <c r="AE607" i="2"/>
  <c r="AE341" i="2"/>
  <c r="AE648" i="2"/>
  <c r="AE395" i="2"/>
  <c r="AE556" i="2"/>
  <c r="AE45" i="2"/>
  <c r="AE283" i="2"/>
  <c r="AE273" i="2"/>
  <c r="AE92" i="2"/>
  <c r="AE60" i="2"/>
  <c r="AE228" i="2"/>
  <c r="AE54" i="2"/>
  <c r="AE133" i="2"/>
  <c r="AE505" i="2"/>
  <c r="AE518" i="2"/>
  <c r="AE386" i="2"/>
  <c r="AE206" i="2"/>
  <c r="AE545" i="2"/>
  <c r="AE494" i="2"/>
  <c r="AE594" i="2"/>
  <c r="AE164" i="2"/>
  <c r="AE470" i="2"/>
  <c r="AE78" i="2"/>
  <c r="AE250" i="2"/>
  <c r="AE154" i="2"/>
  <c r="AE138" i="2"/>
  <c r="AE467" i="2"/>
  <c r="AE338" i="2"/>
  <c r="AE644" i="2"/>
  <c r="AE14" i="2"/>
  <c r="AE355" i="2"/>
  <c r="AE40" i="2"/>
  <c r="AE516" i="2"/>
  <c r="AE320" i="2"/>
  <c r="AE409" i="2"/>
  <c r="AE30" i="2"/>
  <c r="AE42" i="2"/>
  <c r="AE398" i="2"/>
  <c r="AE406" i="2"/>
  <c r="AE188" i="2"/>
  <c r="AE74" i="2"/>
  <c r="AE521" i="2"/>
  <c r="AE109" i="2"/>
  <c r="AE365" i="2"/>
  <c r="AE432" i="2"/>
  <c r="AE72" i="2"/>
  <c r="AE404" i="2"/>
  <c r="AE328" i="2"/>
  <c r="AE330" i="2"/>
  <c r="AE352" i="2"/>
  <c r="AE576" i="2"/>
  <c r="AE468" i="2"/>
  <c r="AE709" i="2"/>
  <c r="AE660" i="2"/>
  <c r="AE696" i="2"/>
  <c r="AE500" i="2"/>
  <c r="AE25" i="2"/>
  <c r="AE563" i="2"/>
  <c r="AE41" i="2"/>
  <c r="AE115" i="2"/>
  <c r="AE230" i="2"/>
  <c r="AE342" i="2"/>
  <c r="AE20" i="2"/>
  <c r="AE425" i="2"/>
  <c r="AE436" i="2"/>
  <c r="AE57" i="2"/>
  <c r="AE582" i="2"/>
  <c r="AE369" i="2"/>
  <c r="AE511" i="2"/>
  <c r="AE674" i="2"/>
  <c r="AE488" i="2"/>
  <c r="AE725" i="2"/>
  <c r="AE489" i="2"/>
  <c r="AE145" i="2"/>
  <c r="AE177" i="2"/>
  <c r="AE415" i="2"/>
  <c r="AE448" i="2"/>
  <c r="AE397" i="2"/>
  <c r="AE276" i="2"/>
  <c r="AE507" i="2"/>
  <c r="AE444" i="2"/>
  <c r="AE108" i="2"/>
  <c r="AE3" i="2"/>
  <c r="AE418" i="2"/>
  <c r="AE440" i="2"/>
  <c r="AE149" i="2"/>
  <c r="AE251" i="2"/>
  <c r="AE103" i="2"/>
  <c r="AE191" i="2"/>
  <c r="AE541" i="2"/>
  <c r="AE568" i="2"/>
  <c r="AE84" i="2"/>
  <c r="AE168" i="2"/>
  <c r="AE93" i="2"/>
  <c r="AE466" i="2"/>
  <c r="AE455" i="2"/>
  <c r="AE677" i="2"/>
  <c r="AE239" i="2"/>
  <c r="AE358" i="2"/>
  <c r="AE339" i="2"/>
  <c r="AE184" i="2"/>
  <c r="AE71" i="2"/>
  <c r="AE284" i="2"/>
  <c r="AE170" i="2"/>
  <c r="AE64" i="2"/>
  <c r="AE166" i="2"/>
  <c r="AE632" i="2"/>
  <c r="AE254" i="2"/>
  <c r="AE205" i="2"/>
  <c r="AE353" i="2"/>
  <c r="AE606" i="2"/>
  <c r="AE354" i="2"/>
  <c r="AE622" i="2"/>
  <c r="AE152" i="2"/>
  <c r="AE310" i="2"/>
  <c r="AE528" i="2"/>
  <c r="AE578" i="2"/>
  <c r="AE100" i="2"/>
  <c r="AE491" i="2"/>
  <c r="AE198" i="2"/>
  <c r="AE112" i="2"/>
  <c r="AE290" i="2"/>
  <c r="AE405" i="2"/>
  <c r="AE61" i="2"/>
  <c r="AE294" i="2"/>
  <c r="AE361" i="2"/>
  <c r="AE368" i="2"/>
  <c r="AE635" i="2"/>
  <c r="AE102" i="2"/>
  <c r="AE111" i="2"/>
  <c r="AE182" i="2"/>
  <c r="AE226" i="2"/>
  <c r="AE249" i="2"/>
  <c r="AE312" i="2"/>
  <c r="AE484" i="2"/>
  <c r="AE52" i="2"/>
  <c r="AE333" i="2"/>
  <c r="AE5" i="2"/>
  <c r="AE261" i="2"/>
  <c r="AE159" i="2"/>
  <c r="AE534" i="2"/>
  <c r="AE37" i="2"/>
  <c r="AE706" i="2"/>
  <c r="AE34" i="2"/>
  <c r="AE125" i="2"/>
  <c r="AE634" i="2"/>
  <c r="AE302" i="2"/>
  <c r="AE13" i="2"/>
  <c r="AE175" i="2"/>
  <c r="AE209" i="2"/>
  <c r="AE46" i="2"/>
  <c r="AE323" i="2"/>
  <c r="AE173" i="2"/>
  <c r="AE546" i="2"/>
  <c r="AE222" i="2"/>
  <c r="AE676" i="2"/>
  <c r="AE689" i="2"/>
  <c r="AE229" i="2"/>
  <c r="AE113" i="2"/>
  <c r="AE619" i="2"/>
  <c r="AE212" i="2"/>
  <c r="AE542" i="2"/>
  <c r="AE122" i="2"/>
  <c r="AE10" i="2"/>
  <c r="AE183" i="2"/>
  <c r="AE552" i="2"/>
  <c r="AE142" i="2"/>
  <c r="AE95" i="2"/>
  <c r="AE2" i="2"/>
  <c r="AE654" i="2"/>
  <c r="AE119" i="2"/>
  <c r="AE219" i="2"/>
  <c r="AE131" i="2"/>
  <c r="AE523" i="2"/>
  <c r="AE553" i="2"/>
  <c r="AE281" i="2"/>
  <c r="AE31" i="2"/>
  <c r="AE364" i="2"/>
  <c r="AE474" i="2"/>
  <c r="AE53" i="2"/>
  <c r="AE441" i="2"/>
  <c r="AE480" i="2"/>
  <c r="AE678" i="2"/>
  <c r="AE309" i="2"/>
  <c r="AE124" i="2"/>
  <c r="AE39" i="2"/>
  <c r="AE68" i="2"/>
  <c r="AE565" i="2"/>
  <c r="AE43" i="2"/>
  <c r="AE623" i="2"/>
  <c r="AE139" i="2"/>
  <c r="AE550" i="2"/>
  <c r="AE70" i="2"/>
  <c r="AE700" i="2"/>
  <c r="AE485" i="2"/>
  <c r="AE588" i="2"/>
  <c r="AE461" i="2"/>
  <c r="AE17" i="2"/>
  <c r="AE618" i="2"/>
  <c r="AE181" i="2"/>
  <c r="AE32" i="2"/>
  <c r="AE435" i="2"/>
  <c r="AE272" i="2"/>
  <c r="AE12" i="2"/>
  <c r="AE390" i="2"/>
  <c r="AE636" i="2"/>
  <c r="AE178" i="2"/>
  <c r="AE329" i="2"/>
  <c r="AE247" i="2"/>
  <c r="AE351" i="2"/>
  <c r="AE496" i="2"/>
  <c r="AE208" i="2"/>
  <c r="AE203" i="2"/>
  <c r="AE15" i="2"/>
  <c r="AE427" i="2"/>
  <c r="AE370" i="2"/>
  <c r="AE204" i="2"/>
  <c r="AE134" i="2"/>
  <c r="AE231" i="2"/>
  <c r="AE524" i="2"/>
  <c r="AE680" i="2"/>
  <c r="AE597" i="2"/>
  <c r="AE22" i="2"/>
  <c r="AE224" i="2"/>
  <c r="AE519" i="2"/>
  <c r="AE215" i="2"/>
  <c r="AE189" i="2"/>
  <c r="AE265" i="2"/>
  <c r="AE7" i="2"/>
  <c r="AE579" i="2"/>
  <c r="AE89" i="2"/>
  <c r="AE161" i="2"/>
  <c r="AE624" i="2"/>
  <c r="AE257" i="2"/>
  <c r="AE512" i="2"/>
  <c r="AE595" i="2"/>
  <c r="AE372" i="2"/>
  <c r="AE148" i="2"/>
  <c r="AE336" i="2"/>
  <c r="AE610" i="2"/>
  <c r="AE464" i="2"/>
  <c r="AE23" i="2"/>
  <c r="AE80" i="2"/>
  <c r="AE727" i="2"/>
  <c r="AE67" i="2"/>
  <c r="AE459" i="2"/>
  <c r="AE697" i="2"/>
  <c r="AE349" i="2"/>
  <c r="AE242" i="2"/>
  <c r="AE629" i="2"/>
  <c r="AE118" i="2"/>
  <c r="AE577" i="2"/>
  <c r="AE73" i="2"/>
  <c r="AE574" i="2"/>
  <c r="AE6" i="2"/>
  <c r="AE423" i="2"/>
  <c r="AE388" i="2"/>
  <c r="AE126" i="2"/>
  <c r="AE407" i="2"/>
  <c r="AE313" i="2"/>
  <c r="AE162" i="2"/>
  <c r="AE389" i="2"/>
  <c r="AE136" i="2"/>
  <c r="AE645" i="2"/>
  <c r="AE171" i="2"/>
  <c r="AE603" i="2"/>
  <c r="AE289" i="2"/>
  <c r="AE691" i="2"/>
  <c r="AE11" i="2"/>
  <c r="AE246" i="2"/>
  <c r="AE253" i="2"/>
  <c r="AE662" i="2"/>
  <c r="AE615" i="2"/>
  <c r="AE718" i="2"/>
  <c r="AE422" i="2"/>
  <c r="AE172" i="2"/>
  <c r="AE413" i="2"/>
  <c r="AE216" i="2"/>
  <c r="AE671" i="2"/>
  <c r="AE531" i="2"/>
  <c r="AE717" i="2"/>
  <c r="AE348" i="2"/>
  <c r="AE86" i="2"/>
  <c r="AE701" i="2"/>
  <c r="AE135" i="2"/>
  <c r="AE156" i="2"/>
  <c r="AE144" i="2"/>
  <c r="AE16" i="2"/>
  <c r="AE382" i="2"/>
  <c r="AE26" i="2"/>
  <c r="AE661" i="2"/>
  <c r="AE373" i="2"/>
  <c r="AE490" i="2"/>
  <c r="AE501" i="2"/>
  <c r="AE132" i="2"/>
  <c r="AE27" i="2"/>
  <c r="AE237" i="2"/>
  <c r="AE656" i="2"/>
  <c r="AE96" i="2"/>
  <c r="AE90" i="2"/>
  <c r="AE593" i="2"/>
  <c r="AE557" i="2"/>
  <c r="AE570" i="2"/>
  <c r="AE544" i="2"/>
  <c r="AE631" i="2"/>
  <c r="AE566" i="2"/>
  <c r="AE51" i="2"/>
  <c r="AE356" i="2"/>
  <c r="AE357" i="2"/>
  <c r="AE399" i="2"/>
  <c r="AE707" i="2"/>
  <c r="AE530" i="2"/>
  <c r="AE720" i="2"/>
  <c r="AE47" i="2"/>
  <c r="AE503" i="2"/>
  <c r="AE383" i="2"/>
  <c r="AE267" i="2"/>
  <c r="AE91" i="2"/>
  <c r="AE363" i="2"/>
  <c r="AE282" i="2"/>
  <c r="AE559" i="2"/>
  <c r="AE430" i="2"/>
  <c r="AE186" i="2"/>
  <c r="AE308" i="2"/>
  <c r="AE617" i="2"/>
  <c r="AE146" i="2"/>
  <c r="AE262" i="2"/>
  <c r="AE210" i="2"/>
  <c r="AE303" i="2"/>
  <c r="AE127" i="2"/>
  <c r="AE157" i="2"/>
  <c r="AE572" i="2"/>
  <c r="AE543" i="2"/>
  <c r="AE526" i="2"/>
  <c r="AE590" i="2"/>
  <c r="AE584" i="2"/>
  <c r="AE116" i="2"/>
  <c r="AE419" i="2"/>
  <c r="AE497" i="2"/>
  <c r="AE705" i="2"/>
  <c r="AE434" i="2"/>
  <c r="AE433" i="2"/>
  <c r="AE360" i="2"/>
  <c r="AE128" i="2"/>
  <c r="AE445" i="2"/>
  <c r="AE708" i="2"/>
  <c r="AE462" i="2"/>
  <c r="AE548" i="2"/>
  <c r="AE686" i="2"/>
  <c r="AE716" i="2"/>
  <c r="AE493" i="2"/>
  <c r="AE527" i="2"/>
  <c r="AE306" i="2"/>
  <c r="AE393" i="2"/>
  <c r="AE586" i="2"/>
  <c r="AE585" i="2"/>
  <c r="AE730" i="2"/>
  <c r="AE630" i="2"/>
  <c r="AE589" i="2"/>
  <c r="AE193" i="2"/>
  <c r="AE76" i="2"/>
  <c r="AE160" i="2"/>
  <c r="AE48" i="2"/>
  <c r="AE650" i="2"/>
  <c r="AE429" i="2"/>
  <c r="AE457" i="2"/>
  <c r="AE420" i="2"/>
  <c r="AE486" i="2"/>
  <c r="AE426" i="2"/>
  <c r="AE449" i="2"/>
  <c r="AE107" i="2"/>
  <c r="AE81" i="2"/>
  <c r="AE412" i="2"/>
  <c r="AE137" i="2"/>
  <c r="AE575" i="2"/>
  <c r="AE123" i="2"/>
  <c r="AE317" i="2"/>
  <c r="AE192" i="2"/>
  <c r="AE324" i="2"/>
  <c r="AE36" i="2"/>
  <c r="AE571" i="2"/>
  <c r="AE675" i="2"/>
  <c r="AE381" i="2"/>
  <c r="AE307" i="2"/>
  <c r="AE649" i="2"/>
  <c r="AE197" i="2"/>
  <c r="AE49" i="2"/>
  <c r="AE714" i="2"/>
  <c r="AE150" i="2"/>
  <c r="AE99" i="2"/>
  <c r="AE478" i="2"/>
  <c r="AE646" i="2"/>
  <c r="AE278" i="2"/>
  <c r="AE87" i="2"/>
  <c r="AE214" i="2"/>
  <c r="AE77" i="2"/>
  <c r="AE504" i="2"/>
  <c r="AE374" i="2"/>
  <c r="AE44" i="2"/>
  <c r="AE225" i="2"/>
  <c r="AE608" i="2"/>
  <c r="AE684" i="2"/>
  <c r="AE347" i="2"/>
  <c r="AE506" i="2"/>
  <c r="AE298" i="2"/>
  <c r="AE638" i="2"/>
  <c r="AE567" i="2"/>
  <c r="AE613" i="2"/>
  <c r="AE642" i="2"/>
  <c r="AE322" i="2"/>
  <c r="AE82" i="2"/>
  <c r="AE587" i="2"/>
  <c r="AE392" i="2"/>
  <c r="AE235" i="2"/>
  <c r="AE416" i="2"/>
  <c r="AE598" i="2"/>
  <c r="AE710" i="2"/>
  <c r="AE651" i="2"/>
  <c r="AE195" i="2"/>
  <c r="AE387" i="2"/>
  <c r="AE292" i="2"/>
  <c r="AE724" i="2"/>
  <c r="AE65" i="2"/>
  <c r="AE240" i="2"/>
  <c r="AE451" i="2"/>
  <c r="AE207" i="2"/>
  <c r="AE201" i="2"/>
  <c r="AE712" i="2"/>
  <c r="AE213" i="2"/>
  <c r="AE288" i="2"/>
  <c r="AE657" i="2"/>
  <c r="AE539" i="2"/>
  <c r="AE687" i="2"/>
  <c r="AE244" i="2"/>
  <c r="AE321" i="2"/>
  <c r="AE583" i="2"/>
  <c r="AE525" i="2"/>
  <c r="AE33" i="2"/>
  <c r="AE731" i="2"/>
  <c r="AE158" i="2"/>
  <c r="AE702" i="2"/>
  <c r="AE551" i="2"/>
  <c r="AE260" i="2"/>
  <c r="AE612" i="2"/>
  <c r="AE269" i="2"/>
  <c r="AE129" i="2"/>
  <c r="AE483" i="2"/>
  <c r="AE732" i="2"/>
  <c r="AE69" i="2"/>
  <c r="AE179" i="2"/>
  <c r="AE270" i="2"/>
  <c r="AE510" i="2"/>
  <c r="AE499" i="2"/>
  <c r="AE410" i="2"/>
  <c r="AE669" i="2"/>
  <c r="AE487" i="2"/>
  <c r="AE334" i="2"/>
  <c r="AE443" i="2"/>
  <c r="AE703" i="2"/>
  <c r="AE180" i="2"/>
  <c r="AE719" i="2"/>
  <c r="AE679" i="2"/>
  <c r="AE591" i="2"/>
  <c r="AE414" i="2"/>
  <c r="AE640" i="2"/>
  <c r="AE454" i="2"/>
  <c r="AE670" i="2"/>
  <c r="AE314" i="2"/>
  <c r="AE513" i="2"/>
  <c r="AE252" i="2"/>
  <c r="AE141" i="2"/>
  <c r="AE366" i="2"/>
  <c r="AE233" i="2"/>
  <c r="AE263" i="2"/>
  <c r="AE529" i="2"/>
  <c r="AE616" i="2"/>
  <c r="AE318" i="2"/>
  <c r="AE385" i="2"/>
  <c r="AE105" i="2"/>
  <c r="AE560" i="2"/>
  <c r="AE514" i="2"/>
  <c r="AE463" i="2"/>
  <c r="AE300" i="2"/>
  <c r="AE211" i="2"/>
  <c r="AE599" i="2"/>
  <c r="AE343" i="2"/>
  <c r="AE614" i="2"/>
  <c r="AE291" i="2"/>
  <c r="AE580" i="2"/>
  <c r="AE722" i="2"/>
  <c r="AE174" i="2"/>
  <c r="AE446" i="2"/>
  <c r="AE384" i="2"/>
  <c r="AE495" i="2"/>
  <c r="AE340" i="2"/>
  <c r="AE522" i="2"/>
  <c r="AE692" i="2"/>
  <c r="AE658" i="2"/>
  <c r="AE536" i="2"/>
  <c r="AE625" i="2"/>
  <c r="AE685" i="2"/>
  <c r="AE243" i="2"/>
  <c r="AE469" i="2"/>
  <c r="AE663" i="2"/>
  <c r="AE655" i="2"/>
  <c r="AE346" i="2"/>
  <c r="AE694" i="2"/>
  <c r="AE604" i="2"/>
  <c r="AE682" i="2"/>
  <c r="AE668" i="2"/>
  <c r="AE508" i="2"/>
  <c r="AE728" i="2"/>
  <c r="AE704" i="2"/>
  <c r="AE517" i="2"/>
  <c r="AE681" i="2"/>
  <c r="AE673" i="2"/>
  <c r="AE664" i="2"/>
  <c r="AE713" i="2"/>
  <c r="AE558" i="2"/>
  <c r="AE693" i="2"/>
  <c r="AE695" i="2"/>
  <c r="AE698" i="2"/>
  <c r="AE721" i="2"/>
  <c r="AE626" i="2"/>
  <c r="AE711" i="2"/>
  <c r="AE715" i="2"/>
  <c r="AE726" i="2"/>
  <c r="AE641" i="2"/>
  <c r="AD633" i="2"/>
  <c r="AD561" i="2"/>
  <c r="AD547" i="2"/>
  <c r="AD88" i="2"/>
  <c r="AD287" i="2"/>
  <c r="AD401" i="2"/>
  <c r="AD438" i="2"/>
  <c r="AD327" i="2"/>
  <c r="AD569" i="2"/>
  <c r="AD533" i="2"/>
  <c r="AD396" i="2"/>
  <c r="AD275" i="2"/>
  <c r="AD114" i="2"/>
  <c r="AD665" i="2"/>
  <c r="AD130" i="2"/>
  <c r="AD471" i="2"/>
  <c r="AD596" i="2"/>
  <c r="AD627" i="2"/>
  <c r="AD417" i="2"/>
  <c r="AD400" i="2"/>
  <c r="AD58" i="2"/>
  <c r="AD394" i="2"/>
  <c r="AD502" i="2"/>
  <c r="AD259" i="2"/>
  <c r="AD268" i="2"/>
  <c r="AD601" i="2"/>
  <c r="AD447" i="2"/>
  <c r="AD79" i="2"/>
  <c r="AD659" i="2"/>
  <c r="AD573" i="2"/>
  <c r="AD293" i="2"/>
  <c r="AD169" i="2"/>
  <c r="AD688" i="2"/>
  <c r="AD9" i="2"/>
  <c r="AD377" i="2"/>
  <c r="AD83" i="2"/>
  <c r="AD411" i="2"/>
  <c r="AD153" i="2"/>
  <c r="AD238" i="2"/>
  <c r="AD672" i="2"/>
  <c r="AD104" i="2"/>
  <c r="AD50" i="2"/>
  <c r="AD538" i="2"/>
  <c r="AD176" i="2"/>
  <c r="AD391" i="2"/>
  <c r="AD460" i="2"/>
  <c r="AD196" i="2"/>
  <c r="AD602" i="2"/>
  <c r="AD236" i="2"/>
  <c r="AD350" i="2"/>
  <c r="AD520" i="2"/>
  <c r="AD456" i="2"/>
  <c r="AD472" i="2"/>
  <c r="AD140" i="2"/>
  <c r="AD359" i="2"/>
  <c r="AD315" i="2"/>
  <c r="AD245" i="2"/>
  <c r="AD473" i="2"/>
  <c r="AD190" i="2"/>
  <c r="AD367" i="2"/>
  <c r="AD476" i="2"/>
  <c r="AD295" i="2"/>
  <c r="AD344" i="2"/>
  <c r="AD200" i="2"/>
  <c r="AD362" i="2"/>
  <c r="AD301" i="2"/>
  <c r="AD304" i="2"/>
  <c r="AD477" i="2"/>
  <c r="AD403" i="2"/>
  <c r="AD155" i="2"/>
  <c r="AD408" i="2"/>
  <c r="AD371" i="2"/>
  <c r="AD256" i="2"/>
  <c r="AD101" i="2"/>
  <c r="AD185" i="2"/>
  <c r="AD592" i="2"/>
  <c r="AD187" i="2"/>
  <c r="AD453" i="2"/>
  <c r="AD167" i="2"/>
  <c r="AD59" i="2"/>
  <c r="AD345" i="2"/>
  <c r="AD458" i="2"/>
  <c r="AD375" i="2"/>
  <c r="AD540" i="2"/>
  <c r="AD326" i="2"/>
  <c r="AD163" i="2"/>
  <c r="AD439" i="2"/>
  <c r="AD509" i="2"/>
  <c r="AD305" i="2"/>
  <c r="AD285" i="2"/>
  <c r="AD274" i="2"/>
  <c r="AD75" i="2"/>
  <c r="AD611" i="2"/>
  <c r="AD117" i="2"/>
  <c r="AD8" i="2"/>
  <c r="AD266" i="2"/>
  <c r="AD110" i="2"/>
  <c r="AD98" i="2"/>
  <c r="AD248" i="2"/>
  <c r="AD639" i="2"/>
  <c r="AD428" i="2"/>
  <c r="AD56" i="2"/>
  <c r="AD316" i="2"/>
  <c r="AD452" i="2"/>
  <c r="AD97" i="2"/>
  <c r="AD299" i="2"/>
  <c r="AD24" i="2"/>
  <c r="AD647" i="2"/>
  <c r="AD475" i="2"/>
  <c r="AD379" i="2"/>
  <c r="AD532" i="2"/>
  <c r="AD62" i="2"/>
  <c r="AD218" i="2"/>
  <c r="AD38" i="2"/>
  <c r="AD380" i="2"/>
  <c r="AD280" i="2"/>
  <c r="AD286" i="2"/>
  <c r="AD331" i="2"/>
  <c r="AD450" i="2"/>
  <c r="AD66" i="2"/>
  <c r="AD21" i="2"/>
  <c r="AD729" i="2"/>
  <c r="AD199" i="2"/>
  <c r="AD227" i="2"/>
  <c r="AD325" i="2"/>
  <c r="AD271" i="2"/>
  <c r="AD637" i="2"/>
  <c r="AD376" i="2"/>
  <c r="AD147" i="2"/>
  <c r="AD120" i="2"/>
  <c r="AD165" i="2"/>
  <c r="AD85" i="2"/>
  <c r="AD264" i="2"/>
  <c r="AD297" i="2"/>
  <c r="AD18" i="2"/>
  <c r="AD690" i="2"/>
  <c r="AD652" i="2"/>
  <c r="AD332" i="2"/>
  <c r="AD699" i="2"/>
  <c r="AD378" i="2"/>
  <c r="AD255" i="2"/>
  <c r="AD402" i="2"/>
  <c r="AD277" i="2"/>
  <c r="AD223" i="2"/>
  <c r="AD549" i="2"/>
  <c r="AD653" i="2"/>
  <c r="AD431" i="2"/>
  <c r="AD465" i="2"/>
  <c r="AD19" i="2"/>
  <c r="AD29" i="2"/>
  <c r="AD723" i="2"/>
  <c r="AD121" i="2"/>
  <c r="AD232" i="2"/>
  <c r="AD28" i="2"/>
  <c r="AD258" i="2"/>
  <c r="AD296" i="2"/>
  <c r="AD194" i="2"/>
  <c r="AD479" i="2"/>
  <c r="AD515" i="2"/>
  <c r="AD279" i="2"/>
  <c r="AD564" i="2"/>
  <c r="AD421" i="2"/>
  <c r="AD241" i="2"/>
  <c r="AD437" i="2"/>
  <c r="AD481" i="2"/>
  <c r="AD337" i="2"/>
  <c r="AD234" i="2"/>
  <c r="AD555" i="2"/>
  <c r="AD643" i="2"/>
  <c r="AD554" i="2"/>
  <c r="AD562" i="2"/>
  <c r="AD605" i="2"/>
  <c r="AD217" i="2"/>
  <c r="AD600" i="2"/>
  <c r="AD537" i="2"/>
  <c r="AD424" i="2"/>
  <c r="AD220" i="2"/>
  <c r="AD335" i="2"/>
  <c r="AD581" i="2"/>
  <c r="AD106" i="2"/>
  <c r="AD492" i="2"/>
  <c r="AD666" i="2"/>
  <c r="AD482" i="2"/>
  <c r="AD35" i="2"/>
  <c r="AD620" i="2"/>
  <c r="AD683" i="2"/>
  <c r="AD221" i="2"/>
  <c r="AD63" i="2"/>
  <c r="AD151" i="2"/>
  <c r="AD4" i="2"/>
  <c r="AD667" i="2"/>
  <c r="AD609" i="2"/>
  <c r="AD202" i="2"/>
  <c r="AD319" i="2"/>
  <c r="AD311" i="2"/>
  <c r="AD628" i="2"/>
  <c r="AD621" i="2"/>
  <c r="AD143" i="2"/>
  <c r="AD498" i="2"/>
  <c r="AD55" i="2"/>
  <c r="AD442" i="2"/>
  <c r="AD535" i="2"/>
  <c r="AD94" i="2"/>
  <c r="AD607" i="2"/>
  <c r="AD341" i="2"/>
  <c r="K103" i="3" s="1"/>
  <c r="AD648" i="2"/>
  <c r="AD395" i="2"/>
  <c r="AD556" i="2"/>
  <c r="AD45" i="2"/>
  <c r="AD283" i="2"/>
  <c r="AD273" i="2"/>
  <c r="AD92" i="2"/>
  <c r="AD60" i="2"/>
  <c r="AD228" i="2"/>
  <c r="AD54" i="2"/>
  <c r="AD133" i="2"/>
  <c r="AD505" i="2"/>
  <c r="AD518" i="2"/>
  <c r="AD386" i="2"/>
  <c r="AD206" i="2"/>
  <c r="AD545" i="2"/>
  <c r="AD494" i="2"/>
  <c r="AD594" i="2"/>
  <c r="AD164" i="2"/>
  <c r="AD470" i="2"/>
  <c r="AD78" i="2"/>
  <c r="AD250" i="2"/>
  <c r="AD154" i="2"/>
  <c r="AD138" i="2"/>
  <c r="AD467" i="2"/>
  <c r="AD338" i="2"/>
  <c r="AD644" i="2"/>
  <c r="AD14" i="2"/>
  <c r="AD355" i="2"/>
  <c r="AD40" i="2"/>
  <c r="AD516" i="2"/>
  <c r="AD320" i="2"/>
  <c r="AD409" i="2"/>
  <c r="AD30" i="2"/>
  <c r="AD42" i="2"/>
  <c r="AD398" i="2"/>
  <c r="AD406" i="2"/>
  <c r="AD188" i="2"/>
  <c r="AD74" i="2"/>
  <c r="AD521" i="2"/>
  <c r="AD109" i="2"/>
  <c r="AD365" i="2"/>
  <c r="AD432" i="2"/>
  <c r="AD72" i="2"/>
  <c r="AD404" i="2"/>
  <c r="AD328" i="2"/>
  <c r="AD330" i="2"/>
  <c r="AD352" i="2"/>
  <c r="AD576" i="2"/>
  <c r="AD468" i="2"/>
  <c r="AD709" i="2"/>
  <c r="AD660" i="2"/>
  <c r="AD696" i="2"/>
  <c r="AD500" i="2"/>
  <c r="AD25" i="2"/>
  <c r="AD563" i="2"/>
  <c r="AD41" i="2"/>
  <c r="AD115" i="2"/>
  <c r="AD230" i="2"/>
  <c r="AD342" i="2"/>
  <c r="AD20" i="2"/>
  <c r="AD425" i="2"/>
  <c r="AD436" i="2"/>
  <c r="AD57" i="2"/>
  <c r="AD582" i="2"/>
  <c r="AD369" i="2"/>
  <c r="AD511" i="2"/>
  <c r="AD674" i="2"/>
  <c r="AD488" i="2"/>
  <c r="AD725" i="2"/>
  <c r="AD489" i="2"/>
  <c r="AD145" i="2"/>
  <c r="AD177" i="2"/>
  <c r="AD415" i="2"/>
  <c r="AD448" i="2"/>
  <c r="AD397" i="2"/>
  <c r="AD276" i="2"/>
  <c r="AD507" i="2"/>
  <c r="AD444" i="2"/>
  <c r="AD108" i="2"/>
  <c r="AD3" i="2"/>
  <c r="AD418" i="2"/>
  <c r="AD440" i="2"/>
  <c r="AD149" i="2"/>
  <c r="AD251" i="2"/>
  <c r="AD103" i="2"/>
  <c r="AD191" i="2"/>
  <c r="AD541" i="2"/>
  <c r="AD568" i="2"/>
  <c r="AD84" i="2"/>
  <c r="AD168" i="2"/>
  <c r="AD93" i="2"/>
  <c r="AD466" i="2"/>
  <c r="AD455" i="2"/>
  <c r="AD677" i="2"/>
  <c r="AD239" i="2"/>
  <c r="AD358" i="2"/>
  <c r="AD339" i="2"/>
  <c r="AD184" i="2"/>
  <c r="AD71" i="2"/>
  <c r="AD284" i="2"/>
  <c r="AD170" i="2"/>
  <c r="AD64" i="2"/>
  <c r="AD166" i="2"/>
  <c r="AD632" i="2"/>
  <c r="AD254" i="2"/>
  <c r="AD205" i="2"/>
  <c r="AD353" i="2"/>
  <c r="AD606" i="2"/>
  <c r="AD354" i="2"/>
  <c r="AD622" i="2"/>
  <c r="AD152" i="2"/>
  <c r="AD310" i="2"/>
  <c r="AD528" i="2"/>
  <c r="AD578" i="2"/>
  <c r="AD100" i="2"/>
  <c r="AD491" i="2"/>
  <c r="AD198" i="2"/>
  <c r="AD112" i="2"/>
  <c r="AD290" i="2"/>
  <c r="AD405" i="2"/>
  <c r="AD61" i="2"/>
  <c r="AD294" i="2"/>
  <c r="AD361" i="2"/>
  <c r="AD368" i="2"/>
  <c r="AD635" i="2"/>
  <c r="AD102" i="2"/>
  <c r="AD111" i="2"/>
  <c r="AD182" i="2"/>
  <c r="AD226" i="2"/>
  <c r="AD249" i="2"/>
  <c r="AD312" i="2"/>
  <c r="AD484" i="2"/>
  <c r="AD52" i="2"/>
  <c r="AD333" i="2"/>
  <c r="AD5" i="2"/>
  <c r="AD261" i="2"/>
  <c r="AD159" i="2"/>
  <c r="AD534" i="2"/>
  <c r="AD37" i="2"/>
  <c r="AD706" i="2"/>
  <c r="AD34" i="2"/>
  <c r="AD125" i="2"/>
  <c r="AD634" i="2"/>
  <c r="AD302" i="2"/>
  <c r="AD13" i="2"/>
  <c r="AD175" i="2"/>
  <c r="AD209" i="2"/>
  <c r="AD46" i="2"/>
  <c r="AD323" i="2"/>
  <c r="AD173" i="2"/>
  <c r="AD546" i="2"/>
  <c r="AD222" i="2"/>
  <c r="AD676" i="2"/>
  <c r="AD689" i="2"/>
  <c r="AD229" i="2"/>
  <c r="AD113" i="2"/>
  <c r="AD619" i="2"/>
  <c r="AD212" i="2"/>
  <c r="AD542" i="2"/>
  <c r="AD122" i="2"/>
  <c r="AD10" i="2"/>
  <c r="AD183" i="2"/>
  <c r="AD552" i="2"/>
  <c r="AD142" i="2"/>
  <c r="AD95" i="2"/>
  <c r="AD2" i="2"/>
  <c r="AD654" i="2"/>
  <c r="AD119" i="2"/>
  <c r="AD219" i="2"/>
  <c r="AD131" i="2"/>
  <c r="AD523" i="2"/>
  <c r="AD553" i="2"/>
  <c r="AD281" i="2"/>
  <c r="AD31" i="2"/>
  <c r="AD364" i="2"/>
  <c r="AD474" i="2"/>
  <c r="AD53" i="2"/>
  <c r="AD441" i="2"/>
  <c r="AD480" i="2"/>
  <c r="AD678" i="2"/>
  <c r="AD309" i="2"/>
  <c r="AD124" i="2"/>
  <c r="AD39" i="2"/>
  <c r="AD68" i="2"/>
  <c r="AD565" i="2"/>
  <c r="AD43" i="2"/>
  <c r="AD623" i="2"/>
  <c r="AD139" i="2"/>
  <c r="AD550" i="2"/>
  <c r="AD70" i="2"/>
  <c r="AD700" i="2"/>
  <c r="AD485" i="2"/>
  <c r="AD588" i="2"/>
  <c r="AD461" i="2"/>
  <c r="AD17" i="2"/>
  <c r="AD618" i="2"/>
  <c r="AD181" i="2"/>
  <c r="AD32" i="2"/>
  <c r="AD435" i="2"/>
  <c r="AD272" i="2"/>
  <c r="AD12" i="2"/>
  <c r="AD390" i="2"/>
  <c r="AD636" i="2"/>
  <c r="AD178" i="2"/>
  <c r="AD329" i="2"/>
  <c r="AD247" i="2"/>
  <c r="AD351" i="2"/>
  <c r="AD496" i="2"/>
  <c r="AD208" i="2"/>
  <c r="AD203" i="2"/>
  <c r="AD15" i="2"/>
  <c r="AD427" i="2"/>
  <c r="AD370" i="2"/>
  <c r="AD204" i="2"/>
  <c r="AD134" i="2"/>
  <c r="AD231" i="2"/>
  <c r="AD524" i="2"/>
  <c r="AD680" i="2"/>
  <c r="AD597" i="2"/>
  <c r="AD22" i="2"/>
  <c r="AD224" i="2"/>
  <c r="AD519" i="2"/>
  <c r="AD215" i="2"/>
  <c r="AD189" i="2"/>
  <c r="AD265" i="2"/>
  <c r="AD7" i="2"/>
  <c r="AD579" i="2"/>
  <c r="AD89" i="2"/>
  <c r="AD161" i="2"/>
  <c r="AD624" i="2"/>
  <c r="AD257" i="2"/>
  <c r="AD512" i="2"/>
  <c r="AD595" i="2"/>
  <c r="AD372" i="2"/>
  <c r="AD148" i="2"/>
  <c r="AD336" i="2"/>
  <c r="AD610" i="2"/>
  <c r="AD464" i="2"/>
  <c r="AD23" i="2"/>
  <c r="AD80" i="2"/>
  <c r="AD727" i="2"/>
  <c r="AD67" i="2"/>
  <c r="AD459" i="2"/>
  <c r="AD697" i="2"/>
  <c r="AD349" i="2"/>
  <c r="AD242" i="2"/>
  <c r="AD629" i="2"/>
  <c r="AD118" i="2"/>
  <c r="AD577" i="2"/>
  <c r="AD73" i="2"/>
  <c r="AD574" i="2"/>
  <c r="AD6" i="2"/>
  <c r="AD423" i="2"/>
  <c r="AD388" i="2"/>
  <c r="AD126" i="2"/>
  <c r="AD407" i="2"/>
  <c r="AD313" i="2"/>
  <c r="AD162" i="2"/>
  <c r="AD389" i="2"/>
  <c r="AD136" i="2"/>
  <c r="AD645" i="2"/>
  <c r="AD171" i="2"/>
  <c r="AD603" i="2"/>
  <c r="AD289" i="2"/>
  <c r="AD691" i="2"/>
  <c r="AD11" i="2"/>
  <c r="AD246" i="2"/>
  <c r="AD253" i="2"/>
  <c r="AD662" i="2"/>
  <c r="AD615" i="2"/>
  <c r="AD718" i="2"/>
  <c r="AD422" i="2"/>
  <c r="AD172" i="2"/>
  <c r="AD413" i="2"/>
  <c r="AD216" i="2"/>
  <c r="AD671" i="2"/>
  <c r="AD531" i="2"/>
  <c r="AD717" i="2"/>
  <c r="AD348" i="2"/>
  <c r="AD86" i="2"/>
  <c r="AD701" i="2"/>
  <c r="AD135" i="2"/>
  <c r="AD156" i="2"/>
  <c r="AD144" i="2"/>
  <c r="AD16" i="2"/>
  <c r="AD382" i="2"/>
  <c r="AD26" i="2"/>
  <c r="AD661" i="2"/>
  <c r="AD373" i="2"/>
  <c r="AD490" i="2"/>
  <c r="AD501" i="2"/>
  <c r="AD132" i="2"/>
  <c r="AD27" i="2"/>
  <c r="AD237" i="2"/>
  <c r="AD656" i="2"/>
  <c r="AD96" i="2"/>
  <c r="AD90" i="2"/>
  <c r="AD593" i="2"/>
  <c r="AD557" i="2"/>
  <c r="AD570" i="2"/>
  <c r="AD544" i="2"/>
  <c r="AD631" i="2"/>
  <c r="AD566" i="2"/>
  <c r="AD51" i="2"/>
  <c r="AD356" i="2"/>
  <c r="AD357" i="2"/>
  <c r="AD399" i="2"/>
  <c r="AD707" i="2"/>
  <c r="AD530" i="2"/>
  <c r="AD720" i="2"/>
  <c r="AD47" i="2"/>
  <c r="AD503" i="2"/>
  <c r="AD383" i="2"/>
  <c r="AD267" i="2"/>
  <c r="AD91" i="2"/>
  <c r="AD363" i="2"/>
  <c r="AD282" i="2"/>
  <c r="AD559" i="2"/>
  <c r="AD430" i="2"/>
  <c r="AD186" i="2"/>
  <c r="AD308" i="2"/>
  <c r="AD617" i="2"/>
  <c r="AD146" i="2"/>
  <c r="AD262" i="2"/>
  <c r="AD210" i="2"/>
  <c r="AD303" i="2"/>
  <c r="AD127" i="2"/>
  <c r="AD157" i="2"/>
  <c r="AD572" i="2"/>
  <c r="AD543" i="2"/>
  <c r="AD526" i="2"/>
  <c r="AD590" i="2"/>
  <c r="AD584" i="2"/>
  <c r="AD116" i="2"/>
  <c r="AD419" i="2"/>
  <c r="AD497" i="2"/>
  <c r="AD705" i="2"/>
  <c r="AD434" i="2"/>
  <c r="AD433" i="2"/>
  <c r="AD360" i="2"/>
  <c r="AD128" i="2"/>
  <c r="AD445" i="2"/>
  <c r="AD708" i="2"/>
  <c r="AD462" i="2"/>
  <c r="AD548" i="2"/>
  <c r="AD686" i="2"/>
  <c r="AD716" i="2"/>
  <c r="AD493" i="2"/>
  <c r="AD527" i="2"/>
  <c r="AD306" i="2"/>
  <c r="AD393" i="2"/>
  <c r="AD586" i="2"/>
  <c r="AD585" i="2"/>
  <c r="AD730" i="2"/>
  <c r="AD630" i="2"/>
  <c r="AD589" i="2"/>
  <c r="AD193" i="2"/>
  <c r="AD76" i="2"/>
  <c r="AD160" i="2"/>
  <c r="AD48" i="2"/>
  <c r="AD650" i="2"/>
  <c r="AD429" i="2"/>
  <c r="AD457" i="2"/>
  <c r="AD420" i="2"/>
  <c r="AD486" i="2"/>
  <c r="AD426" i="2"/>
  <c r="AD449" i="2"/>
  <c r="AD107" i="2"/>
  <c r="AD81" i="2"/>
  <c r="AD412" i="2"/>
  <c r="AD137" i="2"/>
  <c r="AD575" i="2"/>
  <c r="AD123" i="2"/>
  <c r="AD317" i="2"/>
  <c r="AD192" i="2"/>
  <c r="AD324" i="2"/>
  <c r="AD36" i="2"/>
  <c r="AD571" i="2"/>
  <c r="AD675" i="2"/>
  <c r="AD381" i="2"/>
  <c r="AD307" i="2"/>
  <c r="AD649" i="2"/>
  <c r="AD197" i="2"/>
  <c r="AD49" i="2"/>
  <c r="AD714" i="2"/>
  <c r="AD150" i="2"/>
  <c r="AD99" i="2"/>
  <c r="AD478" i="2"/>
  <c r="AD646" i="2"/>
  <c r="AD278" i="2"/>
  <c r="AD87" i="2"/>
  <c r="AD214" i="2"/>
  <c r="AD77" i="2"/>
  <c r="AD504" i="2"/>
  <c r="AD374" i="2"/>
  <c r="AD44" i="2"/>
  <c r="AD225" i="2"/>
  <c r="AD608" i="2"/>
  <c r="AD684" i="2"/>
  <c r="AD347" i="2"/>
  <c r="AD506" i="2"/>
  <c r="AD298" i="2"/>
  <c r="AD638" i="2"/>
  <c r="AD567" i="2"/>
  <c r="AD613" i="2"/>
  <c r="AD642" i="2"/>
  <c r="AD322" i="2"/>
  <c r="AD82" i="2"/>
  <c r="AD587" i="2"/>
  <c r="AD392" i="2"/>
  <c r="AD235" i="2"/>
  <c r="AD416" i="2"/>
  <c r="AD598" i="2"/>
  <c r="AD710" i="2"/>
  <c r="AD651" i="2"/>
  <c r="AD195" i="2"/>
  <c r="AD387" i="2"/>
  <c r="AD292" i="2"/>
  <c r="AD724" i="2"/>
  <c r="AD65" i="2"/>
  <c r="AD240" i="2"/>
  <c r="AD451" i="2"/>
  <c r="AD207" i="2"/>
  <c r="AD201" i="2"/>
  <c r="AD712" i="2"/>
  <c r="AD213" i="2"/>
  <c r="AD288" i="2"/>
  <c r="AD657" i="2"/>
  <c r="AD539" i="2"/>
  <c r="AD687" i="2"/>
  <c r="AD244" i="2"/>
  <c r="AD321" i="2"/>
  <c r="AD583" i="2"/>
  <c r="AD525" i="2"/>
  <c r="AD33" i="2"/>
  <c r="AD731" i="2"/>
  <c r="AD158" i="2"/>
  <c r="AD702" i="2"/>
  <c r="AD551" i="2"/>
  <c r="AD260" i="2"/>
  <c r="AD612" i="2"/>
  <c r="AD269" i="2"/>
  <c r="AD129" i="2"/>
  <c r="AD483" i="2"/>
  <c r="AD732" i="2"/>
  <c r="AD69" i="2"/>
  <c r="AD179" i="2"/>
  <c r="AD270" i="2"/>
  <c r="AD510" i="2"/>
  <c r="AD499" i="2"/>
  <c r="AD410" i="2"/>
  <c r="AD669" i="2"/>
  <c r="AD487" i="2"/>
  <c r="AD334" i="2"/>
  <c r="AD443" i="2"/>
  <c r="AD703" i="2"/>
  <c r="AD180" i="2"/>
  <c r="AD719" i="2"/>
  <c r="AD679" i="2"/>
  <c r="AD591" i="2"/>
  <c r="AD414" i="2"/>
  <c r="AD640" i="2"/>
  <c r="AD454" i="2"/>
  <c r="AD670" i="2"/>
  <c r="AD314" i="2"/>
  <c r="AD513" i="2"/>
  <c r="AD252" i="2"/>
  <c r="AD141" i="2"/>
  <c r="AD366" i="2"/>
  <c r="AD233" i="2"/>
  <c r="AD263" i="2"/>
  <c r="AD529" i="2"/>
  <c r="AD616" i="2"/>
  <c r="AD318" i="2"/>
  <c r="AD385" i="2"/>
  <c r="AD105" i="2"/>
  <c r="AD560" i="2"/>
  <c r="AD514" i="2"/>
  <c r="AD463" i="2"/>
  <c r="AD300" i="2"/>
  <c r="AD211" i="2"/>
  <c r="AD599" i="2"/>
  <c r="AD343" i="2"/>
  <c r="AD614" i="2"/>
  <c r="AD291" i="2"/>
  <c r="AD580" i="2"/>
  <c r="AD722" i="2"/>
  <c r="AD174" i="2"/>
  <c r="AD446" i="2"/>
  <c r="AD384" i="2"/>
  <c r="AD495" i="2"/>
  <c r="AD340" i="2"/>
  <c r="AD522" i="2"/>
  <c r="AD692" i="2"/>
  <c r="AD658" i="2"/>
  <c r="AD536" i="2"/>
  <c r="AD625" i="2"/>
  <c r="AD685" i="2"/>
  <c r="AD243" i="2"/>
  <c r="AD469" i="2"/>
  <c r="AD663" i="2"/>
  <c r="AD655" i="2"/>
  <c r="AD346" i="2"/>
  <c r="AD694" i="2"/>
  <c r="AD604" i="2"/>
  <c r="AD682" i="2"/>
  <c r="AD668" i="2"/>
  <c r="AD508" i="2"/>
  <c r="AD728" i="2"/>
  <c r="AD704" i="2"/>
  <c r="AD517" i="2"/>
  <c r="AD681" i="2"/>
  <c r="AD673" i="2"/>
  <c r="AD664" i="2"/>
  <c r="AD713" i="2"/>
  <c r="AD558" i="2"/>
  <c r="AD693" i="2"/>
  <c r="AD695" i="2"/>
  <c r="AD698" i="2"/>
  <c r="AD721" i="2"/>
  <c r="AD626" i="2"/>
  <c r="AD711" i="2"/>
  <c r="AD715" i="2"/>
  <c r="AD726" i="2"/>
  <c r="AD641" i="2"/>
  <c r="AC633" i="2"/>
  <c r="AC561" i="2"/>
  <c r="AC547" i="2"/>
  <c r="AC88" i="2"/>
  <c r="AC287" i="2"/>
  <c r="AC401" i="2"/>
  <c r="AC438" i="2"/>
  <c r="AC327" i="2"/>
  <c r="AC569" i="2"/>
  <c r="AC533" i="2"/>
  <c r="AC396" i="2"/>
  <c r="AC275" i="2"/>
  <c r="AC114" i="2"/>
  <c r="AC665" i="2"/>
  <c r="AC130" i="2"/>
  <c r="AC471" i="2"/>
  <c r="AC596" i="2"/>
  <c r="AC627" i="2"/>
  <c r="AC417" i="2"/>
  <c r="AC400" i="2"/>
  <c r="AC58" i="2"/>
  <c r="AC394" i="2"/>
  <c r="AC502" i="2"/>
  <c r="AC259" i="2"/>
  <c r="AC268" i="2"/>
  <c r="AC601" i="2"/>
  <c r="AC447" i="2"/>
  <c r="AC79" i="2"/>
  <c r="AC659" i="2"/>
  <c r="AC573" i="2"/>
  <c r="AC293" i="2"/>
  <c r="AC169" i="2"/>
  <c r="AC688" i="2"/>
  <c r="AC9" i="2"/>
  <c r="AC377" i="2"/>
  <c r="AC83" i="2"/>
  <c r="AC411" i="2"/>
  <c r="AC153" i="2"/>
  <c r="AC238" i="2"/>
  <c r="AC672" i="2"/>
  <c r="AC104" i="2"/>
  <c r="AC50" i="2"/>
  <c r="AC538" i="2"/>
  <c r="AC176" i="2"/>
  <c r="AC391" i="2"/>
  <c r="AC460" i="2"/>
  <c r="AC196" i="2"/>
  <c r="AC602" i="2"/>
  <c r="AC236" i="2"/>
  <c r="AC350" i="2"/>
  <c r="AC520" i="2"/>
  <c r="AC456" i="2"/>
  <c r="AC472" i="2"/>
  <c r="AC140" i="2"/>
  <c r="AC359" i="2"/>
  <c r="AC315" i="2"/>
  <c r="AC245" i="2"/>
  <c r="AC473" i="2"/>
  <c r="AC190" i="2"/>
  <c r="AC367" i="2"/>
  <c r="AC476" i="2"/>
  <c r="AC295" i="2"/>
  <c r="AC344" i="2"/>
  <c r="AC200" i="2"/>
  <c r="AC362" i="2"/>
  <c r="AC301" i="2"/>
  <c r="AC304" i="2"/>
  <c r="AC477" i="2"/>
  <c r="AC403" i="2"/>
  <c r="AC155" i="2"/>
  <c r="AC408" i="2"/>
  <c r="AC371" i="2"/>
  <c r="AC256" i="2"/>
  <c r="AC101" i="2"/>
  <c r="AC185" i="2"/>
  <c r="AC592" i="2"/>
  <c r="AC187" i="2"/>
  <c r="AC453" i="2"/>
  <c r="AC167" i="2"/>
  <c r="AC59" i="2"/>
  <c r="AC345" i="2"/>
  <c r="AC458" i="2"/>
  <c r="AC375" i="2"/>
  <c r="AC540" i="2"/>
  <c r="AC326" i="2"/>
  <c r="AC163" i="2"/>
  <c r="AC439" i="2"/>
  <c r="AC509" i="2"/>
  <c r="AC305" i="2"/>
  <c r="AC285" i="2"/>
  <c r="AC274" i="2"/>
  <c r="AC75" i="2"/>
  <c r="AC611" i="2"/>
  <c r="AC117" i="2"/>
  <c r="AC8" i="2"/>
  <c r="AC266" i="2"/>
  <c r="AC110" i="2"/>
  <c r="AC98" i="2"/>
  <c r="AC248" i="2"/>
  <c r="AC639" i="2"/>
  <c r="AC428" i="2"/>
  <c r="AC56" i="2"/>
  <c r="AC316" i="2"/>
  <c r="AC452" i="2"/>
  <c r="AC97" i="2"/>
  <c r="AC299" i="2"/>
  <c r="AC24" i="2"/>
  <c r="AC647" i="2"/>
  <c r="AC475" i="2"/>
  <c r="AC379" i="2"/>
  <c r="AC532" i="2"/>
  <c r="AC62" i="2"/>
  <c r="AC218" i="2"/>
  <c r="AC38" i="2"/>
  <c r="AC380" i="2"/>
  <c r="AC280" i="2"/>
  <c r="AC286" i="2"/>
  <c r="AC331" i="2"/>
  <c r="AC450" i="2"/>
  <c r="AC66" i="2"/>
  <c r="AC21" i="2"/>
  <c r="AC729" i="2"/>
  <c r="AC199" i="2"/>
  <c r="AC227" i="2"/>
  <c r="AC325" i="2"/>
  <c r="AC271" i="2"/>
  <c r="AC637" i="2"/>
  <c r="AC376" i="2"/>
  <c r="AC147" i="2"/>
  <c r="AC120" i="2"/>
  <c r="AC165" i="2"/>
  <c r="AC85" i="2"/>
  <c r="AC264" i="2"/>
  <c r="AC297" i="2"/>
  <c r="AC18" i="2"/>
  <c r="AC690" i="2"/>
  <c r="AC652" i="2"/>
  <c r="AC332" i="2"/>
  <c r="AC699" i="2"/>
  <c r="AC378" i="2"/>
  <c r="AC255" i="2"/>
  <c r="AC402" i="2"/>
  <c r="AC277" i="2"/>
  <c r="AC223" i="2"/>
  <c r="AC549" i="2"/>
  <c r="AC653" i="2"/>
  <c r="AC431" i="2"/>
  <c r="AC465" i="2"/>
  <c r="AC19" i="2"/>
  <c r="AC29" i="2"/>
  <c r="AC723" i="2"/>
  <c r="AC121" i="2"/>
  <c r="AC232" i="2"/>
  <c r="AC28" i="2"/>
  <c r="AC258" i="2"/>
  <c r="AC296" i="2"/>
  <c r="AC194" i="2"/>
  <c r="AC479" i="2"/>
  <c r="AC515" i="2"/>
  <c r="AC279" i="2"/>
  <c r="AC564" i="2"/>
  <c r="AC421" i="2"/>
  <c r="AC241" i="2"/>
  <c r="AC437" i="2"/>
  <c r="AC481" i="2"/>
  <c r="AC337" i="2"/>
  <c r="AC234" i="2"/>
  <c r="AC555" i="2"/>
  <c r="AC643" i="2"/>
  <c r="AC554" i="2"/>
  <c r="AC562" i="2"/>
  <c r="AC605" i="2"/>
  <c r="AC217" i="2"/>
  <c r="AC600" i="2"/>
  <c r="AC537" i="2"/>
  <c r="AC424" i="2"/>
  <c r="AC220" i="2"/>
  <c r="AC335" i="2"/>
  <c r="AC581" i="2"/>
  <c r="AC106" i="2"/>
  <c r="AC492" i="2"/>
  <c r="AC666" i="2"/>
  <c r="AC482" i="2"/>
  <c r="AC35" i="2"/>
  <c r="AC620" i="2"/>
  <c r="AC683" i="2"/>
  <c r="AC221" i="2"/>
  <c r="AC63" i="2"/>
  <c r="AC151" i="2"/>
  <c r="AC4" i="2"/>
  <c r="AC667" i="2"/>
  <c r="AC609" i="2"/>
  <c r="AC202" i="2"/>
  <c r="AC319" i="2"/>
  <c r="AC311" i="2"/>
  <c r="AC628" i="2"/>
  <c r="AC621" i="2"/>
  <c r="AC143" i="2"/>
  <c r="AC498" i="2"/>
  <c r="AC55" i="2"/>
  <c r="AC442" i="2"/>
  <c r="AC535" i="2"/>
  <c r="AC94" i="2"/>
  <c r="AC607" i="2"/>
  <c r="AC341" i="2"/>
  <c r="AC648" i="2"/>
  <c r="AC395" i="2"/>
  <c r="AC556" i="2"/>
  <c r="AC45" i="2"/>
  <c r="AC283" i="2"/>
  <c r="AC273" i="2"/>
  <c r="AC92" i="2"/>
  <c r="AC60" i="2"/>
  <c r="AC228" i="2"/>
  <c r="AC54" i="2"/>
  <c r="AC133" i="2"/>
  <c r="AC505" i="2"/>
  <c r="AC518" i="2"/>
  <c r="AC386" i="2"/>
  <c r="AC206" i="2"/>
  <c r="AC545" i="2"/>
  <c r="AC494" i="2"/>
  <c r="AC594" i="2"/>
  <c r="AC164" i="2"/>
  <c r="AC470" i="2"/>
  <c r="AC78" i="2"/>
  <c r="AC250" i="2"/>
  <c r="AC154" i="2"/>
  <c r="AC138" i="2"/>
  <c r="AC467" i="2"/>
  <c r="AC338" i="2"/>
  <c r="AC644" i="2"/>
  <c r="AC14" i="2"/>
  <c r="AC355" i="2"/>
  <c r="AC40" i="2"/>
  <c r="AC516" i="2"/>
  <c r="AC320" i="2"/>
  <c r="AC409" i="2"/>
  <c r="AC30" i="2"/>
  <c r="AC42" i="2"/>
  <c r="AC398" i="2"/>
  <c r="AC406" i="2"/>
  <c r="AC188" i="2"/>
  <c r="AC74" i="2"/>
  <c r="AC521" i="2"/>
  <c r="AC109" i="2"/>
  <c r="AC365" i="2"/>
  <c r="AC432" i="2"/>
  <c r="AC72" i="2"/>
  <c r="AC404" i="2"/>
  <c r="AC328" i="2"/>
  <c r="AC330" i="2"/>
  <c r="AC352" i="2"/>
  <c r="AC576" i="2"/>
  <c r="AC468" i="2"/>
  <c r="AC709" i="2"/>
  <c r="AC660" i="2"/>
  <c r="AC696" i="2"/>
  <c r="AC500" i="2"/>
  <c r="AC25" i="2"/>
  <c r="AC563" i="2"/>
  <c r="AC41" i="2"/>
  <c r="AC115" i="2"/>
  <c r="AC230" i="2"/>
  <c r="AC342" i="2"/>
  <c r="AC20" i="2"/>
  <c r="AC425" i="2"/>
  <c r="AC436" i="2"/>
  <c r="AC57" i="2"/>
  <c r="AC582" i="2"/>
  <c r="AC369" i="2"/>
  <c r="AC511" i="2"/>
  <c r="AC674" i="2"/>
  <c r="AC488" i="2"/>
  <c r="AC725" i="2"/>
  <c r="AC489" i="2"/>
  <c r="AC145" i="2"/>
  <c r="AC177" i="2"/>
  <c r="AC415" i="2"/>
  <c r="AC448" i="2"/>
  <c r="AC397" i="2"/>
  <c r="AC276" i="2"/>
  <c r="AC507" i="2"/>
  <c r="AC444" i="2"/>
  <c r="AC108" i="2"/>
  <c r="AC3" i="2"/>
  <c r="AC418" i="2"/>
  <c r="AC440" i="2"/>
  <c r="AC149" i="2"/>
  <c r="AC251" i="2"/>
  <c r="AC103" i="2"/>
  <c r="AC191" i="2"/>
  <c r="AC541" i="2"/>
  <c r="AC568" i="2"/>
  <c r="AC84" i="2"/>
  <c r="AC168" i="2"/>
  <c r="AC93" i="2"/>
  <c r="AC466" i="2"/>
  <c r="AC455" i="2"/>
  <c r="AC677" i="2"/>
  <c r="AC239" i="2"/>
  <c r="AC358" i="2"/>
  <c r="AC339" i="2"/>
  <c r="AC184" i="2"/>
  <c r="AC71" i="2"/>
  <c r="AC284" i="2"/>
  <c r="AC170" i="2"/>
  <c r="AC64" i="2"/>
  <c r="AC166" i="2"/>
  <c r="AC632" i="2"/>
  <c r="AC254" i="2"/>
  <c r="AC205" i="2"/>
  <c r="AC353" i="2"/>
  <c r="AC606" i="2"/>
  <c r="AC354" i="2"/>
  <c r="AC622" i="2"/>
  <c r="AC152" i="2"/>
  <c r="AC310" i="2"/>
  <c r="AC528" i="2"/>
  <c r="AC578" i="2"/>
  <c r="AC100" i="2"/>
  <c r="AC491" i="2"/>
  <c r="AC198" i="2"/>
  <c r="AC112" i="2"/>
  <c r="AC290" i="2"/>
  <c r="AC405" i="2"/>
  <c r="AC61" i="2"/>
  <c r="AC294" i="2"/>
  <c r="AC361" i="2"/>
  <c r="AC368" i="2"/>
  <c r="AC635" i="2"/>
  <c r="AC102" i="2"/>
  <c r="AC111" i="2"/>
  <c r="AC182" i="2"/>
  <c r="AC226" i="2"/>
  <c r="AC249" i="2"/>
  <c r="AC312" i="2"/>
  <c r="AC484" i="2"/>
  <c r="AC52" i="2"/>
  <c r="AC333" i="2"/>
  <c r="AC5" i="2"/>
  <c r="AC261" i="2"/>
  <c r="AC159" i="2"/>
  <c r="AC534" i="2"/>
  <c r="AC37" i="2"/>
  <c r="AC706" i="2"/>
  <c r="AC34" i="2"/>
  <c r="AC125" i="2"/>
  <c r="AC634" i="2"/>
  <c r="AC302" i="2"/>
  <c r="AC13" i="2"/>
  <c r="AC175" i="2"/>
  <c r="AC209" i="2"/>
  <c r="AC46" i="2"/>
  <c r="AC323" i="2"/>
  <c r="AC173" i="2"/>
  <c r="AC546" i="2"/>
  <c r="AC222" i="2"/>
  <c r="AC676" i="2"/>
  <c r="AC689" i="2"/>
  <c r="AC229" i="2"/>
  <c r="AC113" i="2"/>
  <c r="AC619" i="2"/>
  <c r="AC212" i="2"/>
  <c r="AC542" i="2"/>
  <c r="AC122" i="2"/>
  <c r="AC10" i="2"/>
  <c r="AC183" i="2"/>
  <c r="AC552" i="2"/>
  <c r="AC142" i="2"/>
  <c r="AC95" i="2"/>
  <c r="AC2" i="2"/>
  <c r="AC654" i="2"/>
  <c r="AC119" i="2"/>
  <c r="AC219" i="2"/>
  <c r="AC131" i="2"/>
  <c r="AC523" i="2"/>
  <c r="AC553" i="2"/>
  <c r="AC281" i="2"/>
  <c r="AC31" i="2"/>
  <c r="AC364" i="2"/>
  <c r="AC474" i="2"/>
  <c r="AC53" i="2"/>
  <c r="AC441" i="2"/>
  <c r="AC480" i="2"/>
  <c r="AC678" i="2"/>
  <c r="AC309" i="2"/>
  <c r="AC124" i="2"/>
  <c r="AC39" i="2"/>
  <c r="AC68" i="2"/>
  <c r="AC565" i="2"/>
  <c r="AC43" i="2"/>
  <c r="AC623" i="2"/>
  <c r="AC139" i="2"/>
  <c r="AC550" i="2"/>
  <c r="AC70" i="2"/>
  <c r="AC700" i="2"/>
  <c r="AC485" i="2"/>
  <c r="AC588" i="2"/>
  <c r="AC461" i="2"/>
  <c r="AC17" i="2"/>
  <c r="AC618" i="2"/>
  <c r="AC181" i="2"/>
  <c r="AC32" i="2"/>
  <c r="AC435" i="2"/>
  <c r="AC272" i="2"/>
  <c r="AC12" i="2"/>
  <c r="AC390" i="2"/>
  <c r="AC636" i="2"/>
  <c r="AC178" i="2"/>
  <c r="AC329" i="2"/>
  <c r="AC247" i="2"/>
  <c r="AC351" i="2"/>
  <c r="AC496" i="2"/>
  <c r="AC208" i="2"/>
  <c r="AC203" i="2"/>
  <c r="AC15" i="2"/>
  <c r="AC427" i="2"/>
  <c r="AC370" i="2"/>
  <c r="AC204" i="2"/>
  <c r="AC134" i="2"/>
  <c r="AC231" i="2"/>
  <c r="AC524" i="2"/>
  <c r="AC680" i="2"/>
  <c r="AC597" i="2"/>
  <c r="AC22" i="2"/>
  <c r="AC224" i="2"/>
  <c r="AC519" i="2"/>
  <c r="AC215" i="2"/>
  <c r="AC189" i="2"/>
  <c r="AC265" i="2"/>
  <c r="AC7" i="2"/>
  <c r="AC579" i="2"/>
  <c r="AC89" i="2"/>
  <c r="AC161" i="2"/>
  <c r="AC624" i="2"/>
  <c r="AC257" i="2"/>
  <c r="AC512" i="2"/>
  <c r="AC595" i="2"/>
  <c r="AC372" i="2"/>
  <c r="AC148" i="2"/>
  <c r="AC336" i="2"/>
  <c r="AC610" i="2"/>
  <c r="AC464" i="2"/>
  <c r="AC23" i="2"/>
  <c r="AC80" i="2"/>
  <c r="AC727" i="2"/>
  <c r="AC67" i="2"/>
  <c r="AC459" i="2"/>
  <c r="AC697" i="2"/>
  <c r="AC349" i="2"/>
  <c r="AC242" i="2"/>
  <c r="AC629" i="2"/>
  <c r="AC118" i="2"/>
  <c r="AC577" i="2"/>
  <c r="AC73" i="2"/>
  <c r="AC574" i="2"/>
  <c r="AC6" i="2"/>
  <c r="AC423" i="2"/>
  <c r="AC388" i="2"/>
  <c r="AC126" i="2"/>
  <c r="AC407" i="2"/>
  <c r="AC313" i="2"/>
  <c r="AC162" i="2"/>
  <c r="AC389" i="2"/>
  <c r="AC136" i="2"/>
  <c r="AC645" i="2"/>
  <c r="AC171" i="2"/>
  <c r="AC603" i="2"/>
  <c r="AC289" i="2"/>
  <c r="AC691" i="2"/>
  <c r="AC11" i="2"/>
  <c r="AC246" i="2"/>
  <c r="AC253" i="2"/>
  <c r="AC662" i="2"/>
  <c r="AC615" i="2"/>
  <c r="AC718" i="2"/>
  <c r="AC422" i="2"/>
  <c r="AC172" i="2"/>
  <c r="AC413" i="2"/>
  <c r="AC216" i="2"/>
  <c r="AC671" i="2"/>
  <c r="AC531" i="2"/>
  <c r="AC717" i="2"/>
  <c r="AC348" i="2"/>
  <c r="AC86" i="2"/>
  <c r="AC701" i="2"/>
  <c r="AC135" i="2"/>
  <c r="AC156" i="2"/>
  <c r="AC144" i="2"/>
  <c r="AC16" i="2"/>
  <c r="AC382" i="2"/>
  <c r="AC26" i="2"/>
  <c r="AC661" i="2"/>
  <c r="AC373" i="2"/>
  <c r="AC490" i="2"/>
  <c r="AC501" i="2"/>
  <c r="AC132" i="2"/>
  <c r="AC27" i="2"/>
  <c r="AC237" i="2"/>
  <c r="AC656" i="2"/>
  <c r="AC96" i="2"/>
  <c r="AC90" i="2"/>
  <c r="AC593" i="2"/>
  <c r="AC557" i="2"/>
  <c r="AC570" i="2"/>
  <c r="AC544" i="2"/>
  <c r="AC631" i="2"/>
  <c r="AC566" i="2"/>
  <c r="AC51" i="2"/>
  <c r="AC356" i="2"/>
  <c r="AC357" i="2"/>
  <c r="AC399" i="2"/>
  <c r="AC707" i="2"/>
  <c r="AC530" i="2"/>
  <c r="AC720" i="2"/>
  <c r="AC47" i="2"/>
  <c r="AC503" i="2"/>
  <c r="AC383" i="2"/>
  <c r="AC267" i="2"/>
  <c r="AC91" i="2"/>
  <c r="AC363" i="2"/>
  <c r="AC282" i="2"/>
  <c r="AC559" i="2"/>
  <c r="AC430" i="2"/>
  <c r="AC186" i="2"/>
  <c r="AC308" i="2"/>
  <c r="AC617" i="2"/>
  <c r="AC146" i="2"/>
  <c r="AC262" i="2"/>
  <c r="AC210" i="2"/>
  <c r="AC303" i="2"/>
  <c r="AC127" i="2"/>
  <c r="AC157" i="2"/>
  <c r="AC572" i="2"/>
  <c r="AC543" i="2"/>
  <c r="AC526" i="2"/>
  <c r="AC590" i="2"/>
  <c r="AC584" i="2"/>
  <c r="AC116" i="2"/>
  <c r="AC419" i="2"/>
  <c r="AC497" i="2"/>
  <c r="AC705" i="2"/>
  <c r="AC434" i="2"/>
  <c r="AC433" i="2"/>
  <c r="AC360" i="2"/>
  <c r="AC128" i="2"/>
  <c r="AC445" i="2"/>
  <c r="AC708" i="2"/>
  <c r="AC462" i="2"/>
  <c r="AC548" i="2"/>
  <c r="AC686" i="2"/>
  <c r="AC716" i="2"/>
  <c r="AC493" i="2"/>
  <c r="AC527" i="2"/>
  <c r="AC306" i="2"/>
  <c r="AC393" i="2"/>
  <c r="AC586" i="2"/>
  <c r="AC585" i="2"/>
  <c r="AC730" i="2"/>
  <c r="AC630" i="2"/>
  <c r="AC589" i="2"/>
  <c r="AC193" i="2"/>
  <c r="AC76" i="2"/>
  <c r="AC160" i="2"/>
  <c r="AC48" i="2"/>
  <c r="AC650" i="2"/>
  <c r="AC429" i="2"/>
  <c r="AC457" i="2"/>
  <c r="AC420" i="2"/>
  <c r="AC486" i="2"/>
  <c r="AC426" i="2"/>
  <c r="AC449" i="2"/>
  <c r="AC107" i="2"/>
  <c r="AC81" i="2"/>
  <c r="AC412" i="2"/>
  <c r="AC137" i="2"/>
  <c r="AC575" i="2"/>
  <c r="AC123" i="2"/>
  <c r="AC317" i="2"/>
  <c r="AC192" i="2"/>
  <c r="AC324" i="2"/>
  <c r="AC36" i="2"/>
  <c r="AC571" i="2"/>
  <c r="AC675" i="2"/>
  <c r="AC381" i="2"/>
  <c r="AC307" i="2"/>
  <c r="AC649" i="2"/>
  <c r="AC197" i="2"/>
  <c r="AC49" i="2"/>
  <c r="AC714" i="2"/>
  <c r="AC150" i="2"/>
  <c r="AC99" i="2"/>
  <c r="AC478" i="2"/>
  <c r="AC646" i="2"/>
  <c r="AC278" i="2"/>
  <c r="AC87" i="2"/>
  <c r="AC214" i="2"/>
  <c r="AC77" i="2"/>
  <c r="AC504" i="2"/>
  <c r="AC374" i="2"/>
  <c r="AC44" i="2"/>
  <c r="AC225" i="2"/>
  <c r="AC608" i="2"/>
  <c r="AC684" i="2"/>
  <c r="AC347" i="2"/>
  <c r="AC506" i="2"/>
  <c r="AC298" i="2"/>
  <c r="AC638" i="2"/>
  <c r="AC567" i="2"/>
  <c r="AC613" i="2"/>
  <c r="AC642" i="2"/>
  <c r="AC322" i="2"/>
  <c r="AC82" i="2"/>
  <c r="AC587" i="2"/>
  <c r="AC392" i="2"/>
  <c r="AC235" i="2"/>
  <c r="AC416" i="2"/>
  <c r="AC598" i="2"/>
  <c r="AC710" i="2"/>
  <c r="AC651" i="2"/>
  <c r="AC195" i="2"/>
  <c r="AC387" i="2"/>
  <c r="AC292" i="2"/>
  <c r="AC724" i="2"/>
  <c r="AC65" i="2"/>
  <c r="AC240" i="2"/>
  <c r="AC451" i="2"/>
  <c r="AC207" i="2"/>
  <c r="AC201" i="2"/>
  <c r="AC712" i="2"/>
  <c r="AC213" i="2"/>
  <c r="AC288" i="2"/>
  <c r="AC657" i="2"/>
  <c r="AC539" i="2"/>
  <c r="AC687" i="2"/>
  <c r="AC244" i="2"/>
  <c r="AC321" i="2"/>
  <c r="AC583" i="2"/>
  <c r="AC525" i="2"/>
  <c r="AC33" i="2"/>
  <c r="AC731" i="2"/>
  <c r="AC158" i="2"/>
  <c r="AC702" i="2"/>
  <c r="AC551" i="2"/>
  <c r="AC260" i="2"/>
  <c r="AC612" i="2"/>
  <c r="AC269" i="2"/>
  <c r="AC129" i="2"/>
  <c r="AC483" i="2"/>
  <c r="AC732" i="2"/>
  <c r="AC69" i="2"/>
  <c r="AC179" i="2"/>
  <c r="AC270" i="2"/>
  <c r="AC510" i="2"/>
  <c r="AC499" i="2"/>
  <c r="AC410" i="2"/>
  <c r="AC669" i="2"/>
  <c r="AC487" i="2"/>
  <c r="AC334" i="2"/>
  <c r="AC443" i="2"/>
  <c r="AC703" i="2"/>
  <c r="AC180" i="2"/>
  <c r="AC719" i="2"/>
  <c r="AC679" i="2"/>
  <c r="AC591" i="2"/>
  <c r="AC414" i="2"/>
  <c r="AC640" i="2"/>
  <c r="AC454" i="2"/>
  <c r="AC670" i="2"/>
  <c r="AC314" i="2"/>
  <c r="AC513" i="2"/>
  <c r="AC252" i="2"/>
  <c r="AC141" i="2"/>
  <c r="AC366" i="2"/>
  <c r="AC233" i="2"/>
  <c r="AC263" i="2"/>
  <c r="AC529" i="2"/>
  <c r="AC616" i="2"/>
  <c r="AC318" i="2"/>
  <c r="AC385" i="2"/>
  <c r="AC105" i="2"/>
  <c r="AC560" i="2"/>
  <c r="AC514" i="2"/>
  <c r="AC463" i="2"/>
  <c r="AC300" i="2"/>
  <c r="AC211" i="2"/>
  <c r="AC599" i="2"/>
  <c r="AC343" i="2"/>
  <c r="AC614" i="2"/>
  <c r="AC291" i="2"/>
  <c r="AC580" i="2"/>
  <c r="AC722" i="2"/>
  <c r="AC174" i="2"/>
  <c r="AC446" i="2"/>
  <c r="AC384" i="2"/>
  <c r="AC495" i="2"/>
  <c r="AC340" i="2"/>
  <c r="AC522" i="2"/>
  <c r="AC692" i="2"/>
  <c r="AC658" i="2"/>
  <c r="AC536" i="2"/>
  <c r="AC625" i="2"/>
  <c r="AC685" i="2"/>
  <c r="AC243" i="2"/>
  <c r="AC469" i="2"/>
  <c r="AC663" i="2"/>
  <c r="AC655" i="2"/>
  <c r="AC346" i="2"/>
  <c r="AC694" i="2"/>
  <c r="AC604" i="2"/>
  <c r="AC682" i="2"/>
  <c r="AC668" i="2"/>
  <c r="AC508" i="2"/>
  <c r="AC728" i="2"/>
  <c r="AC704" i="2"/>
  <c r="AC517" i="2"/>
  <c r="AC681" i="2"/>
  <c r="AC673" i="2"/>
  <c r="AC664" i="2"/>
  <c r="AC713" i="2"/>
  <c r="AC558" i="2"/>
  <c r="AC693" i="2"/>
  <c r="AC695" i="2"/>
  <c r="AC698" i="2"/>
  <c r="AC721" i="2"/>
  <c r="AC626" i="2"/>
  <c r="AC711" i="2"/>
  <c r="AC715" i="2"/>
  <c r="AC726" i="2"/>
  <c r="AC641" i="2"/>
  <c r="U633" i="2"/>
  <c r="U561" i="2"/>
  <c r="U547" i="2"/>
  <c r="U88" i="2"/>
  <c r="U287" i="2"/>
  <c r="U401" i="2"/>
  <c r="U438" i="2"/>
  <c r="U327" i="2"/>
  <c r="U569" i="2"/>
  <c r="U533" i="2"/>
  <c r="U396" i="2"/>
  <c r="U275" i="2"/>
  <c r="U114" i="2"/>
  <c r="U665" i="2"/>
  <c r="U130" i="2"/>
  <c r="U471" i="2"/>
  <c r="U596" i="2"/>
  <c r="U627" i="2"/>
  <c r="U417" i="2"/>
  <c r="U400" i="2"/>
  <c r="U58" i="2"/>
  <c r="U394" i="2"/>
  <c r="U502" i="2"/>
  <c r="U259" i="2"/>
  <c r="U268" i="2"/>
  <c r="U601" i="2"/>
  <c r="U447" i="2"/>
  <c r="U79" i="2"/>
  <c r="U659" i="2"/>
  <c r="U573" i="2"/>
  <c r="U293" i="2"/>
  <c r="U169" i="2"/>
  <c r="U688" i="2"/>
  <c r="U9" i="2"/>
  <c r="U377" i="2"/>
  <c r="U83" i="2"/>
  <c r="U411" i="2"/>
  <c r="U153" i="2"/>
  <c r="U238" i="2"/>
  <c r="U672" i="2"/>
  <c r="U104" i="2"/>
  <c r="U50" i="2"/>
  <c r="U538" i="2"/>
  <c r="U176" i="2"/>
  <c r="U391" i="2"/>
  <c r="U460" i="2"/>
  <c r="U196" i="2"/>
  <c r="U602" i="2"/>
  <c r="U236" i="2"/>
  <c r="U350" i="2"/>
  <c r="U520" i="2"/>
  <c r="U456" i="2"/>
  <c r="U472" i="2"/>
  <c r="U140" i="2"/>
  <c r="U359" i="2"/>
  <c r="U315" i="2"/>
  <c r="U245" i="2"/>
  <c r="U473" i="2"/>
  <c r="U190" i="2"/>
  <c r="U367" i="2"/>
  <c r="U476" i="2"/>
  <c r="U295" i="2"/>
  <c r="U344" i="2"/>
  <c r="U200" i="2"/>
  <c r="U362" i="2"/>
  <c r="U301" i="2"/>
  <c r="U304" i="2"/>
  <c r="U477" i="2"/>
  <c r="U403" i="2"/>
  <c r="U155" i="2"/>
  <c r="U408" i="2"/>
  <c r="U371" i="2"/>
  <c r="U256" i="2"/>
  <c r="U101" i="2"/>
  <c r="U185" i="2"/>
  <c r="U592" i="2"/>
  <c r="U187" i="2"/>
  <c r="U453" i="2"/>
  <c r="U167" i="2"/>
  <c r="U59" i="2"/>
  <c r="U345" i="2"/>
  <c r="U458" i="2"/>
  <c r="U375" i="2"/>
  <c r="U540" i="2"/>
  <c r="U326" i="2"/>
  <c r="U163" i="2"/>
  <c r="U439" i="2"/>
  <c r="U509" i="2"/>
  <c r="U305" i="2"/>
  <c r="U285" i="2"/>
  <c r="U274" i="2"/>
  <c r="U75" i="2"/>
  <c r="U611" i="2"/>
  <c r="U117" i="2"/>
  <c r="U8" i="2"/>
  <c r="U266" i="2"/>
  <c r="U110" i="2"/>
  <c r="U98" i="2"/>
  <c r="U248" i="2"/>
  <c r="U639" i="2"/>
  <c r="U428" i="2"/>
  <c r="U56" i="2"/>
  <c r="U316" i="2"/>
  <c r="U452" i="2"/>
  <c r="U97" i="2"/>
  <c r="U299" i="2"/>
  <c r="U24" i="2"/>
  <c r="U647" i="2"/>
  <c r="U475" i="2"/>
  <c r="U379" i="2"/>
  <c r="U532" i="2"/>
  <c r="U62" i="2"/>
  <c r="U218" i="2"/>
  <c r="U38" i="2"/>
  <c r="U380" i="2"/>
  <c r="U280" i="2"/>
  <c r="U286" i="2"/>
  <c r="U331" i="2"/>
  <c r="U450" i="2"/>
  <c r="U66" i="2"/>
  <c r="U21" i="2"/>
  <c r="U729" i="2"/>
  <c r="U199" i="2"/>
  <c r="U227" i="2"/>
  <c r="U325" i="2"/>
  <c r="U271" i="2"/>
  <c r="U637" i="2"/>
  <c r="U376" i="2"/>
  <c r="U147" i="2"/>
  <c r="U120" i="2"/>
  <c r="U165" i="2"/>
  <c r="U85" i="2"/>
  <c r="U264" i="2"/>
  <c r="U297" i="2"/>
  <c r="U18" i="2"/>
  <c r="U690" i="2"/>
  <c r="U652" i="2"/>
  <c r="U332" i="2"/>
  <c r="U699" i="2"/>
  <c r="U378" i="2"/>
  <c r="U255" i="2"/>
  <c r="U402" i="2"/>
  <c r="U277" i="2"/>
  <c r="U223" i="2"/>
  <c r="U549" i="2"/>
  <c r="U653" i="2"/>
  <c r="U431" i="2"/>
  <c r="U465" i="2"/>
  <c r="U19" i="2"/>
  <c r="U29" i="2"/>
  <c r="U723" i="2"/>
  <c r="U121" i="2"/>
  <c r="U232" i="2"/>
  <c r="U28" i="2"/>
  <c r="U258" i="2"/>
  <c r="U296" i="2"/>
  <c r="U194" i="2"/>
  <c r="U479" i="2"/>
  <c r="U515" i="2"/>
  <c r="U279" i="2"/>
  <c r="U564" i="2"/>
  <c r="U421" i="2"/>
  <c r="U241" i="2"/>
  <c r="U437" i="2"/>
  <c r="U481" i="2"/>
  <c r="U337" i="2"/>
  <c r="U234" i="2"/>
  <c r="U555" i="2"/>
  <c r="U643" i="2"/>
  <c r="U554" i="2"/>
  <c r="U562" i="2"/>
  <c r="U605" i="2"/>
  <c r="U217" i="2"/>
  <c r="U600" i="2"/>
  <c r="U537" i="2"/>
  <c r="U424" i="2"/>
  <c r="U220" i="2"/>
  <c r="U335" i="2"/>
  <c r="U581" i="2"/>
  <c r="U106" i="2"/>
  <c r="U492" i="2"/>
  <c r="U666" i="2"/>
  <c r="U482" i="2"/>
  <c r="U35" i="2"/>
  <c r="U620" i="2"/>
  <c r="U683" i="2"/>
  <c r="U221" i="2"/>
  <c r="U63" i="2"/>
  <c r="U151" i="2"/>
  <c r="U4" i="2"/>
  <c r="U667" i="2"/>
  <c r="U609" i="2"/>
  <c r="U202" i="2"/>
  <c r="U319" i="2"/>
  <c r="U311" i="2"/>
  <c r="U628" i="2"/>
  <c r="U621" i="2"/>
  <c r="U143" i="2"/>
  <c r="U498" i="2"/>
  <c r="U55" i="2"/>
  <c r="U442" i="2"/>
  <c r="U535" i="2"/>
  <c r="U94" i="2"/>
  <c r="U607" i="2"/>
  <c r="U341" i="2"/>
  <c r="U648" i="2"/>
  <c r="U395" i="2"/>
  <c r="U556" i="2"/>
  <c r="U45" i="2"/>
  <c r="U283" i="2"/>
  <c r="U273" i="2"/>
  <c r="U92" i="2"/>
  <c r="U60" i="2"/>
  <c r="U228" i="2"/>
  <c r="U54" i="2"/>
  <c r="U133" i="2"/>
  <c r="U505" i="2"/>
  <c r="U518" i="2"/>
  <c r="U386" i="2"/>
  <c r="U206" i="2"/>
  <c r="U545" i="2"/>
  <c r="U494" i="2"/>
  <c r="U594" i="2"/>
  <c r="U164" i="2"/>
  <c r="U470" i="2"/>
  <c r="U78" i="2"/>
  <c r="U250" i="2"/>
  <c r="U154" i="2"/>
  <c r="U138" i="2"/>
  <c r="U467" i="2"/>
  <c r="U338" i="2"/>
  <c r="U644" i="2"/>
  <c r="U14" i="2"/>
  <c r="U355" i="2"/>
  <c r="U40" i="2"/>
  <c r="U516" i="2"/>
  <c r="U320" i="2"/>
  <c r="U409" i="2"/>
  <c r="U30" i="2"/>
  <c r="U42" i="2"/>
  <c r="U398" i="2"/>
  <c r="U406" i="2"/>
  <c r="U188" i="2"/>
  <c r="U74" i="2"/>
  <c r="U521" i="2"/>
  <c r="U109" i="2"/>
  <c r="U365" i="2"/>
  <c r="U432" i="2"/>
  <c r="U72" i="2"/>
  <c r="U404" i="2"/>
  <c r="U328" i="2"/>
  <c r="U330" i="2"/>
  <c r="U352" i="2"/>
  <c r="U576" i="2"/>
  <c r="U468" i="2"/>
  <c r="U709" i="2"/>
  <c r="U660" i="2"/>
  <c r="U696" i="2"/>
  <c r="U500" i="2"/>
  <c r="U25" i="2"/>
  <c r="U563" i="2"/>
  <c r="U41" i="2"/>
  <c r="U115" i="2"/>
  <c r="U230" i="2"/>
  <c r="U342" i="2"/>
  <c r="U20" i="2"/>
  <c r="U425" i="2"/>
  <c r="U436" i="2"/>
  <c r="U57" i="2"/>
  <c r="U582" i="2"/>
  <c r="U369" i="2"/>
  <c r="U511" i="2"/>
  <c r="U674" i="2"/>
  <c r="U488" i="2"/>
  <c r="U725" i="2"/>
  <c r="U489" i="2"/>
  <c r="U145" i="2"/>
  <c r="U177" i="2"/>
  <c r="U415" i="2"/>
  <c r="U448" i="2"/>
  <c r="U397" i="2"/>
  <c r="U276" i="2"/>
  <c r="U507" i="2"/>
  <c r="U444" i="2"/>
  <c r="U108" i="2"/>
  <c r="U3" i="2"/>
  <c r="U418" i="2"/>
  <c r="U440" i="2"/>
  <c r="U149" i="2"/>
  <c r="U251" i="2"/>
  <c r="U103" i="2"/>
  <c r="U191" i="2"/>
  <c r="U541" i="2"/>
  <c r="U568" i="2"/>
  <c r="U84" i="2"/>
  <c r="U168" i="2"/>
  <c r="U93" i="2"/>
  <c r="U466" i="2"/>
  <c r="U455" i="2"/>
  <c r="U677" i="2"/>
  <c r="U239" i="2"/>
  <c r="U358" i="2"/>
  <c r="U339" i="2"/>
  <c r="U184" i="2"/>
  <c r="U71" i="2"/>
  <c r="U284" i="2"/>
  <c r="U170" i="2"/>
  <c r="U64" i="2"/>
  <c r="U166" i="2"/>
  <c r="U632" i="2"/>
  <c r="U254" i="2"/>
  <c r="U205" i="2"/>
  <c r="U353" i="2"/>
  <c r="U606" i="2"/>
  <c r="U354" i="2"/>
  <c r="U622" i="2"/>
  <c r="U152" i="2"/>
  <c r="U310" i="2"/>
  <c r="U528" i="2"/>
  <c r="U578" i="2"/>
  <c r="U100" i="2"/>
  <c r="U491" i="2"/>
  <c r="U198" i="2"/>
  <c r="U112" i="2"/>
  <c r="U290" i="2"/>
  <c r="U405" i="2"/>
  <c r="U61" i="2"/>
  <c r="U294" i="2"/>
  <c r="U361" i="2"/>
  <c r="U368" i="2"/>
  <c r="U635" i="2"/>
  <c r="U102" i="2"/>
  <c r="U111" i="2"/>
  <c r="U182" i="2"/>
  <c r="U226" i="2"/>
  <c r="U249" i="2"/>
  <c r="U312" i="2"/>
  <c r="U484" i="2"/>
  <c r="U52" i="2"/>
  <c r="U333" i="2"/>
  <c r="U5" i="2"/>
  <c r="U261" i="2"/>
  <c r="U159" i="2"/>
  <c r="U534" i="2"/>
  <c r="U37" i="2"/>
  <c r="U706" i="2"/>
  <c r="U34" i="2"/>
  <c r="U125" i="2"/>
  <c r="U634" i="2"/>
  <c r="U302" i="2"/>
  <c r="U13" i="2"/>
  <c r="U175" i="2"/>
  <c r="U209" i="2"/>
  <c r="U46" i="2"/>
  <c r="U323" i="2"/>
  <c r="U173" i="2"/>
  <c r="U546" i="2"/>
  <c r="U222" i="2"/>
  <c r="U676" i="2"/>
  <c r="U689" i="2"/>
  <c r="U229" i="2"/>
  <c r="U113" i="2"/>
  <c r="U619" i="2"/>
  <c r="U212" i="2"/>
  <c r="U542" i="2"/>
  <c r="U122" i="2"/>
  <c r="U10" i="2"/>
  <c r="U183" i="2"/>
  <c r="U552" i="2"/>
  <c r="U142" i="2"/>
  <c r="U95" i="2"/>
  <c r="U2" i="2"/>
  <c r="U654" i="2"/>
  <c r="U119" i="2"/>
  <c r="U219" i="2"/>
  <c r="U131" i="2"/>
  <c r="U523" i="2"/>
  <c r="U553" i="2"/>
  <c r="U281" i="2"/>
  <c r="U31" i="2"/>
  <c r="U364" i="2"/>
  <c r="U474" i="2"/>
  <c r="U53" i="2"/>
  <c r="U441" i="2"/>
  <c r="U480" i="2"/>
  <c r="U678" i="2"/>
  <c r="U309" i="2"/>
  <c r="U124" i="2"/>
  <c r="U39" i="2"/>
  <c r="U68" i="2"/>
  <c r="U565" i="2"/>
  <c r="U43" i="2"/>
  <c r="U623" i="2"/>
  <c r="U139" i="2"/>
  <c r="U550" i="2"/>
  <c r="U70" i="2"/>
  <c r="U700" i="2"/>
  <c r="U485" i="2"/>
  <c r="U588" i="2"/>
  <c r="U461" i="2"/>
  <c r="U17" i="2"/>
  <c r="U618" i="2"/>
  <c r="U181" i="2"/>
  <c r="U32" i="2"/>
  <c r="U435" i="2"/>
  <c r="U272" i="2"/>
  <c r="U12" i="2"/>
  <c r="U390" i="2"/>
  <c r="U636" i="2"/>
  <c r="U178" i="2"/>
  <c r="U329" i="2"/>
  <c r="U247" i="2"/>
  <c r="U351" i="2"/>
  <c r="U496" i="2"/>
  <c r="U208" i="2"/>
  <c r="U203" i="2"/>
  <c r="U15" i="2"/>
  <c r="U427" i="2"/>
  <c r="U370" i="2"/>
  <c r="U204" i="2"/>
  <c r="U134" i="2"/>
  <c r="U231" i="2"/>
  <c r="U524" i="2"/>
  <c r="U680" i="2"/>
  <c r="U597" i="2"/>
  <c r="U22" i="2"/>
  <c r="U224" i="2"/>
  <c r="U519" i="2"/>
  <c r="U215" i="2"/>
  <c r="U189" i="2"/>
  <c r="U265" i="2"/>
  <c r="U7" i="2"/>
  <c r="U579" i="2"/>
  <c r="U89" i="2"/>
  <c r="U161" i="2"/>
  <c r="U624" i="2"/>
  <c r="U257" i="2"/>
  <c r="U512" i="2"/>
  <c r="U595" i="2"/>
  <c r="U372" i="2"/>
  <c r="U148" i="2"/>
  <c r="U336" i="2"/>
  <c r="U610" i="2"/>
  <c r="U464" i="2"/>
  <c r="U23" i="2"/>
  <c r="U80" i="2"/>
  <c r="U727" i="2"/>
  <c r="U67" i="2"/>
  <c r="U459" i="2"/>
  <c r="U697" i="2"/>
  <c r="U349" i="2"/>
  <c r="U242" i="2"/>
  <c r="U629" i="2"/>
  <c r="U118" i="2"/>
  <c r="U577" i="2"/>
  <c r="U73" i="2"/>
  <c r="U574" i="2"/>
  <c r="U6" i="2"/>
  <c r="U423" i="2"/>
  <c r="U388" i="2"/>
  <c r="U126" i="2"/>
  <c r="U407" i="2"/>
  <c r="U313" i="2"/>
  <c r="U162" i="2"/>
  <c r="U389" i="2"/>
  <c r="U136" i="2"/>
  <c r="U645" i="2"/>
  <c r="U171" i="2"/>
  <c r="U603" i="2"/>
  <c r="U289" i="2"/>
  <c r="U691" i="2"/>
  <c r="U11" i="2"/>
  <c r="U246" i="2"/>
  <c r="U253" i="2"/>
  <c r="U662" i="2"/>
  <c r="U615" i="2"/>
  <c r="U718" i="2"/>
  <c r="U422" i="2"/>
  <c r="U172" i="2"/>
  <c r="U413" i="2"/>
  <c r="U216" i="2"/>
  <c r="U671" i="2"/>
  <c r="U531" i="2"/>
  <c r="U717" i="2"/>
  <c r="U348" i="2"/>
  <c r="U86" i="2"/>
  <c r="U701" i="2"/>
  <c r="U135" i="2"/>
  <c r="U156" i="2"/>
  <c r="U144" i="2"/>
  <c r="U16" i="2"/>
  <c r="U382" i="2"/>
  <c r="U26" i="2"/>
  <c r="U661" i="2"/>
  <c r="U373" i="2"/>
  <c r="U490" i="2"/>
  <c r="U501" i="2"/>
  <c r="U132" i="2"/>
  <c r="U27" i="2"/>
  <c r="U237" i="2"/>
  <c r="U656" i="2"/>
  <c r="U96" i="2"/>
  <c r="U90" i="2"/>
  <c r="U593" i="2"/>
  <c r="U557" i="2"/>
  <c r="U570" i="2"/>
  <c r="U544" i="2"/>
  <c r="U631" i="2"/>
  <c r="U566" i="2"/>
  <c r="U51" i="2"/>
  <c r="U356" i="2"/>
  <c r="U357" i="2"/>
  <c r="U399" i="2"/>
  <c r="U707" i="2"/>
  <c r="U530" i="2"/>
  <c r="U720" i="2"/>
  <c r="U47" i="2"/>
  <c r="U503" i="2"/>
  <c r="U383" i="2"/>
  <c r="U267" i="2"/>
  <c r="U91" i="2"/>
  <c r="U363" i="2"/>
  <c r="U282" i="2"/>
  <c r="U559" i="2"/>
  <c r="U430" i="2"/>
  <c r="U186" i="2"/>
  <c r="U308" i="2"/>
  <c r="U617" i="2"/>
  <c r="U146" i="2"/>
  <c r="U262" i="2"/>
  <c r="U210" i="2"/>
  <c r="U303" i="2"/>
  <c r="U127" i="2"/>
  <c r="U157" i="2"/>
  <c r="U572" i="2"/>
  <c r="U543" i="2"/>
  <c r="U526" i="2"/>
  <c r="U590" i="2"/>
  <c r="U584" i="2"/>
  <c r="U116" i="2"/>
  <c r="U419" i="2"/>
  <c r="U497" i="2"/>
  <c r="U705" i="2"/>
  <c r="U434" i="2"/>
  <c r="U433" i="2"/>
  <c r="U360" i="2"/>
  <c r="U128" i="2"/>
  <c r="U445" i="2"/>
  <c r="U708" i="2"/>
  <c r="U462" i="2"/>
  <c r="U548" i="2"/>
  <c r="U686" i="2"/>
  <c r="U716" i="2"/>
  <c r="U493" i="2"/>
  <c r="U527" i="2"/>
  <c r="U306" i="2"/>
  <c r="U393" i="2"/>
  <c r="U586" i="2"/>
  <c r="U585" i="2"/>
  <c r="U730" i="2"/>
  <c r="U630" i="2"/>
  <c r="U589" i="2"/>
  <c r="U193" i="2"/>
  <c r="U76" i="2"/>
  <c r="U160" i="2"/>
  <c r="U48" i="2"/>
  <c r="U650" i="2"/>
  <c r="U429" i="2"/>
  <c r="U457" i="2"/>
  <c r="U420" i="2"/>
  <c r="U486" i="2"/>
  <c r="U426" i="2"/>
  <c r="U449" i="2"/>
  <c r="U107" i="2"/>
  <c r="U81" i="2"/>
  <c r="U412" i="2"/>
  <c r="U137" i="2"/>
  <c r="U575" i="2"/>
  <c r="U123" i="2"/>
  <c r="U317" i="2"/>
  <c r="U192" i="2"/>
  <c r="U324" i="2"/>
  <c r="U36" i="2"/>
  <c r="U571" i="2"/>
  <c r="U675" i="2"/>
  <c r="U381" i="2"/>
  <c r="U307" i="2"/>
  <c r="U649" i="2"/>
  <c r="U197" i="2"/>
  <c r="U49" i="2"/>
  <c r="U714" i="2"/>
  <c r="U150" i="2"/>
  <c r="U99" i="2"/>
  <c r="U478" i="2"/>
  <c r="U646" i="2"/>
  <c r="U278" i="2"/>
  <c r="U87" i="2"/>
  <c r="U214" i="2"/>
  <c r="U77" i="2"/>
  <c r="U504" i="2"/>
  <c r="U374" i="2"/>
  <c r="U44" i="2"/>
  <c r="U225" i="2"/>
  <c r="U608" i="2"/>
  <c r="U684" i="2"/>
  <c r="U347" i="2"/>
  <c r="U506" i="2"/>
  <c r="U298" i="2"/>
  <c r="U638" i="2"/>
  <c r="U567" i="2"/>
  <c r="U613" i="2"/>
  <c r="U642" i="2"/>
  <c r="U322" i="2"/>
  <c r="U82" i="2"/>
  <c r="U587" i="2"/>
  <c r="U392" i="2"/>
  <c r="U235" i="2"/>
  <c r="U416" i="2"/>
  <c r="U598" i="2"/>
  <c r="U710" i="2"/>
  <c r="U651" i="2"/>
  <c r="U195" i="2"/>
  <c r="U387" i="2"/>
  <c r="U292" i="2"/>
  <c r="U724" i="2"/>
  <c r="U65" i="2"/>
  <c r="U240" i="2"/>
  <c r="U451" i="2"/>
  <c r="U207" i="2"/>
  <c r="U201" i="2"/>
  <c r="U712" i="2"/>
  <c r="U213" i="2"/>
  <c r="U288" i="2"/>
  <c r="U657" i="2"/>
  <c r="U539" i="2"/>
  <c r="U687" i="2"/>
  <c r="U244" i="2"/>
  <c r="U321" i="2"/>
  <c r="U583" i="2"/>
  <c r="U525" i="2"/>
  <c r="U33" i="2"/>
  <c r="U731" i="2"/>
  <c r="U158" i="2"/>
  <c r="U702" i="2"/>
  <c r="U551" i="2"/>
  <c r="U260" i="2"/>
  <c r="U612" i="2"/>
  <c r="U269" i="2"/>
  <c r="U129" i="2"/>
  <c r="U483" i="2"/>
  <c r="U732" i="2"/>
  <c r="U69" i="2"/>
  <c r="U179" i="2"/>
  <c r="U270" i="2"/>
  <c r="U510" i="2"/>
  <c r="U499" i="2"/>
  <c r="U410" i="2"/>
  <c r="U669" i="2"/>
  <c r="U487" i="2"/>
  <c r="U334" i="2"/>
  <c r="U443" i="2"/>
  <c r="U703" i="2"/>
  <c r="U180" i="2"/>
  <c r="U719" i="2"/>
  <c r="U679" i="2"/>
  <c r="U591" i="2"/>
  <c r="U414" i="2"/>
  <c r="U640" i="2"/>
  <c r="U454" i="2"/>
  <c r="U670" i="2"/>
  <c r="U314" i="2"/>
  <c r="U513" i="2"/>
  <c r="U252" i="2"/>
  <c r="U141" i="2"/>
  <c r="U366" i="2"/>
  <c r="U233" i="2"/>
  <c r="U263" i="2"/>
  <c r="U529" i="2"/>
  <c r="U616" i="2"/>
  <c r="U318" i="2"/>
  <c r="U385" i="2"/>
  <c r="U105" i="2"/>
  <c r="U560" i="2"/>
  <c r="U514" i="2"/>
  <c r="U463" i="2"/>
  <c r="U300" i="2"/>
  <c r="U211" i="2"/>
  <c r="U599" i="2"/>
  <c r="U343" i="2"/>
  <c r="U614" i="2"/>
  <c r="U291" i="2"/>
  <c r="U580" i="2"/>
  <c r="U722" i="2"/>
  <c r="U174" i="2"/>
  <c r="U446" i="2"/>
  <c r="U384" i="2"/>
  <c r="U495" i="2"/>
  <c r="U340" i="2"/>
  <c r="U522" i="2"/>
  <c r="U692" i="2"/>
  <c r="U658" i="2"/>
  <c r="U536" i="2"/>
  <c r="U625" i="2"/>
  <c r="U685" i="2"/>
  <c r="U243" i="2"/>
  <c r="U469" i="2"/>
  <c r="U663" i="2"/>
  <c r="U655" i="2"/>
  <c r="U346" i="2"/>
  <c r="U694" i="2"/>
  <c r="U604" i="2"/>
  <c r="U682" i="2"/>
  <c r="U668" i="2"/>
  <c r="U508" i="2"/>
  <c r="U728" i="2"/>
  <c r="U704" i="2"/>
  <c r="U517" i="2"/>
  <c r="U681" i="2"/>
  <c r="U673" i="2"/>
  <c r="U664" i="2"/>
  <c r="U713" i="2"/>
  <c r="U558" i="2"/>
  <c r="U693" i="2"/>
  <c r="U695" i="2"/>
  <c r="U698" i="2"/>
  <c r="U721" i="2"/>
  <c r="U626" i="2"/>
  <c r="U711" i="2"/>
  <c r="U715" i="2"/>
  <c r="U726" i="2"/>
  <c r="U641" i="2"/>
  <c r="T633" i="2"/>
  <c r="T561" i="2"/>
  <c r="T547" i="2"/>
  <c r="T88" i="2"/>
  <c r="T287" i="2"/>
  <c r="T401" i="2"/>
  <c r="T438" i="2"/>
  <c r="T327" i="2"/>
  <c r="T569" i="2"/>
  <c r="T533" i="2"/>
  <c r="T396" i="2"/>
  <c r="T275" i="2"/>
  <c r="T114" i="2"/>
  <c r="T665" i="2"/>
  <c r="T130" i="2"/>
  <c r="T471" i="2"/>
  <c r="T596" i="2"/>
  <c r="T627" i="2"/>
  <c r="T417" i="2"/>
  <c r="T400" i="2"/>
  <c r="T58" i="2"/>
  <c r="T394" i="2"/>
  <c r="T502" i="2"/>
  <c r="T259" i="2"/>
  <c r="T268" i="2"/>
  <c r="T601" i="2"/>
  <c r="T447" i="2"/>
  <c r="T79" i="2"/>
  <c r="T659" i="2"/>
  <c r="T573" i="2"/>
  <c r="T293" i="2"/>
  <c r="T169" i="2"/>
  <c r="T688" i="2"/>
  <c r="T9" i="2"/>
  <c r="T377" i="2"/>
  <c r="T83" i="2"/>
  <c r="T411" i="2"/>
  <c r="T153" i="2"/>
  <c r="T238" i="2"/>
  <c r="T672" i="2"/>
  <c r="T104" i="2"/>
  <c r="T50" i="2"/>
  <c r="T538" i="2"/>
  <c r="T176" i="2"/>
  <c r="T391" i="2"/>
  <c r="T460" i="2"/>
  <c r="T196" i="2"/>
  <c r="T602" i="2"/>
  <c r="T236" i="2"/>
  <c r="T350" i="2"/>
  <c r="T520" i="2"/>
  <c r="T456" i="2"/>
  <c r="T472" i="2"/>
  <c r="T140" i="2"/>
  <c r="T359" i="2"/>
  <c r="T315" i="2"/>
  <c r="T245" i="2"/>
  <c r="T473" i="2"/>
  <c r="T190" i="2"/>
  <c r="T367" i="2"/>
  <c r="T476" i="2"/>
  <c r="T295" i="2"/>
  <c r="T344" i="2"/>
  <c r="T200" i="2"/>
  <c r="T362" i="2"/>
  <c r="T301" i="2"/>
  <c r="T304" i="2"/>
  <c r="T477" i="2"/>
  <c r="T403" i="2"/>
  <c r="T155" i="2"/>
  <c r="T408" i="2"/>
  <c r="T371" i="2"/>
  <c r="T256" i="2"/>
  <c r="T101" i="2"/>
  <c r="T185" i="2"/>
  <c r="T592" i="2"/>
  <c r="T187" i="2"/>
  <c r="T453" i="2"/>
  <c r="T167" i="2"/>
  <c r="T59" i="2"/>
  <c r="T345" i="2"/>
  <c r="T458" i="2"/>
  <c r="T375" i="2"/>
  <c r="T540" i="2"/>
  <c r="T326" i="2"/>
  <c r="T163" i="2"/>
  <c r="T439" i="2"/>
  <c r="T509" i="2"/>
  <c r="T305" i="2"/>
  <c r="T285" i="2"/>
  <c r="T274" i="2"/>
  <c r="T75" i="2"/>
  <c r="T611" i="2"/>
  <c r="T117" i="2"/>
  <c r="T8" i="2"/>
  <c r="T266" i="2"/>
  <c r="T110" i="2"/>
  <c r="T98" i="2"/>
  <c r="T248" i="2"/>
  <c r="T639" i="2"/>
  <c r="T428" i="2"/>
  <c r="T56" i="2"/>
  <c r="T316" i="2"/>
  <c r="T452" i="2"/>
  <c r="T97" i="2"/>
  <c r="T299" i="2"/>
  <c r="T24" i="2"/>
  <c r="T647" i="2"/>
  <c r="T475" i="2"/>
  <c r="T379" i="2"/>
  <c r="T532" i="2"/>
  <c r="T62" i="2"/>
  <c r="T218" i="2"/>
  <c r="T38" i="2"/>
  <c r="T380" i="2"/>
  <c r="T280" i="2"/>
  <c r="T286" i="2"/>
  <c r="T331" i="2"/>
  <c r="T450" i="2"/>
  <c r="T66" i="2"/>
  <c r="T21" i="2"/>
  <c r="T729" i="2"/>
  <c r="T199" i="2"/>
  <c r="T227" i="2"/>
  <c r="T325" i="2"/>
  <c r="T271" i="2"/>
  <c r="T637" i="2"/>
  <c r="T376" i="2"/>
  <c r="T147" i="2"/>
  <c r="T120" i="2"/>
  <c r="T165" i="2"/>
  <c r="T85" i="2"/>
  <c r="T264" i="2"/>
  <c r="T297" i="2"/>
  <c r="T18" i="2"/>
  <c r="T690" i="2"/>
  <c r="T652" i="2"/>
  <c r="T332" i="2"/>
  <c r="T699" i="2"/>
  <c r="T378" i="2"/>
  <c r="T255" i="2"/>
  <c r="T402" i="2"/>
  <c r="T277" i="2"/>
  <c r="T223" i="2"/>
  <c r="T549" i="2"/>
  <c r="T653" i="2"/>
  <c r="T431" i="2"/>
  <c r="T465" i="2"/>
  <c r="T19" i="2"/>
  <c r="T29" i="2"/>
  <c r="T723" i="2"/>
  <c r="T121" i="2"/>
  <c r="T232" i="2"/>
  <c r="T28" i="2"/>
  <c r="T258" i="2"/>
  <c r="T296" i="2"/>
  <c r="T194" i="2"/>
  <c r="T479" i="2"/>
  <c r="T515" i="2"/>
  <c r="T279" i="2"/>
  <c r="T564" i="2"/>
  <c r="T421" i="2"/>
  <c r="T241" i="2"/>
  <c r="T437" i="2"/>
  <c r="T481" i="2"/>
  <c r="T337" i="2"/>
  <c r="T234" i="2"/>
  <c r="T555" i="2"/>
  <c r="T643" i="2"/>
  <c r="T554" i="2"/>
  <c r="T562" i="2"/>
  <c r="T605" i="2"/>
  <c r="T217" i="2"/>
  <c r="T600" i="2"/>
  <c r="T537" i="2"/>
  <c r="T424" i="2"/>
  <c r="T220" i="2"/>
  <c r="T335" i="2"/>
  <c r="T581" i="2"/>
  <c r="T106" i="2"/>
  <c r="T492" i="2"/>
  <c r="T666" i="2"/>
  <c r="T482" i="2"/>
  <c r="T35" i="2"/>
  <c r="T620" i="2"/>
  <c r="T683" i="2"/>
  <c r="T221" i="2"/>
  <c r="T63" i="2"/>
  <c r="T151" i="2"/>
  <c r="T4" i="2"/>
  <c r="T667" i="2"/>
  <c r="T609" i="2"/>
  <c r="T202" i="2"/>
  <c r="T319" i="2"/>
  <c r="T311" i="2"/>
  <c r="T628" i="2"/>
  <c r="T621" i="2"/>
  <c r="T143" i="2"/>
  <c r="T498" i="2"/>
  <c r="T55" i="2"/>
  <c r="T442" i="2"/>
  <c r="T535" i="2"/>
  <c r="T94" i="2"/>
  <c r="T607" i="2"/>
  <c r="T341" i="2"/>
  <c r="T648" i="2"/>
  <c r="T395" i="2"/>
  <c r="T556" i="2"/>
  <c r="T45" i="2"/>
  <c r="T283" i="2"/>
  <c r="T273" i="2"/>
  <c r="T92" i="2"/>
  <c r="T60" i="2"/>
  <c r="T228" i="2"/>
  <c r="T54" i="2"/>
  <c r="T133" i="2"/>
  <c r="T505" i="2"/>
  <c r="T518" i="2"/>
  <c r="T386" i="2"/>
  <c r="T206" i="2"/>
  <c r="T545" i="2"/>
  <c r="T494" i="2"/>
  <c r="T594" i="2"/>
  <c r="T164" i="2"/>
  <c r="T470" i="2"/>
  <c r="T78" i="2"/>
  <c r="T250" i="2"/>
  <c r="T154" i="2"/>
  <c r="T138" i="2"/>
  <c r="T467" i="2"/>
  <c r="T338" i="2"/>
  <c r="T644" i="2"/>
  <c r="T14" i="2"/>
  <c r="T355" i="2"/>
  <c r="T40" i="2"/>
  <c r="T516" i="2"/>
  <c r="T320" i="2"/>
  <c r="T409" i="2"/>
  <c r="T30" i="2"/>
  <c r="T42" i="2"/>
  <c r="T398" i="2"/>
  <c r="T406" i="2"/>
  <c r="T188" i="2"/>
  <c r="T74" i="2"/>
  <c r="T521" i="2"/>
  <c r="T109" i="2"/>
  <c r="T365" i="2"/>
  <c r="T432" i="2"/>
  <c r="T72" i="2"/>
  <c r="T404" i="2"/>
  <c r="T328" i="2"/>
  <c r="T330" i="2"/>
  <c r="T352" i="2"/>
  <c r="T576" i="2"/>
  <c r="T468" i="2"/>
  <c r="T709" i="2"/>
  <c r="T660" i="2"/>
  <c r="T696" i="2"/>
  <c r="T500" i="2"/>
  <c r="T25" i="2"/>
  <c r="T563" i="2"/>
  <c r="T41" i="2"/>
  <c r="T115" i="2"/>
  <c r="T230" i="2"/>
  <c r="T342" i="2"/>
  <c r="T20" i="2"/>
  <c r="T425" i="2"/>
  <c r="T436" i="2"/>
  <c r="T57" i="2"/>
  <c r="T582" i="2"/>
  <c r="T369" i="2"/>
  <c r="T511" i="2"/>
  <c r="T674" i="2"/>
  <c r="T488" i="2"/>
  <c r="T725" i="2"/>
  <c r="T489" i="2"/>
  <c r="T145" i="2"/>
  <c r="T177" i="2"/>
  <c r="T415" i="2"/>
  <c r="T448" i="2"/>
  <c r="T397" i="2"/>
  <c r="T276" i="2"/>
  <c r="T507" i="2"/>
  <c r="T444" i="2"/>
  <c r="T108" i="2"/>
  <c r="T3" i="2"/>
  <c r="T418" i="2"/>
  <c r="T440" i="2"/>
  <c r="T149" i="2"/>
  <c r="T251" i="2"/>
  <c r="T103" i="2"/>
  <c r="T191" i="2"/>
  <c r="T541" i="2"/>
  <c r="T568" i="2"/>
  <c r="T84" i="2"/>
  <c r="T168" i="2"/>
  <c r="T93" i="2"/>
  <c r="T466" i="2"/>
  <c r="T455" i="2"/>
  <c r="T677" i="2"/>
  <c r="T239" i="2"/>
  <c r="T358" i="2"/>
  <c r="T339" i="2"/>
  <c r="T184" i="2"/>
  <c r="T71" i="2"/>
  <c r="T284" i="2"/>
  <c r="T170" i="2"/>
  <c r="T64" i="2"/>
  <c r="T166" i="2"/>
  <c r="T632" i="2"/>
  <c r="T254" i="2"/>
  <c r="T205" i="2"/>
  <c r="T353" i="2"/>
  <c r="T606" i="2"/>
  <c r="T354" i="2"/>
  <c r="T622" i="2"/>
  <c r="T152" i="2"/>
  <c r="T310" i="2"/>
  <c r="T528" i="2"/>
  <c r="T578" i="2"/>
  <c r="T100" i="2"/>
  <c r="T491" i="2"/>
  <c r="T198" i="2"/>
  <c r="T112" i="2"/>
  <c r="T290" i="2"/>
  <c r="T405" i="2"/>
  <c r="T61" i="2"/>
  <c r="T294" i="2"/>
  <c r="T361" i="2"/>
  <c r="T368" i="2"/>
  <c r="T635" i="2"/>
  <c r="T102" i="2"/>
  <c r="T111" i="2"/>
  <c r="T182" i="2"/>
  <c r="T226" i="2"/>
  <c r="T249" i="2"/>
  <c r="T312" i="2"/>
  <c r="T484" i="2"/>
  <c r="T52" i="2"/>
  <c r="T333" i="2"/>
  <c r="T5" i="2"/>
  <c r="T261" i="2"/>
  <c r="T159" i="2"/>
  <c r="T534" i="2"/>
  <c r="T37" i="2"/>
  <c r="T706" i="2"/>
  <c r="T34" i="2"/>
  <c r="T125" i="2"/>
  <c r="T634" i="2"/>
  <c r="T302" i="2"/>
  <c r="T13" i="2"/>
  <c r="T175" i="2"/>
  <c r="T209" i="2"/>
  <c r="T46" i="2"/>
  <c r="T323" i="2"/>
  <c r="T173" i="2"/>
  <c r="T546" i="2"/>
  <c r="T222" i="2"/>
  <c r="T676" i="2"/>
  <c r="T689" i="2"/>
  <c r="T229" i="2"/>
  <c r="T113" i="2"/>
  <c r="T619" i="2"/>
  <c r="T212" i="2"/>
  <c r="T542" i="2"/>
  <c r="T122" i="2"/>
  <c r="T10" i="2"/>
  <c r="T183" i="2"/>
  <c r="T552" i="2"/>
  <c r="T142" i="2"/>
  <c r="T95" i="2"/>
  <c r="T2" i="2"/>
  <c r="T654" i="2"/>
  <c r="T119" i="2"/>
  <c r="T219" i="2"/>
  <c r="T131" i="2"/>
  <c r="T523" i="2"/>
  <c r="T553" i="2"/>
  <c r="T281" i="2"/>
  <c r="T31" i="2"/>
  <c r="T364" i="2"/>
  <c r="T474" i="2"/>
  <c r="T53" i="2"/>
  <c r="T441" i="2"/>
  <c r="T480" i="2"/>
  <c r="T678" i="2"/>
  <c r="T309" i="2"/>
  <c r="T124" i="2"/>
  <c r="T39" i="2"/>
  <c r="T68" i="2"/>
  <c r="T565" i="2"/>
  <c r="T43" i="2"/>
  <c r="T623" i="2"/>
  <c r="T139" i="2"/>
  <c r="T550" i="2"/>
  <c r="T70" i="2"/>
  <c r="T700" i="2"/>
  <c r="T485" i="2"/>
  <c r="T588" i="2"/>
  <c r="T461" i="2"/>
  <c r="T17" i="2"/>
  <c r="T618" i="2"/>
  <c r="T181" i="2"/>
  <c r="T32" i="2"/>
  <c r="T435" i="2"/>
  <c r="T272" i="2"/>
  <c r="T12" i="2"/>
  <c r="T390" i="2"/>
  <c r="T636" i="2"/>
  <c r="T178" i="2"/>
  <c r="T329" i="2"/>
  <c r="T247" i="2"/>
  <c r="T351" i="2"/>
  <c r="T496" i="2"/>
  <c r="T208" i="2"/>
  <c r="T203" i="2"/>
  <c r="T15" i="2"/>
  <c r="T427" i="2"/>
  <c r="T370" i="2"/>
  <c r="T204" i="2"/>
  <c r="T134" i="2"/>
  <c r="T231" i="2"/>
  <c r="T524" i="2"/>
  <c r="T680" i="2"/>
  <c r="T597" i="2"/>
  <c r="T22" i="2"/>
  <c r="T224" i="2"/>
  <c r="T519" i="2"/>
  <c r="T215" i="2"/>
  <c r="T189" i="2"/>
  <c r="T265" i="2"/>
  <c r="T7" i="2"/>
  <c r="T579" i="2"/>
  <c r="T89" i="2"/>
  <c r="T161" i="2"/>
  <c r="T624" i="2"/>
  <c r="T257" i="2"/>
  <c r="T512" i="2"/>
  <c r="T595" i="2"/>
  <c r="T372" i="2"/>
  <c r="T148" i="2"/>
  <c r="T336" i="2"/>
  <c r="T610" i="2"/>
  <c r="T464" i="2"/>
  <c r="T23" i="2"/>
  <c r="T80" i="2"/>
  <c r="T727" i="2"/>
  <c r="T67" i="2"/>
  <c r="T459" i="2"/>
  <c r="T697" i="2"/>
  <c r="T349" i="2"/>
  <c r="T242" i="2"/>
  <c r="T629" i="2"/>
  <c r="T118" i="2"/>
  <c r="T577" i="2"/>
  <c r="T73" i="2"/>
  <c r="T574" i="2"/>
  <c r="T6" i="2"/>
  <c r="T423" i="2"/>
  <c r="T388" i="2"/>
  <c r="T126" i="2"/>
  <c r="T407" i="2"/>
  <c r="T313" i="2"/>
  <c r="T162" i="2"/>
  <c r="T389" i="2"/>
  <c r="T136" i="2"/>
  <c r="T645" i="2"/>
  <c r="T171" i="2"/>
  <c r="T603" i="2"/>
  <c r="T289" i="2"/>
  <c r="T691" i="2"/>
  <c r="T11" i="2"/>
  <c r="T246" i="2"/>
  <c r="T253" i="2"/>
  <c r="T662" i="2"/>
  <c r="T615" i="2"/>
  <c r="T718" i="2"/>
  <c r="T422" i="2"/>
  <c r="T172" i="2"/>
  <c r="T413" i="2"/>
  <c r="T216" i="2"/>
  <c r="T671" i="2"/>
  <c r="T531" i="2"/>
  <c r="T717" i="2"/>
  <c r="T348" i="2"/>
  <c r="T86" i="2"/>
  <c r="T701" i="2"/>
  <c r="T135" i="2"/>
  <c r="T156" i="2"/>
  <c r="T144" i="2"/>
  <c r="T16" i="2"/>
  <c r="T382" i="2"/>
  <c r="T26" i="2"/>
  <c r="T661" i="2"/>
  <c r="T373" i="2"/>
  <c r="T490" i="2"/>
  <c r="T501" i="2"/>
  <c r="T132" i="2"/>
  <c r="T27" i="2"/>
  <c r="T237" i="2"/>
  <c r="T656" i="2"/>
  <c r="T96" i="2"/>
  <c r="T90" i="2"/>
  <c r="T593" i="2"/>
  <c r="T557" i="2"/>
  <c r="T570" i="2"/>
  <c r="T544" i="2"/>
  <c r="T631" i="2"/>
  <c r="T566" i="2"/>
  <c r="T51" i="2"/>
  <c r="T356" i="2"/>
  <c r="T357" i="2"/>
  <c r="T399" i="2"/>
  <c r="T707" i="2"/>
  <c r="T530" i="2"/>
  <c r="T720" i="2"/>
  <c r="T47" i="2"/>
  <c r="T503" i="2"/>
  <c r="T383" i="2"/>
  <c r="T267" i="2"/>
  <c r="T91" i="2"/>
  <c r="T363" i="2"/>
  <c r="T282" i="2"/>
  <c r="T559" i="2"/>
  <c r="T430" i="2"/>
  <c r="T186" i="2"/>
  <c r="T308" i="2"/>
  <c r="T617" i="2"/>
  <c r="T146" i="2"/>
  <c r="T262" i="2"/>
  <c r="T210" i="2"/>
  <c r="T303" i="2"/>
  <c r="T127" i="2"/>
  <c r="T157" i="2"/>
  <c r="T572" i="2"/>
  <c r="T543" i="2"/>
  <c r="T526" i="2"/>
  <c r="T590" i="2"/>
  <c r="T584" i="2"/>
  <c r="T116" i="2"/>
  <c r="T419" i="2"/>
  <c r="T497" i="2"/>
  <c r="T705" i="2"/>
  <c r="T434" i="2"/>
  <c r="T433" i="2"/>
  <c r="T360" i="2"/>
  <c r="T128" i="2"/>
  <c r="T445" i="2"/>
  <c r="T708" i="2"/>
  <c r="T462" i="2"/>
  <c r="T548" i="2"/>
  <c r="T686" i="2"/>
  <c r="T716" i="2"/>
  <c r="T493" i="2"/>
  <c r="T527" i="2"/>
  <c r="T306" i="2"/>
  <c r="T393" i="2"/>
  <c r="T586" i="2"/>
  <c r="T585" i="2"/>
  <c r="T730" i="2"/>
  <c r="T630" i="2"/>
  <c r="T589" i="2"/>
  <c r="T193" i="2"/>
  <c r="T76" i="2"/>
  <c r="T160" i="2"/>
  <c r="T48" i="2"/>
  <c r="T650" i="2"/>
  <c r="T429" i="2"/>
  <c r="T457" i="2"/>
  <c r="T420" i="2"/>
  <c r="T486" i="2"/>
  <c r="T426" i="2"/>
  <c r="T449" i="2"/>
  <c r="T107" i="2"/>
  <c r="T81" i="2"/>
  <c r="T412" i="2"/>
  <c r="T137" i="2"/>
  <c r="T575" i="2"/>
  <c r="T123" i="2"/>
  <c r="T317" i="2"/>
  <c r="T192" i="2"/>
  <c r="T324" i="2"/>
  <c r="T36" i="2"/>
  <c r="T571" i="2"/>
  <c r="T675" i="2"/>
  <c r="T381" i="2"/>
  <c r="T307" i="2"/>
  <c r="T649" i="2"/>
  <c r="T197" i="2"/>
  <c r="T49" i="2"/>
  <c r="T714" i="2"/>
  <c r="T150" i="2"/>
  <c r="T99" i="2"/>
  <c r="T478" i="2"/>
  <c r="T646" i="2"/>
  <c r="T278" i="2"/>
  <c r="T87" i="2"/>
  <c r="T214" i="2"/>
  <c r="T77" i="2"/>
  <c r="T504" i="2"/>
  <c r="T374" i="2"/>
  <c r="T44" i="2"/>
  <c r="T225" i="2"/>
  <c r="T608" i="2"/>
  <c r="T684" i="2"/>
  <c r="T347" i="2"/>
  <c r="T506" i="2"/>
  <c r="T298" i="2"/>
  <c r="T638" i="2"/>
  <c r="T567" i="2"/>
  <c r="T613" i="2"/>
  <c r="T642" i="2"/>
  <c r="T322" i="2"/>
  <c r="T82" i="2"/>
  <c r="T587" i="2"/>
  <c r="T392" i="2"/>
  <c r="T235" i="2"/>
  <c r="T416" i="2"/>
  <c r="T598" i="2"/>
  <c r="T710" i="2"/>
  <c r="T651" i="2"/>
  <c r="T195" i="2"/>
  <c r="T387" i="2"/>
  <c r="T292" i="2"/>
  <c r="T724" i="2"/>
  <c r="T65" i="2"/>
  <c r="T240" i="2"/>
  <c r="T451" i="2"/>
  <c r="T207" i="2"/>
  <c r="T201" i="2"/>
  <c r="T712" i="2"/>
  <c r="T213" i="2"/>
  <c r="T288" i="2"/>
  <c r="T657" i="2"/>
  <c r="T539" i="2"/>
  <c r="T687" i="2"/>
  <c r="T244" i="2"/>
  <c r="T321" i="2"/>
  <c r="T583" i="2"/>
  <c r="T525" i="2"/>
  <c r="T33" i="2"/>
  <c r="T731" i="2"/>
  <c r="T158" i="2"/>
  <c r="T702" i="2"/>
  <c r="T551" i="2"/>
  <c r="T260" i="2"/>
  <c r="T612" i="2"/>
  <c r="T269" i="2"/>
  <c r="T129" i="2"/>
  <c r="T483" i="2"/>
  <c r="T732" i="2"/>
  <c r="T69" i="2"/>
  <c r="T179" i="2"/>
  <c r="T270" i="2"/>
  <c r="T510" i="2"/>
  <c r="T499" i="2"/>
  <c r="T410" i="2"/>
  <c r="T669" i="2"/>
  <c r="T487" i="2"/>
  <c r="T334" i="2"/>
  <c r="T443" i="2"/>
  <c r="T703" i="2"/>
  <c r="T180" i="2"/>
  <c r="T719" i="2"/>
  <c r="T679" i="2"/>
  <c r="T591" i="2"/>
  <c r="T414" i="2"/>
  <c r="T640" i="2"/>
  <c r="T454" i="2"/>
  <c r="T670" i="2"/>
  <c r="T314" i="2"/>
  <c r="T513" i="2"/>
  <c r="T252" i="2"/>
  <c r="T141" i="2"/>
  <c r="T366" i="2"/>
  <c r="T233" i="2"/>
  <c r="T263" i="2"/>
  <c r="T529" i="2"/>
  <c r="T616" i="2"/>
  <c r="T318" i="2"/>
  <c r="T385" i="2"/>
  <c r="T105" i="2"/>
  <c r="T560" i="2"/>
  <c r="T514" i="2"/>
  <c r="T463" i="2"/>
  <c r="T300" i="2"/>
  <c r="T211" i="2"/>
  <c r="T599" i="2"/>
  <c r="T343" i="2"/>
  <c r="T614" i="2"/>
  <c r="T291" i="2"/>
  <c r="T580" i="2"/>
  <c r="T722" i="2"/>
  <c r="T174" i="2"/>
  <c r="T446" i="2"/>
  <c r="T384" i="2"/>
  <c r="T495" i="2"/>
  <c r="T340" i="2"/>
  <c r="T522" i="2"/>
  <c r="T692" i="2"/>
  <c r="T658" i="2"/>
  <c r="T536" i="2"/>
  <c r="T625" i="2"/>
  <c r="T685" i="2"/>
  <c r="T243" i="2"/>
  <c r="T469" i="2"/>
  <c r="T663" i="2"/>
  <c r="T655" i="2"/>
  <c r="T346" i="2"/>
  <c r="T694" i="2"/>
  <c r="T604" i="2"/>
  <c r="T682" i="2"/>
  <c r="T668" i="2"/>
  <c r="T508" i="2"/>
  <c r="T728" i="2"/>
  <c r="T704" i="2"/>
  <c r="T517" i="2"/>
  <c r="T681" i="2"/>
  <c r="T673" i="2"/>
  <c r="T664" i="2"/>
  <c r="T713" i="2"/>
  <c r="T558" i="2"/>
  <c r="T693" i="2"/>
  <c r="T695" i="2"/>
  <c r="T698" i="2"/>
  <c r="T721" i="2"/>
  <c r="T626" i="2"/>
  <c r="T711" i="2"/>
  <c r="T715" i="2"/>
  <c r="T726" i="2"/>
  <c r="T641" i="2"/>
  <c r="S633" i="2"/>
  <c r="S561" i="2"/>
  <c r="S547" i="2"/>
  <c r="S88" i="2"/>
  <c r="S287" i="2"/>
  <c r="S401" i="2"/>
  <c r="S438" i="2"/>
  <c r="S327" i="2"/>
  <c r="S569" i="2"/>
  <c r="S533" i="2"/>
  <c r="S396" i="2"/>
  <c r="S275" i="2"/>
  <c r="S114" i="2"/>
  <c r="S665" i="2"/>
  <c r="S130" i="2"/>
  <c r="S471" i="2"/>
  <c r="S596" i="2"/>
  <c r="S627" i="2"/>
  <c r="S417" i="2"/>
  <c r="S400" i="2"/>
  <c r="S58" i="2"/>
  <c r="S394" i="2"/>
  <c r="S502" i="2"/>
  <c r="S259" i="2"/>
  <c r="S268" i="2"/>
  <c r="S601" i="2"/>
  <c r="S447" i="2"/>
  <c r="S79" i="2"/>
  <c r="S659" i="2"/>
  <c r="S573" i="2"/>
  <c r="S293" i="2"/>
  <c r="S169" i="2"/>
  <c r="S688" i="2"/>
  <c r="S9" i="2"/>
  <c r="S377" i="2"/>
  <c r="S83" i="2"/>
  <c r="S411" i="2"/>
  <c r="S153" i="2"/>
  <c r="S238" i="2"/>
  <c r="S672" i="2"/>
  <c r="S104" i="2"/>
  <c r="S50" i="2"/>
  <c r="S538" i="2"/>
  <c r="S176" i="2"/>
  <c r="S391" i="2"/>
  <c r="S460" i="2"/>
  <c r="S196" i="2"/>
  <c r="S602" i="2"/>
  <c r="S236" i="2"/>
  <c r="S350" i="2"/>
  <c r="S520" i="2"/>
  <c r="S456" i="2"/>
  <c r="S472" i="2"/>
  <c r="S140" i="2"/>
  <c r="S359" i="2"/>
  <c r="S315" i="2"/>
  <c r="S245" i="2"/>
  <c r="S473" i="2"/>
  <c r="S190" i="2"/>
  <c r="S367" i="2"/>
  <c r="S476" i="2"/>
  <c r="S295" i="2"/>
  <c r="S344" i="2"/>
  <c r="S200" i="2"/>
  <c r="S362" i="2"/>
  <c r="S301" i="2"/>
  <c r="S304" i="2"/>
  <c r="S477" i="2"/>
  <c r="S403" i="2"/>
  <c r="S155" i="2"/>
  <c r="S408" i="2"/>
  <c r="S371" i="2"/>
  <c r="S256" i="2"/>
  <c r="S101" i="2"/>
  <c r="S185" i="2"/>
  <c r="S592" i="2"/>
  <c r="S187" i="2"/>
  <c r="S453" i="2"/>
  <c r="S167" i="2"/>
  <c r="S59" i="2"/>
  <c r="S345" i="2"/>
  <c r="S458" i="2"/>
  <c r="S375" i="2"/>
  <c r="S540" i="2"/>
  <c r="S326" i="2"/>
  <c r="S163" i="2"/>
  <c r="S439" i="2"/>
  <c r="S509" i="2"/>
  <c r="S305" i="2"/>
  <c r="S285" i="2"/>
  <c r="S274" i="2"/>
  <c r="S75" i="2"/>
  <c r="S611" i="2"/>
  <c r="S117" i="2"/>
  <c r="S8" i="2"/>
  <c r="S266" i="2"/>
  <c r="S110" i="2"/>
  <c r="S98" i="2"/>
  <c r="S248" i="2"/>
  <c r="S639" i="2"/>
  <c r="S428" i="2"/>
  <c r="S56" i="2"/>
  <c r="S316" i="2"/>
  <c r="S452" i="2"/>
  <c r="S97" i="2"/>
  <c r="S299" i="2"/>
  <c r="S24" i="2"/>
  <c r="S647" i="2"/>
  <c r="S475" i="2"/>
  <c r="S379" i="2"/>
  <c r="S532" i="2"/>
  <c r="S62" i="2"/>
  <c r="S218" i="2"/>
  <c r="S38" i="2"/>
  <c r="S380" i="2"/>
  <c r="S280" i="2"/>
  <c r="S286" i="2"/>
  <c r="S331" i="2"/>
  <c r="S450" i="2"/>
  <c r="S66" i="2"/>
  <c r="S21" i="2"/>
  <c r="S729" i="2"/>
  <c r="S199" i="2"/>
  <c r="S227" i="2"/>
  <c r="S325" i="2"/>
  <c r="S271" i="2"/>
  <c r="S637" i="2"/>
  <c r="S376" i="2"/>
  <c r="S147" i="2"/>
  <c r="S120" i="2"/>
  <c r="S165" i="2"/>
  <c r="S85" i="2"/>
  <c r="S264" i="2"/>
  <c r="S297" i="2"/>
  <c r="S18" i="2"/>
  <c r="S690" i="2"/>
  <c r="S652" i="2"/>
  <c r="S332" i="2"/>
  <c r="S699" i="2"/>
  <c r="S378" i="2"/>
  <c r="S255" i="2"/>
  <c r="S402" i="2"/>
  <c r="S277" i="2"/>
  <c r="S223" i="2"/>
  <c r="S549" i="2"/>
  <c r="S653" i="2"/>
  <c r="S431" i="2"/>
  <c r="S465" i="2"/>
  <c r="S19" i="2"/>
  <c r="S29" i="2"/>
  <c r="S723" i="2"/>
  <c r="S121" i="2"/>
  <c r="S232" i="2"/>
  <c r="S28" i="2"/>
  <c r="S258" i="2"/>
  <c r="S296" i="2"/>
  <c r="S194" i="2"/>
  <c r="S479" i="2"/>
  <c r="S515" i="2"/>
  <c r="S279" i="2"/>
  <c r="S564" i="2"/>
  <c r="S421" i="2"/>
  <c r="S241" i="2"/>
  <c r="S437" i="2"/>
  <c r="S481" i="2"/>
  <c r="S337" i="2"/>
  <c r="S234" i="2"/>
  <c r="S555" i="2"/>
  <c r="S643" i="2"/>
  <c r="S554" i="2"/>
  <c r="S562" i="2"/>
  <c r="S605" i="2"/>
  <c r="S217" i="2"/>
  <c r="S600" i="2"/>
  <c r="S537" i="2"/>
  <c r="S424" i="2"/>
  <c r="S220" i="2"/>
  <c r="S335" i="2"/>
  <c r="S581" i="2"/>
  <c r="S106" i="2"/>
  <c r="S492" i="2"/>
  <c r="S666" i="2"/>
  <c r="S482" i="2"/>
  <c r="S35" i="2"/>
  <c r="S620" i="2"/>
  <c r="S683" i="2"/>
  <c r="S221" i="2"/>
  <c r="S63" i="2"/>
  <c r="S151" i="2"/>
  <c r="S4" i="2"/>
  <c r="S667" i="2"/>
  <c r="S609" i="2"/>
  <c r="S202" i="2"/>
  <c r="S319" i="2"/>
  <c r="S311" i="2"/>
  <c r="S628" i="2"/>
  <c r="S621" i="2"/>
  <c r="S143" i="2"/>
  <c r="S498" i="2"/>
  <c r="S55" i="2"/>
  <c r="S442" i="2"/>
  <c r="S535" i="2"/>
  <c r="S94" i="2"/>
  <c r="S607" i="2"/>
  <c r="S341" i="2"/>
  <c r="S648" i="2"/>
  <c r="S395" i="2"/>
  <c r="S556" i="2"/>
  <c r="S45" i="2"/>
  <c r="S283" i="2"/>
  <c r="S273" i="2"/>
  <c r="S92" i="2"/>
  <c r="S60" i="2"/>
  <c r="S228" i="2"/>
  <c r="S54" i="2"/>
  <c r="S133" i="2"/>
  <c r="S505" i="2"/>
  <c r="S518" i="2"/>
  <c r="S386" i="2"/>
  <c r="S206" i="2"/>
  <c r="S545" i="2"/>
  <c r="S494" i="2"/>
  <c r="S594" i="2"/>
  <c r="S164" i="2"/>
  <c r="S470" i="2"/>
  <c r="S78" i="2"/>
  <c r="S250" i="2"/>
  <c r="S154" i="2"/>
  <c r="S138" i="2"/>
  <c r="S467" i="2"/>
  <c r="S338" i="2"/>
  <c r="S644" i="2"/>
  <c r="S14" i="2"/>
  <c r="S355" i="2"/>
  <c r="S40" i="2"/>
  <c r="S516" i="2"/>
  <c r="S320" i="2"/>
  <c r="S409" i="2"/>
  <c r="S30" i="2"/>
  <c r="S42" i="2"/>
  <c r="S398" i="2"/>
  <c r="S406" i="2"/>
  <c r="S188" i="2"/>
  <c r="S74" i="2"/>
  <c r="S521" i="2"/>
  <c r="S109" i="2"/>
  <c r="S365" i="2"/>
  <c r="S432" i="2"/>
  <c r="S72" i="2"/>
  <c r="S404" i="2"/>
  <c r="S328" i="2"/>
  <c r="S330" i="2"/>
  <c r="S352" i="2"/>
  <c r="S576" i="2"/>
  <c r="S468" i="2"/>
  <c r="S709" i="2"/>
  <c r="S660" i="2"/>
  <c r="S696" i="2"/>
  <c r="S500" i="2"/>
  <c r="S25" i="2"/>
  <c r="S563" i="2"/>
  <c r="S41" i="2"/>
  <c r="S115" i="2"/>
  <c r="S230" i="2"/>
  <c r="S342" i="2"/>
  <c r="S20" i="2"/>
  <c r="S425" i="2"/>
  <c r="S436" i="2"/>
  <c r="S57" i="2"/>
  <c r="S582" i="2"/>
  <c r="S369" i="2"/>
  <c r="S511" i="2"/>
  <c r="S674" i="2"/>
  <c r="S488" i="2"/>
  <c r="S725" i="2"/>
  <c r="S489" i="2"/>
  <c r="S145" i="2"/>
  <c r="S177" i="2"/>
  <c r="S415" i="2"/>
  <c r="S448" i="2"/>
  <c r="S397" i="2"/>
  <c r="S276" i="2"/>
  <c r="S507" i="2"/>
  <c r="S444" i="2"/>
  <c r="S108" i="2"/>
  <c r="S3" i="2"/>
  <c r="S418" i="2"/>
  <c r="S440" i="2"/>
  <c r="S149" i="2"/>
  <c r="S251" i="2"/>
  <c r="S103" i="2"/>
  <c r="S191" i="2"/>
  <c r="S541" i="2"/>
  <c r="S568" i="2"/>
  <c r="S84" i="2"/>
  <c r="S168" i="2"/>
  <c r="S93" i="2"/>
  <c r="S466" i="2"/>
  <c r="S455" i="2"/>
  <c r="S677" i="2"/>
  <c r="S239" i="2"/>
  <c r="S358" i="2"/>
  <c r="S339" i="2"/>
  <c r="S184" i="2"/>
  <c r="S71" i="2"/>
  <c r="S284" i="2"/>
  <c r="S170" i="2"/>
  <c r="S64" i="2"/>
  <c r="S166" i="2"/>
  <c r="S632" i="2"/>
  <c r="S254" i="2"/>
  <c r="S205" i="2"/>
  <c r="S353" i="2"/>
  <c r="S606" i="2"/>
  <c r="S354" i="2"/>
  <c r="S622" i="2"/>
  <c r="S152" i="2"/>
  <c r="S310" i="2"/>
  <c r="S528" i="2"/>
  <c r="S578" i="2"/>
  <c r="S100" i="2"/>
  <c r="S491" i="2"/>
  <c r="S198" i="2"/>
  <c r="S112" i="2"/>
  <c r="S290" i="2"/>
  <c r="S405" i="2"/>
  <c r="S61" i="2"/>
  <c r="S294" i="2"/>
  <c r="S361" i="2"/>
  <c r="S368" i="2"/>
  <c r="S635" i="2"/>
  <c r="S102" i="2"/>
  <c r="S111" i="2"/>
  <c r="S182" i="2"/>
  <c r="S226" i="2"/>
  <c r="S249" i="2"/>
  <c r="S312" i="2"/>
  <c r="S484" i="2"/>
  <c r="S52" i="2"/>
  <c r="S333" i="2"/>
  <c r="S5" i="2"/>
  <c r="S261" i="2"/>
  <c r="S159" i="2"/>
  <c r="S534" i="2"/>
  <c r="S37" i="2"/>
  <c r="S706" i="2"/>
  <c r="S34" i="2"/>
  <c r="S125" i="2"/>
  <c r="S634" i="2"/>
  <c r="S302" i="2"/>
  <c r="S13" i="2"/>
  <c r="S175" i="2"/>
  <c r="S209" i="2"/>
  <c r="S46" i="2"/>
  <c r="S323" i="2"/>
  <c r="S173" i="2"/>
  <c r="S546" i="2"/>
  <c r="S222" i="2"/>
  <c r="S676" i="2"/>
  <c r="S689" i="2"/>
  <c r="S229" i="2"/>
  <c r="S113" i="2"/>
  <c r="S619" i="2"/>
  <c r="S212" i="2"/>
  <c r="S542" i="2"/>
  <c r="S122" i="2"/>
  <c r="S10" i="2"/>
  <c r="S183" i="2"/>
  <c r="S552" i="2"/>
  <c r="S142" i="2"/>
  <c r="S95" i="2"/>
  <c r="S2" i="2"/>
  <c r="S654" i="2"/>
  <c r="S119" i="2"/>
  <c r="S219" i="2"/>
  <c r="S131" i="2"/>
  <c r="S523" i="2"/>
  <c r="S553" i="2"/>
  <c r="S281" i="2"/>
  <c r="S31" i="2"/>
  <c r="S364" i="2"/>
  <c r="S474" i="2"/>
  <c r="S53" i="2"/>
  <c r="S441" i="2"/>
  <c r="S480" i="2"/>
  <c r="S678" i="2"/>
  <c r="S309" i="2"/>
  <c r="S124" i="2"/>
  <c r="S39" i="2"/>
  <c r="S68" i="2"/>
  <c r="S565" i="2"/>
  <c r="S43" i="2"/>
  <c r="S623" i="2"/>
  <c r="S139" i="2"/>
  <c r="S550" i="2"/>
  <c r="S70" i="2"/>
  <c r="S700" i="2"/>
  <c r="S485" i="2"/>
  <c r="S588" i="2"/>
  <c r="S461" i="2"/>
  <c r="S17" i="2"/>
  <c r="S618" i="2"/>
  <c r="S181" i="2"/>
  <c r="S32" i="2"/>
  <c r="S435" i="2"/>
  <c r="S272" i="2"/>
  <c r="S12" i="2"/>
  <c r="S390" i="2"/>
  <c r="S636" i="2"/>
  <c r="S178" i="2"/>
  <c r="S329" i="2"/>
  <c r="S247" i="2"/>
  <c r="S351" i="2"/>
  <c r="S496" i="2"/>
  <c r="S208" i="2"/>
  <c r="S203" i="2"/>
  <c r="S15" i="2"/>
  <c r="S427" i="2"/>
  <c r="S370" i="2"/>
  <c r="S204" i="2"/>
  <c r="S134" i="2"/>
  <c r="S231" i="2"/>
  <c r="S524" i="2"/>
  <c r="S680" i="2"/>
  <c r="S597" i="2"/>
  <c r="S22" i="2"/>
  <c r="S224" i="2"/>
  <c r="S519" i="2"/>
  <c r="S215" i="2"/>
  <c r="S189" i="2"/>
  <c r="S265" i="2"/>
  <c r="S7" i="2"/>
  <c r="S579" i="2"/>
  <c r="S89" i="2"/>
  <c r="S161" i="2"/>
  <c r="S624" i="2"/>
  <c r="S257" i="2"/>
  <c r="S512" i="2"/>
  <c r="S595" i="2"/>
  <c r="S372" i="2"/>
  <c r="S148" i="2"/>
  <c r="S336" i="2"/>
  <c r="S610" i="2"/>
  <c r="S464" i="2"/>
  <c r="S23" i="2"/>
  <c r="S80" i="2"/>
  <c r="S727" i="2"/>
  <c r="S67" i="2"/>
  <c r="S459" i="2"/>
  <c r="S697" i="2"/>
  <c r="S349" i="2"/>
  <c r="S242" i="2"/>
  <c r="S629" i="2"/>
  <c r="S118" i="2"/>
  <c r="S577" i="2"/>
  <c r="S73" i="2"/>
  <c r="S574" i="2"/>
  <c r="S6" i="2"/>
  <c r="S423" i="2"/>
  <c r="S388" i="2"/>
  <c r="S126" i="2"/>
  <c r="S407" i="2"/>
  <c r="S313" i="2"/>
  <c r="S162" i="2"/>
  <c r="S389" i="2"/>
  <c r="S136" i="2"/>
  <c r="S645" i="2"/>
  <c r="S171" i="2"/>
  <c r="S603" i="2"/>
  <c r="S289" i="2"/>
  <c r="S691" i="2"/>
  <c r="S11" i="2"/>
  <c r="S246" i="2"/>
  <c r="S253" i="2"/>
  <c r="S662" i="2"/>
  <c r="S615" i="2"/>
  <c r="S718" i="2"/>
  <c r="S422" i="2"/>
  <c r="S172" i="2"/>
  <c r="S413" i="2"/>
  <c r="S216" i="2"/>
  <c r="S671" i="2"/>
  <c r="S531" i="2"/>
  <c r="S717" i="2"/>
  <c r="S348" i="2"/>
  <c r="S86" i="2"/>
  <c r="S701" i="2"/>
  <c r="S135" i="2"/>
  <c r="S156" i="2"/>
  <c r="S144" i="2"/>
  <c r="S16" i="2"/>
  <c r="S382" i="2"/>
  <c r="S26" i="2"/>
  <c r="S661" i="2"/>
  <c r="S373" i="2"/>
  <c r="S490" i="2"/>
  <c r="S501" i="2"/>
  <c r="S132" i="2"/>
  <c r="S27" i="2"/>
  <c r="S237" i="2"/>
  <c r="S656" i="2"/>
  <c r="S96" i="2"/>
  <c r="S90" i="2"/>
  <c r="S593" i="2"/>
  <c r="S557" i="2"/>
  <c r="S570" i="2"/>
  <c r="S544" i="2"/>
  <c r="S631" i="2"/>
  <c r="S566" i="2"/>
  <c r="S51" i="2"/>
  <c r="S356" i="2"/>
  <c r="S357" i="2"/>
  <c r="S399" i="2"/>
  <c r="S707" i="2"/>
  <c r="S530" i="2"/>
  <c r="S720" i="2"/>
  <c r="S47" i="2"/>
  <c r="S503" i="2"/>
  <c r="S383" i="2"/>
  <c r="S267" i="2"/>
  <c r="S91" i="2"/>
  <c r="S363" i="2"/>
  <c r="S282" i="2"/>
  <c r="S559" i="2"/>
  <c r="S430" i="2"/>
  <c r="S186" i="2"/>
  <c r="S308" i="2"/>
  <c r="S617" i="2"/>
  <c r="S146" i="2"/>
  <c r="S262" i="2"/>
  <c r="S210" i="2"/>
  <c r="S303" i="2"/>
  <c r="S127" i="2"/>
  <c r="S157" i="2"/>
  <c r="S572" i="2"/>
  <c r="S543" i="2"/>
  <c r="S526" i="2"/>
  <c r="S590" i="2"/>
  <c r="S584" i="2"/>
  <c r="S116" i="2"/>
  <c r="S419" i="2"/>
  <c r="S497" i="2"/>
  <c r="S705" i="2"/>
  <c r="S434" i="2"/>
  <c r="S433" i="2"/>
  <c r="S360" i="2"/>
  <c r="S128" i="2"/>
  <c r="S445" i="2"/>
  <c r="S708" i="2"/>
  <c r="S462" i="2"/>
  <c r="S548" i="2"/>
  <c r="S686" i="2"/>
  <c r="S716" i="2"/>
  <c r="S493" i="2"/>
  <c r="S527" i="2"/>
  <c r="S306" i="2"/>
  <c r="S393" i="2"/>
  <c r="S586" i="2"/>
  <c r="S585" i="2"/>
  <c r="S730" i="2"/>
  <c r="S630" i="2"/>
  <c r="S589" i="2"/>
  <c r="S193" i="2"/>
  <c r="S76" i="2"/>
  <c r="S160" i="2"/>
  <c r="S48" i="2"/>
  <c r="S650" i="2"/>
  <c r="S429" i="2"/>
  <c r="S457" i="2"/>
  <c r="S420" i="2"/>
  <c r="S486" i="2"/>
  <c r="S426" i="2"/>
  <c r="S449" i="2"/>
  <c r="S107" i="2"/>
  <c r="S81" i="2"/>
  <c r="S412" i="2"/>
  <c r="S137" i="2"/>
  <c r="S575" i="2"/>
  <c r="S123" i="2"/>
  <c r="S317" i="2"/>
  <c r="S192" i="2"/>
  <c r="S324" i="2"/>
  <c r="S36" i="2"/>
  <c r="S571" i="2"/>
  <c r="S675" i="2"/>
  <c r="S381" i="2"/>
  <c r="S307" i="2"/>
  <c r="S649" i="2"/>
  <c r="S197" i="2"/>
  <c r="S49" i="2"/>
  <c r="S714" i="2"/>
  <c r="S150" i="2"/>
  <c r="S99" i="2"/>
  <c r="S478" i="2"/>
  <c r="S646" i="2"/>
  <c r="S278" i="2"/>
  <c r="S87" i="2"/>
  <c r="S214" i="2"/>
  <c r="S77" i="2"/>
  <c r="S504" i="2"/>
  <c r="S374" i="2"/>
  <c r="S44" i="2"/>
  <c r="S225" i="2"/>
  <c r="S608" i="2"/>
  <c r="S684" i="2"/>
  <c r="S347" i="2"/>
  <c r="S506" i="2"/>
  <c r="S298" i="2"/>
  <c r="S638" i="2"/>
  <c r="S567" i="2"/>
  <c r="S613" i="2"/>
  <c r="S642" i="2"/>
  <c r="S322" i="2"/>
  <c r="S82" i="2"/>
  <c r="S587" i="2"/>
  <c r="S392" i="2"/>
  <c r="S235" i="2"/>
  <c r="S416" i="2"/>
  <c r="S598" i="2"/>
  <c r="S710" i="2"/>
  <c r="S651" i="2"/>
  <c r="S195" i="2"/>
  <c r="S387" i="2"/>
  <c r="S292" i="2"/>
  <c r="S724" i="2"/>
  <c r="S65" i="2"/>
  <c r="S240" i="2"/>
  <c r="S451" i="2"/>
  <c r="S207" i="2"/>
  <c r="S201" i="2"/>
  <c r="S712" i="2"/>
  <c r="S213" i="2"/>
  <c r="S288" i="2"/>
  <c r="S657" i="2"/>
  <c r="S539" i="2"/>
  <c r="S687" i="2"/>
  <c r="S244" i="2"/>
  <c r="S321" i="2"/>
  <c r="S583" i="2"/>
  <c r="S525" i="2"/>
  <c r="S33" i="2"/>
  <c r="S731" i="2"/>
  <c r="S158" i="2"/>
  <c r="S702" i="2"/>
  <c r="S551" i="2"/>
  <c r="S260" i="2"/>
  <c r="S612" i="2"/>
  <c r="S269" i="2"/>
  <c r="S129" i="2"/>
  <c r="S483" i="2"/>
  <c r="S732" i="2"/>
  <c r="S69" i="2"/>
  <c r="S179" i="2"/>
  <c r="S270" i="2"/>
  <c r="S510" i="2"/>
  <c r="S499" i="2"/>
  <c r="S410" i="2"/>
  <c r="S669" i="2"/>
  <c r="S487" i="2"/>
  <c r="S334" i="2"/>
  <c r="S443" i="2"/>
  <c r="S703" i="2"/>
  <c r="S180" i="2"/>
  <c r="S719" i="2"/>
  <c r="S679" i="2"/>
  <c r="S591" i="2"/>
  <c r="S414" i="2"/>
  <c r="S640" i="2"/>
  <c r="S454" i="2"/>
  <c r="S670" i="2"/>
  <c r="S314" i="2"/>
  <c r="S513" i="2"/>
  <c r="S252" i="2"/>
  <c r="S141" i="2"/>
  <c r="S366" i="2"/>
  <c r="S233" i="2"/>
  <c r="S263" i="2"/>
  <c r="S529" i="2"/>
  <c r="S616" i="2"/>
  <c r="S318" i="2"/>
  <c r="S385" i="2"/>
  <c r="S105" i="2"/>
  <c r="S560" i="2"/>
  <c r="S514" i="2"/>
  <c r="S463" i="2"/>
  <c r="S300" i="2"/>
  <c r="S211" i="2"/>
  <c r="S599" i="2"/>
  <c r="S343" i="2"/>
  <c r="S614" i="2"/>
  <c r="S291" i="2"/>
  <c r="S580" i="2"/>
  <c r="S722" i="2"/>
  <c r="S174" i="2"/>
  <c r="S446" i="2"/>
  <c r="S384" i="2"/>
  <c r="S495" i="2"/>
  <c r="S340" i="2"/>
  <c r="S522" i="2"/>
  <c r="S692" i="2"/>
  <c r="S658" i="2"/>
  <c r="S536" i="2"/>
  <c r="S625" i="2"/>
  <c r="S685" i="2"/>
  <c r="S243" i="2"/>
  <c r="S469" i="2"/>
  <c r="S663" i="2"/>
  <c r="S655" i="2"/>
  <c r="S346" i="2"/>
  <c r="S694" i="2"/>
  <c r="S604" i="2"/>
  <c r="S682" i="2"/>
  <c r="S668" i="2"/>
  <c r="S508" i="2"/>
  <c r="S728" i="2"/>
  <c r="S704" i="2"/>
  <c r="S517" i="2"/>
  <c r="S681" i="2"/>
  <c r="S673" i="2"/>
  <c r="S664" i="2"/>
  <c r="S713" i="2"/>
  <c r="S558" i="2"/>
  <c r="S693" i="2"/>
  <c r="S695" i="2"/>
  <c r="S698" i="2"/>
  <c r="S721" i="2"/>
  <c r="S626" i="2"/>
  <c r="S711" i="2"/>
  <c r="S715" i="2"/>
  <c r="S726" i="2"/>
  <c r="S641" i="2"/>
  <c r="N633" i="2"/>
  <c r="N561" i="2"/>
  <c r="N547" i="2"/>
  <c r="N88" i="2"/>
  <c r="N287" i="2"/>
  <c r="N401" i="2"/>
  <c r="N438" i="2"/>
  <c r="N327" i="2"/>
  <c r="N569" i="2"/>
  <c r="N533" i="2"/>
  <c r="N396" i="2"/>
  <c r="N275" i="2"/>
  <c r="N114" i="2"/>
  <c r="N665" i="2"/>
  <c r="N130" i="2"/>
  <c r="N471" i="2"/>
  <c r="N596" i="2"/>
  <c r="N627" i="2"/>
  <c r="N417" i="2"/>
  <c r="N400" i="2"/>
  <c r="N58" i="2"/>
  <c r="N394" i="2"/>
  <c r="N502" i="2"/>
  <c r="N259" i="2"/>
  <c r="N268" i="2"/>
  <c r="N601" i="2"/>
  <c r="N447" i="2"/>
  <c r="N79" i="2"/>
  <c r="N659" i="2"/>
  <c r="N573" i="2"/>
  <c r="N293" i="2"/>
  <c r="N169" i="2"/>
  <c r="N688" i="2"/>
  <c r="N9" i="2"/>
  <c r="N377" i="2"/>
  <c r="N83" i="2"/>
  <c r="N411" i="2"/>
  <c r="N153" i="2"/>
  <c r="N238" i="2"/>
  <c r="N672" i="2"/>
  <c r="N104" i="2"/>
  <c r="N50" i="2"/>
  <c r="N538" i="2"/>
  <c r="N176" i="2"/>
  <c r="N391" i="2"/>
  <c r="N460" i="2"/>
  <c r="N196" i="2"/>
  <c r="N602" i="2"/>
  <c r="N236" i="2"/>
  <c r="N350" i="2"/>
  <c r="N520" i="2"/>
  <c r="N456" i="2"/>
  <c r="N472" i="2"/>
  <c r="N140" i="2"/>
  <c r="N359" i="2"/>
  <c r="N315" i="2"/>
  <c r="N245" i="2"/>
  <c r="N473" i="2"/>
  <c r="N190" i="2"/>
  <c r="N367" i="2"/>
  <c r="N476" i="2"/>
  <c r="N295" i="2"/>
  <c r="N344" i="2"/>
  <c r="N200" i="2"/>
  <c r="N362" i="2"/>
  <c r="N301" i="2"/>
  <c r="N304" i="2"/>
  <c r="N477" i="2"/>
  <c r="N403" i="2"/>
  <c r="N155" i="2"/>
  <c r="N408" i="2"/>
  <c r="N371" i="2"/>
  <c r="N256" i="2"/>
  <c r="N101" i="2"/>
  <c r="N185" i="2"/>
  <c r="N592" i="2"/>
  <c r="N187" i="2"/>
  <c r="N453" i="2"/>
  <c r="N167" i="2"/>
  <c r="N59" i="2"/>
  <c r="N345" i="2"/>
  <c r="N458" i="2"/>
  <c r="N375" i="2"/>
  <c r="N540" i="2"/>
  <c r="N326" i="2"/>
  <c r="N163" i="2"/>
  <c r="N439" i="2"/>
  <c r="N509" i="2"/>
  <c r="N305" i="2"/>
  <c r="N285" i="2"/>
  <c r="N274" i="2"/>
  <c r="N75" i="2"/>
  <c r="N611" i="2"/>
  <c r="N117" i="2"/>
  <c r="N8" i="2"/>
  <c r="N266" i="2"/>
  <c r="N110" i="2"/>
  <c r="N98" i="2"/>
  <c r="N248" i="2"/>
  <c r="N639" i="2"/>
  <c r="N428" i="2"/>
  <c r="N56" i="2"/>
  <c r="N316" i="2"/>
  <c r="N452" i="2"/>
  <c r="N97" i="2"/>
  <c r="N299" i="2"/>
  <c r="N24" i="2"/>
  <c r="N647" i="2"/>
  <c r="N475" i="2"/>
  <c r="N379" i="2"/>
  <c r="N532" i="2"/>
  <c r="N62" i="2"/>
  <c r="N218" i="2"/>
  <c r="N38" i="2"/>
  <c r="N380" i="2"/>
  <c r="N280" i="2"/>
  <c r="N286" i="2"/>
  <c r="N331" i="2"/>
  <c r="N450" i="2"/>
  <c r="N66" i="2"/>
  <c r="N21" i="2"/>
  <c r="N729" i="2"/>
  <c r="N199" i="2"/>
  <c r="N227" i="2"/>
  <c r="N325" i="2"/>
  <c r="N271" i="2"/>
  <c r="N637" i="2"/>
  <c r="N376" i="2"/>
  <c r="N147" i="2"/>
  <c r="N120" i="2"/>
  <c r="N165" i="2"/>
  <c r="N85" i="2"/>
  <c r="N264" i="2"/>
  <c r="N297" i="2"/>
  <c r="N18" i="2"/>
  <c r="N690" i="2"/>
  <c r="N652" i="2"/>
  <c r="N332" i="2"/>
  <c r="N699" i="2"/>
  <c r="N378" i="2"/>
  <c r="N255" i="2"/>
  <c r="N402" i="2"/>
  <c r="N277" i="2"/>
  <c r="N223" i="2"/>
  <c r="N549" i="2"/>
  <c r="N653" i="2"/>
  <c r="N431" i="2"/>
  <c r="N465" i="2"/>
  <c r="N19" i="2"/>
  <c r="N29" i="2"/>
  <c r="N723" i="2"/>
  <c r="N121" i="2"/>
  <c r="N232" i="2"/>
  <c r="N28" i="2"/>
  <c r="N258" i="2"/>
  <c r="N296" i="2"/>
  <c r="N194" i="2"/>
  <c r="N479" i="2"/>
  <c r="N515" i="2"/>
  <c r="N279" i="2"/>
  <c r="N564" i="2"/>
  <c r="N421" i="2"/>
  <c r="N241" i="2"/>
  <c r="N437" i="2"/>
  <c r="N481" i="2"/>
  <c r="N337" i="2"/>
  <c r="N234" i="2"/>
  <c r="N555" i="2"/>
  <c r="N643" i="2"/>
  <c r="N554" i="2"/>
  <c r="N562" i="2"/>
  <c r="N605" i="2"/>
  <c r="N217" i="2"/>
  <c r="N600" i="2"/>
  <c r="N537" i="2"/>
  <c r="N424" i="2"/>
  <c r="N220" i="2"/>
  <c r="N335" i="2"/>
  <c r="N581" i="2"/>
  <c r="N106" i="2"/>
  <c r="N492" i="2"/>
  <c r="N666" i="2"/>
  <c r="N482" i="2"/>
  <c r="N35" i="2"/>
  <c r="N620" i="2"/>
  <c r="N683" i="2"/>
  <c r="N221" i="2"/>
  <c r="N63" i="2"/>
  <c r="N151" i="2"/>
  <c r="N4" i="2"/>
  <c r="N667" i="2"/>
  <c r="N609" i="2"/>
  <c r="N202" i="2"/>
  <c r="N319" i="2"/>
  <c r="N311" i="2"/>
  <c r="N628" i="2"/>
  <c r="N621" i="2"/>
  <c r="N143" i="2"/>
  <c r="N498" i="2"/>
  <c r="N55" i="2"/>
  <c r="N442" i="2"/>
  <c r="N535" i="2"/>
  <c r="N94" i="2"/>
  <c r="N607" i="2"/>
  <c r="N341" i="2"/>
  <c r="N648" i="2"/>
  <c r="N395" i="2"/>
  <c r="N556" i="2"/>
  <c r="N45" i="2"/>
  <c r="N283" i="2"/>
  <c r="N273" i="2"/>
  <c r="N92" i="2"/>
  <c r="N60" i="2"/>
  <c r="N228" i="2"/>
  <c r="N54" i="2"/>
  <c r="N133" i="2"/>
  <c r="N505" i="2"/>
  <c r="N518" i="2"/>
  <c r="N386" i="2"/>
  <c r="N206" i="2"/>
  <c r="N545" i="2"/>
  <c r="N494" i="2"/>
  <c r="N594" i="2"/>
  <c r="N164" i="2"/>
  <c r="N470" i="2"/>
  <c r="N78" i="2"/>
  <c r="N250" i="2"/>
  <c r="N154" i="2"/>
  <c r="N138" i="2"/>
  <c r="N467" i="2"/>
  <c r="N338" i="2"/>
  <c r="N644" i="2"/>
  <c r="N14" i="2"/>
  <c r="N355" i="2"/>
  <c r="N40" i="2"/>
  <c r="N516" i="2"/>
  <c r="N320" i="2"/>
  <c r="N409" i="2"/>
  <c r="N30" i="2"/>
  <c r="N42" i="2"/>
  <c r="N398" i="2"/>
  <c r="N406" i="2"/>
  <c r="N188" i="2"/>
  <c r="N74" i="2"/>
  <c r="N521" i="2"/>
  <c r="N109" i="2"/>
  <c r="N365" i="2"/>
  <c r="N432" i="2"/>
  <c r="N72" i="2"/>
  <c r="N404" i="2"/>
  <c r="N328" i="2"/>
  <c r="N330" i="2"/>
  <c r="N352" i="2"/>
  <c r="N576" i="2"/>
  <c r="N468" i="2"/>
  <c r="N709" i="2"/>
  <c r="N660" i="2"/>
  <c r="N696" i="2"/>
  <c r="N500" i="2"/>
  <c r="N25" i="2"/>
  <c r="N563" i="2"/>
  <c r="N41" i="2"/>
  <c r="N115" i="2"/>
  <c r="N230" i="2"/>
  <c r="N342" i="2"/>
  <c r="N20" i="2"/>
  <c r="N425" i="2"/>
  <c r="N436" i="2"/>
  <c r="N57" i="2"/>
  <c r="N582" i="2"/>
  <c r="N369" i="2"/>
  <c r="N511" i="2"/>
  <c r="N674" i="2"/>
  <c r="N488" i="2"/>
  <c r="N725" i="2"/>
  <c r="N489" i="2"/>
  <c r="N145" i="2"/>
  <c r="N177" i="2"/>
  <c r="N415" i="2"/>
  <c r="N448" i="2"/>
  <c r="N397" i="2"/>
  <c r="N276" i="2"/>
  <c r="N507" i="2"/>
  <c r="N444" i="2"/>
  <c r="N108" i="2"/>
  <c r="N3" i="2"/>
  <c r="N418" i="2"/>
  <c r="N440" i="2"/>
  <c r="N149" i="2"/>
  <c r="N251" i="2"/>
  <c r="N103" i="2"/>
  <c r="N191" i="2"/>
  <c r="N541" i="2"/>
  <c r="N568" i="2"/>
  <c r="N84" i="2"/>
  <c r="N168" i="2"/>
  <c r="N93" i="2"/>
  <c r="N466" i="2"/>
  <c r="N455" i="2"/>
  <c r="N677" i="2"/>
  <c r="N239" i="2"/>
  <c r="N358" i="2"/>
  <c r="N339" i="2"/>
  <c r="N184" i="2"/>
  <c r="N71" i="2"/>
  <c r="N284" i="2"/>
  <c r="N170" i="2"/>
  <c r="N64" i="2"/>
  <c r="N166" i="2"/>
  <c r="N632" i="2"/>
  <c r="N254" i="2"/>
  <c r="N205" i="2"/>
  <c r="N353" i="2"/>
  <c r="N606" i="2"/>
  <c r="N354" i="2"/>
  <c r="N622" i="2"/>
  <c r="N152" i="2"/>
  <c r="N310" i="2"/>
  <c r="N528" i="2"/>
  <c r="N578" i="2"/>
  <c r="N100" i="2"/>
  <c r="N491" i="2"/>
  <c r="N198" i="2"/>
  <c r="N112" i="2"/>
  <c r="N290" i="2"/>
  <c r="N405" i="2"/>
  <c r="N61" i="2"/>
  <c r="N294" i="2"/>
  <c r="N361" i="2"/>
  <c r="N368" i="2"/>
  <c r="N635" i="2"/>
  <c r="N102" i="2"/>
  <c r="N111" i="2"/>
  <c r="N182" i="2"/>
  <c r="N226" i="2"/>
  <c r="N249" i="2"/>
  <c r="N312" i="2"/>
  <c r="N484" i="2"/>
  <c r="N52" i="2"/>
  <c r="N333" i="2"/>
  <c r="N5" i="2"/>
  <c r="N261" i="2"/>
  <c r="N159" i="2"/>
  <c r="N534" i="2"/>
  <c r="N37" i="2"/>
  <c r="N706" i="2"/>
  <c r="N34" i="2"/>
  <c r="N125" i="2"/>
  <c r="N634" i="2"/>
  <c r="N302" i="2"/>
  <c r="N13" i="2"/>
  <c r="N175" i="2"/>
  <c r="N209" i="2"/>
  <c r="N46" i="2"/>
  <c r="N323" i="2"/>
  <c r="N173" i="2"/>
  <c r="N546" i="2"/>
  <c r="N222" i="2"/>
  <c r="N676" i="2"/>
  <c r="N689" i="2"/>
  <c r="N229" i="2"/>
  <c r="N113" i="2"/>
  <c r="N619" i="2"/>
  <c r="N212" i="2"/>
  <c r="N542" i="2"/>
  <c r="N122" i="2"/>
  <c r="N10" i="2"/>
  <c r="N183" i="2"/>
  <c r="N552" i="2"/>
  <c r="N142" i="2"/>
  <c r="N95" i="2"/>
  <c r="N2" i="2"/>
  <c r="N654" i="2"/>
  <c r="N119" i="2"/>
  <c r="N219" i="2"/>
  <c r="N131" i="2"/>
  <c r="N523" i="2"/>
  <c r="N553" i="2"/>
  <c r="N281" i="2"/>
  <c r="N31" i="2"/>
  <c r="N364" i="2"/>
  <c r="N474" i="2"/>
  <c r="N53" i="2"/>
  <c r="N441" i="2"/>
  <c r="N480" i="2"/>
  <c r="N678" i="2"/>
  <c r="N309" i="2"/>
  <c r="N124" i="2"/>
  <c r="N39" i="2"/>
  <c r="N68" i="2"/>
  <c r="N565" i="2"/>
  <c r="N43" i="2"/>
  <c r="N623" i="2"/>
  <c r="N139" i="2"/>
  <c r="N550" i="2"/>
  <c r="N70" i="2"/>
  <c r="N700" i="2"/>
  <c r="N485" i="2"/>
  <c r="N588" i="2"/>
  <c r="N461" i="2"/>
  <c r="N17" i="2"/>
  <c r="N618" i="2"/>
  <c r="N181" i="2"/>
  <c r="N32" i="2"/>
  <c r="N435" i="2"/>
  <c r="N272" i="2"/>
  <c r="N12" i="2"/>
  <c r="N390" i="2"/>
  <c r="N636" i="2"/>
  <c r="N178" i="2"/>
  <c r="N329" i="2"/>
  <c r="N247" i="2"/>
  <c r="N351" i="2"/>
  <c r="N496" i="2"/>
  <c r="N208" i="2"/>
  <c r="N203" i="2"/>
  <c r="N15" i="2"/>
  <c r="N427" i="2"/>
  <c r="N370" i="2"/>
  <c r="N204" i="2"/>
  <c r="N134" i="2"/>
  <c r="N231" i="2"/>
  <c r="N524" i="2"/>
  <c r="N680" i="2"/>
  <c r="N597" i="2"/>
  <c r="N22" i="2"/>
  <c r="N224" i="2"/>
  <c r="N519" i="2"/>
  <c r="N215" i="2"/>
  <c r="N189" i="2"/>
  <c r="N265" i="2"/>
  <c r="N7" i="2"/>
  <c r="N579" i="2"/>
  <c r="N89" i="2"/>
  <c r="N161" i="2"/>
  <c r="N624" i="2"/>
  <c r="N257" i="2"/>
  <c r="N512" i="2"/>
  <c r="N595" i="2"/>
  <c r="N372" i="2"/>
  <c r="N148" i="2"/>
  <c r="N336" i="2"/>
  <c r="N610" i="2"/>
  <c r="N464" i="2"/>
  <c r="N23" i="2"/>
  <c r="N80" i="2"/>
  <c r="N727" i="2"/>
  <c r="N67" i="2"/>
  <c r="N459" i="2"/>
  <c r="N697" i="2"/>
  <c r="N349" i="2"/>
  <c r="N242" i="2"/>
  <c r="N629" i="2"/>
  <c r="N118" i="2"/>
  <c r="N577" i="2"/>
  <c r="N73" i="2"/>
  <c r="N574" i="2"/>
  <c r="N6" i="2"/>
  <c r="N423" i="2"/>
  <c r="N388" i="2"/>
  <c r="N126" i="2"/>
  <c r="N407" i="2"/>
  <c r="N313" i="2"/>
  <c r="N162" i="2"/>
  <c r="N389" i="2"/>
  <c r="N136" i="2"/>
  <c r="N645" i="2"/>
  <c r="N171" i="2"/>
  <c r="N603" i="2"/>
  <c r="N289" i="2"/>
  <c r="N691" i="2"/>
  <c r="N11" i="2"/>
  <c r="N246" i="2"/>
  <c r="N253" i="2"/>
  <c r="N662" i="2"/>
  <c r="N615" i="2"/>
  <c r="N718" i="2"/>
  <c r="N422" i="2"/>
  <c r="N172" i="2"/>
  <c r="N413" i="2"/>
  <c r="N216" i="2"/>
  <c r="N671" i="2"/>
  <c r="N531" i="2"/>
  <c r="N717" i="2"/>
  <c r="N348" i="2"/>
  <c r="N86" i="2"/>
  <c r="N701" i="2"/>
  <c r="N135" i="2"/>
  <c r="N156" i="2"/>
  <c r="N144" i="2"/>
  <c r="N16" i="2"/>
  <c r="N382" i="2"/>
  <c r="N26" i="2"/>
  <c r="N661" i="2"/>
  <c r="N373" i="2"/>
  <c r="N490" i="2"/>
  <c r="N501" i="2"/>
  <c r="N132" i="2"/>
  <c r="N27" i="2"/>
  <c r="N237" i="2"/>
  <c r="N656" i="2"/>
  <c r="N96" i="2"/>
  <c r="N90" i="2"/>
  <c r="N593" i="2"/>
  <c r="N557" i="2"/>
  <c r="N570" i="2"/>
  <c r="N544" i="2"/>
  <c r="N631" i="2"/>
  <c r="N566" i="2"/>
  <c r="N51" i="2"/>
  <c r="N356" i="2"/>
  <c r="N357" i="2"/>
  <c r="N399" i="2"/>
  <c r="N707" i="2"/>
  <c r="N530" i="2"/>
  <c r="N720" i="2"/>
  <c r="N47" i="2"/>
  <c r="N503" i="2"/>
  <c r="N383" i="2"/>
  <c r="N267" i="2"/>
  <c r="N91" i="2"/>
  <c r="N363" i="2"/>
  <c r="N282" i="2"/>
  <c r="N559" i="2"/>
  <c r="N430" i="2"/>
  <c r="N186" i="2"/>
  <c r="N308" i="2"/>
  <c r="N617" i="2"/>
  <c r="N146" i="2"/>
  <c r="N262" i="2"/>
  <c r="N210" i="2"/>
  <c r="N303" i="2"/>
  <c r="N127" i="2"/>
  <c r="N157" i="2"/>
  <c r="N572" i="2"/>
  <c r="N543" i="2"/>
  <c r="N526" i="2"/>
  <c r="N590" i="2"/>
  <c r="N584" i="2"/>
  <c r="N116" i="2"/>
  <c r="N419" i="2"/>
  <c r="N497" i="2"/>
  <c r="N705" i="2"/>
  <c r="N434" i="2"/>
  <c r="N433" i="2"/>
  <c r="N360" i="2"/>
  <c r="N128" i="2"/>
  <c r="N445" i="2"/>
  <c r="N708" i="2"/>
  <c r="N462" i="2"/>
  <c r="N548" i="2"/>
  <c r="N686" i="2"/>
  <c r="N716" i="2"/>
  <c r="N493" i="2"/>
  <c r="N527" i="2"/>
  <c r="N306" i="2"/>
  <c r="N393" i="2"/>
  <c r="N586" i="2"/>
  <c r="N585" i="2"/>
  <c r="N730" i="2"/>
  <c r="N630" i="2"/>
  <c r="N589" i="2"/>
  <c r="N193" i="2"/>
  <c r="N76" i="2"/>
  <c r="N160" i="2"/>
  <c r="N48" i="2"/>
  <c r="N650" i="2"/>
  <c r="N429" i="2"/>
  <c r="N457" i="2"/>
  <c r="N420" i="2"/>
  <c r="N486" i="2"/>
  <c r="N426" i="2"/>
  <c r="N449" i="2"/>
  <c r="N107" i="2"/>
  <c r="N81" i="2"/>
  <c r="N412" i="2"/>
  <c r="N137" i="2"/>
  <c r="N575" i="2"/>
  <c r="N123" i="2"/>
  <c r="N317" i="2"/>
  <c r="N192" i="2"/>
  <c r="N324" i="2"/>
  <c r="N36" i="2"/>
  <c r="N571" i="2"/>
  <c r="N675" i="2"/>
  <c r="N381" i="2"/>
  <c r="N307" i="2"/>
  <c r="N649" i="2"/>
  <c r="N197" i="2"/>
  <c r="N49" i="2"/>
  <c r="N714" i="2"/>
  <c r="N150" i="2"/>
  <c r="N99" i="2"/>
  <c r="N478" i="2"/>
  <c r="N646" i="2"/>
  <c r="N278" i="2"/>
  <c r="N87" i="2"/>
  <c r="N214" i="2"/>
  <c r="N77" i="2"/>
  <c r="N504" i="2"/>
  <c r="N374" i="2"/>
  <c r="N44" i="2"/>
  <c r="N225" i="2"/>
  <c r="N608" i="2"/>
  <c r="N684" i="2"/>
  <c r="N347" i="2"/>
  <c r="N506" i="2"/>
  <c r="N298" i="2"/>
  <c r="N638" i="2"/>
  <c r="N567" i="2"/>
  <c r="N613" i="2"/>
  <c r="N642" i="2"/>
  <c r="N322" i="2"/>
  <c r="N82" i="2"/>
  <c r="N587" i="2"/>
  <c r="N392" i="2"/>
  <c r="N235" i="2"/>
  <c r="N416" i="2"/>
  <c r="N598" i="2"/>
  <c r="N710" i="2"/>
  <c r="N651" i="2"/>
  <c r="N195" i="2"/>
  <c r="N387" i="2"/>
  <c r="N292" i="2"/>
  <c r="N724" i="2"/>
  <c r="N65" i="2"/>
  <c r="N240" i="2"/>
  <c r="N451" i="2"/>
  <c r="N207" i="2"/>
  <c r="N201" i="2"/>
  <c r="N712" i="2"/>
  <c r="N213" i="2"/>
  <c r="N288" i="2"/>
  <c r="N657" i="2"/>
  <c r="N539" i="2"/>
  <c r="N687" i="2"/>
  <c r="N244" i="2"/>
  <c r="N321" i="2"/>
  <c r="N583" i="2"/>
  <c r="N525" i="2"/>
  <c r="N33" i="2"/>
  <c r="N731" i="2"/>
  <c r="N158" i="2"/>
  <c r="N702" i="2"/>
  <c r="N551" i="2"/>
  <c r="N260" i="2"/>
  <c r="N612" i="2"/>
  <c r="N269" i="2"/>
  <c r="N129" i="2"/>
  <c r="N483" i="2"/>
  <c r="N732" i="2"/>
  <c r="N69" i="2"/>
  <c r="N179" i="2"/>
  <c r="N270" i="2"/>
  <c r="N510" i="2"/>
  <c r="N499" i="2"/>
  <c r="N410" i="2"/>
  <c r="N669" i="2"/>
  <c r="N487" i="2"/>
  <c r="N334" i="2"/>
  <c r="N443" i="2"/>
  <c r="N703" i="2"/>
  <c r="N180" i="2"/>
  <c r="N719" i="2"/>
  <c r="N679" i="2"/>
  <c r="N591" i="2"/>
  <c r="N414" i="2"/>
  <c r="N640" i="2"/>
  <c r="N454" i="2"/>
  <c r="N670" i="2"/>
  <c r="N314" i="2"/>
  <c r="N513" i="2"/>
  <c r="N252" i="2"/>
  <c r="N141" i="2"/>
  <c r="N366" i="2"/>
  <c r="N233" i="2"/>
  <c r="N263" i="2"/>
  <c r="N529" i="2"/>
  <c r="N616" i="2"/>
  <c r="N318" i="2"/>
  <c r="N385" i="2"/>
  <c r="N105" i="2"/>
  <c r="N560" i="2"/>
  <c r="N514" i="2"/>
  <c r="N463" i="2"/>
  <c r="N300" i="2"/>
  <c r="N211" i="2"/>
  <c r="N599" i="2"/>
  <c r="N343" i="2"/>
  <c r="N614" i="2"/>
  <c r="N291" i="2"/>
  <c r="N580" i="2"/>
  <c r="N722" i="2"/>
  <c r="N174" i="2"/>
  <c r="N446" i="2"/>
  <c r="N384" i="2"/>
  <c r="N495" i="2"/>
  <c r="N340" i="2"/>
  <c r="N522" i="2"/>
  <c r="N692" i="2"/>
  <c r="N658" i="2"/>
  <c r="N536" i="2"/>
  <c r="N625" i="2"/>
  <c r="N685" i="2"/>
  <c r="N243" i="2"/>
  <c r="N469" i="2"/>
  <c r="N663" i="2"/>
  <c r="N655" i="2"/>
  <c r="N346" i="2"/>
  <c r="N694" i="2"/>
  <c r="N604" i="2"/>
  <c r="N682" i="2"/>
  <c r="N668" i="2"/>
  <c r="N508" i="2"/>
  <c r="N728" i="2"/>
  <c r="N704" i="2"/>
  <c r="N517" i="2"/>
  <c r="N681" i="2"/>
  <c r="N673" i="2"/>
  <c r="N664" i="2"/>
  <c r="N713" i="2"/>
  <c r="N558" i="2"/>
  <c r="N693" i="2"/>
  <c r="N695" i="2"/>
  <c r="N698" i="2"/>
  <c r="N721" i="2"/>
  <c r="N626" i="2"/>
  <c r="N711" i="2"/>
  <c r="N715" i="2"/>
  <c r="N726" i="2"/>
  <c r="N641" i="2"/>
  <c r="L633" i="2"/>
  <c r="L561" i="2"/>
  <c r="L547" i="2"/>
  <c r="L88" i="2"/>
  <c r="L287" i="2"/>
  <c r="L401" i="2"/>
  <c r="L438" i="2"/>
  <c r="L327" i="2"/>
  <c r="L569" i="2"/>
  <c r="L533" i="2"/>
  <c r="L396" i="2"/>
  <c r="L275" i="2"/>
  <c r="L114" i="2"/>
  <c r="L665" i="2"/>
  <c r="L130" i="2"/>
  <c r="L471" i="2"/>
  <c r="L596" i="2"/>
  <c r="L627" i="2"/>
  <c r="L417" i="2"/>
  <c r="L400" i="2"/>
  <c r="L58" i="2"/>
  <c r="L394" i="2"/>
  <c r="L502" i="2"/>
  <c r="L259" i="2"/>
  <c r="L268" i="2"/>
  <c r="L601" i="2"/>
  <c r="L447" i="2"/>
  <c r="L79" i="2"/>
  <c r="L659" i="2"/>
  <c r="L573" i="2"/>
  <c r="L293" i="2"/>
  <c r="L169" i="2"/>
  <c r="L688" i="2"/>
  <c r="L9" i="2"/>
  <c r="L377" i="2"/>
  <c r="L83" i="2"/>
  <c r="L411" i="2"/>
  <c r="L153" i="2"/>
  <c r="L238" i="2"/>
  <c r="L672" i="2"/>
  <c r="L104" i="2"/>
  <c r="L50" i="2"/>
  <c r="L538" i="2"/>
  <c r="L176" i="2"/>
  <c r="L391" i="2"/>
  <c r="L460" i="2"/>
  <c r="L196" i="2"/>
  <c r="L602" i="2"/>
  <c r="L236" i="2"/>
  <c r="L350" i="2"/>
  <c r="L520" i="2"/>
  <c r="L456" i="2"/>
  <c r="L472" i="2"/>
  <c r="L140" i="2"/>
  <c r="L359" i="2"/>
  <c r="L315" i="2"/>
  <c r="L245" i="2"/>
  <c r="L473" i="2"/>
  <c r="L190" i="2"/>
  <c r="L367" i="2"/>
  <c r="L476" i="2"/>
  <c r="L295" i="2"/>
  <c r="L344" i="2"/>
  <c r="L200" i="2"/>
  <c r="L362" i="2"/>
  <c r="L301" i="2"/>
  <c r="L304" i="2"/>
  <c r="L477" i="2"/>
  <c r="L403" i="2"/>
  <c r="L155" i="2"/>
  <c r="L408" i="2"/>
  <c r="L371" i="2"/>
  <c r="L256" i="2"/>
  <c r="L101" i="2"/>
  <c r="L185" i="2"/>
  <c r="L592" i="2"/>
  <c r="L187" i="2"/>
  <c r="L453" i="2"/>
  <c r="L167" i="2"/>
  <c r="L59" i="2"/>
  <c r="L345" i="2"/>
  <c r="L458" i="2"/>
  <c r="L375" i="2"/>
  <c r="L540" i="2"/>
  <c r="L326" i="2"/>
  <c r="L163" i="2"/>
  <c r="L439" i="2"/>
  <c r="L509" i="2"/>
  <c r="L305" i="2"/>
  <c r="L285" i="2"/>
  <c r="L274" i="2"/>
  <c r="L75" i="2"/>
  <c r="L611" i="2"/>
  <c r="L117" i="2"/>
  <c r="L8" i="2"/>
  <c r="L266" i="2"/>
  <c r="L110" i="2"/>
  <c r="L98" i="2"/>
  <c r="L248" i="2"/>
  <c r="L639" i="2"/>
  <c r="L428" i="2"/>
  <c r="L56" i="2"/>
  <c r="L316" i="2"/>
  <c r="L452" i="2"/>
  <c r="L97" i="2"/>
  <c r="L299" i="2"/>
  <c r="L24" i="2"/>
  <c r="L647" i="2"/>
  <c r="L475" i="2"/>
  <c r="L379" i="2"/>
  <c r="L532" i="2"/>
  <c r="L62" i="2"/>
  <c r="L218" i="2"/>
  <c r="L38" i="2"/>
  <c r="L380" i="2"/>
  <c r="L280" i="2"/>
  <c r="L286" i="2"/>
  <c r="L331" i="2"/>
  <c r="L450" i="2"/>
  <c r="L66" i="2"/>
  <c r="L21" i="2"/>
  <c r="L729" i="2"/>
  <c r="L199" i="2"/>
  <c r="L227" i="2"/>
  <c r="L325" i="2"/>
  <c r="L271" i="2"/>
  <c r="L637" i="2"/>
  <c r="L376" i="2"/>
  <c r="L147" i="2"/>
  <c r="L120" i="2"/>
  <c r="L165" i="2"/>
  <c r="L85" i="2"/>
  <c r="L264" i="2"/>
  <c r="L297" i="2"/>
  <c r="L18" i="2"/>
  <c r="L690" i="2"/>
  <c r="L652" i="2"/>
  <c r="L332" i="2"/>
  <c r="L699" i="2"/>
  <c r="L378" i="2"/>
  <c r="L255" i="2"/>
  <c r="L402" i="2"/>
  <c r="L277" i="2"/>
  <c r="L223" i="2"/>
  <c r="L549" i="2"/>
  <c r="L653" i="2"/>
  <c r="L431" i="2"/>
  <c r="L465" i="2"/>
  <c r="L19" i="2"/>
  <c r="L29" i="2"/>
  <c r="L723" i="2"/>
  <c r="L121" i="2"/>
  <c r="L232" i="2"/>
  <c r="L28" i="2"/>
  <c r="L258" i="2"/>
  <c r="L296" i="2"/>
  <c r="L194" i="2"/>
  <c r="L479" i="2"/>
  <c r="L515" i="2"/>
  <c r="L279" i="2"/>
  <c r="L564" i="2"/>
  <c r="L421" i="2"/>
  <c r="L241" i="2"/>
  <c r="L437" i="2"/>
  <c r="L481" i="2"/>
  <c r="L337" i="2"/>
  <c r="L234" i="2"/>
  <c r="L555" i="2"/>
  <c r="L643" i="2"/>
  <c r="L554" i="2"/>
  <c r="L562" i="2"/>
  <c r="L605" i="2"/>
  <c r="L217" i="2"/>
  <c r="L600" i="2"/>
  <c r="L537" i="2"/>
  <c r="L424" i="2"/>
  <c r="L220" i="2"/>
  <c r="L335" i="2"/>
  <c r="L581" i="2"/>
  <c r="L106" i="2"/>
  <c r="L492" i="2"/>
  <c r="L666" i="2"/>
  <c r="L482" i="2"/>
  <c r="L35" i="2"/>
  <c r="L620" i="2"/>
  <c r="L683" i="2"/>
  <c r="L221" i="2"/>
  <c r="L63" i="2"/>
  <c r="L151" i="2"/>
  <c r="L4" i="2"/>
  <c r="L667" i="2"/>
  <c r="L609" i="2"/>
  <c r="L202" i="2"/>
  <c r="L319" i="2"/>
  <c r="L311" i="2"/>
  <c r="L628" i="2"/>
  <c r="L621" i="2"/>
  <c r="L143" i="2"/>
  <c r="L498" i="2"/>
  <c r="L55" i="2"/>
  <c r="L442" i="2"/>
  <c r="L535" i="2"/>
  <c r="L94" i="2"/>
  <c r="L607" i="2"/>
  <c r="L341" i="2"/>
  <c r="L648" i="2"/>
  <c r="L395" i="2"/>
  <c r="L556" i="2"/>
  <c r="L45" i="2"/>
  <c r="L283" i="2"/>
  <c r="L273" i="2"/>
  <c r="L92" i="2"/>
  <c r="L60" i="2"/>
  <c r="L228" i="2"/>
  <c r="L54" i="2"/>
  <c r="L133" i="2"/>
  <c r="L505" i="2"/>
  <c r="L518" i="2"/>
  <c r="L386" i="2"/>
  <c r="L206" i="2"/>
  <c r="L545" i="2"/>
  <c r="L494" i="2"/>
  <c r="L594" i="2"/>
  <c r="L164" i="2"/>
  <c r="L470" i="2"/>
  <c r="L78" i="2"/>
  <c r="L250" i="2"/>
  <c r="L154" i="2"/>
  <c r="L138" i="2"/>
  <c r="L467" i="2"/>
  <c r="L338" i="2"/>
  <c r="L644" i="2"/>
  <c r="L14" i="2"/>
  <c r="L355" i="2"/>
  <c r="L40" i="2"/>
  <c r="L516" i="2"/>
  <c r="L320" i="2"/>
  <c r="L409" i="2"/>
  <c r="L30" i="2"/>
  <c r="L42" i="2"/>
  <c r="L398" i="2"/>
  <c r="L406" i="2"/>
  <c r="L188" i="2"/>
  <c r="L74" i="2"/>
  <c r="L521" i="2"/>
  <c r="L109" i="2"/>
  <c r="L365" i="2"/>
  <c r="L432" i="2"/>
  <c r="L72" i="2"/>
  <c r="L404" i="2"/>
  <c r="L328" i="2"/>
  <c r="L330" i="2"/>
  <c r="L352" i="2"/>
  <c r="L576" i="2"/>
  <c r="L468" i="2"/>
  <c r="L709" i="2"/>
  <c r="L660" i="2"/>
  <c r="L696" i="2"/>
  <c r="L500" i="2"/>
  <c r="L25" i="2"/>
  <c r="L563" i="2"/>
  <c r="L41" i="2"/>
  <c r="L115" i="2"/>
  <c r="L230" i="2"/>
  <c r="L342" i="2"/>
  <c r="L20" i="2"/>
  <c r="L425" i="2"/>
  <c r="L436" i="2"/>
  <c r="L57" i="2"/>
  <c r="L582" i="2"/>
  <c r="L369" i="2"/>
  <c r="L511" i="2"/>
  <c r="L674" i="2"/>
  <c r="L488" i="2"/>
  <c r="L725" i="2"/>
  <c r="L489" i="2"/>
  <c r="L145" i="2"/>
  <c r="L177" i="2"/>
  <c r="L415" i="2"/>
  <c r="L448" i="2"/>
  <c r="L397" i="2"/>
  <c r="L276" i="2"/>
  <c r="L507" i="2"/>
  <c r="L444" i="2"/>
  <c r="L108" i="2"/>
  <c r="L3" i="2"/>
  <c r="L418" i="2"/>
  <c r="L440" i="2"/>
  <c r="L149" i="2"/>
  <c r="L251" i="2"/>
  <c r="L103" i="2"/>
  <c r="L191" i="2"/>
  <c r="L541" i="2"/>
  <c r="L568" i="2"/>
  <c r="L84" i="2"/>
  <c r="L168" i="2"/>
  <c r="L93" i="2"/>
  <c r="L466" i="2"/>
  <c r="L455" i="2"/>
  <c r="L677" i="2"/>
  <c r="L239" i="2"/>
  <c r="L358" i="2"/>
  <c r="L339" i="2"/>
  <c r="L184" i="2"/>
  <c r="L71" i="2"/>
  <c r="L284" i="2"/>
  <c r="L170" i="2"/>
  <c r="L64" i="2"/>
  <c r="L166" i="2"/>
  <c r="L632" i="2"/>
  <c r="L254" i="2"/>
  <c r="L205" i="2"/>
  <c r="L353" i="2"/>
  <c r="L606" i="2"/>
  <c r="L354" i="2"/>
  <c r="L622" i="2"/>
  <c r="L152" i="2"/>
  <c r="L310" i="2"/>
  <c r="L528" i="2"/>
  <c r="L578" i="2"/>
  <c r="L100" i="2"/>
  <c r="L491" i="2"/>
  <c r="L198" i="2"/>
  <c r="L112" i="2"/>
  <c r="L290" i="2"/>
  <c r="L405" i="2"/>
  <c r="L61" i="2"/>
  <c r="L294" i="2"/>
  <c r="L361" i="2"/>
  <c r="L368" i="2"/>
  <c r="L635" i="2"/>
  <c r="L102" i="2"/>
  <c r="L111" i="2"/>
  <c r="L182" i="2"/>
  <c r="L226" i="2"/>
  <c r="L249" i="2"/>
  <c r="L312" i="2"/>
  <c r="L484" i="2"/>
  <c r="L52" i="2"/>
  <c r="L333" i="2"/>
  <c r="L5" i="2"/>
  <c r="L261" i="2"/>
  <c r="L159" i="2"/>
  <c r="L534" i="2"/>
  <c r="L37" i="2"/>
  <c r="L706" i="2"/>
  <c r="L34" i="2"/>
  <c r="L125" i="2"/>
  <c r="L634" i="2"/>
  <c r="L302" i="2"/>
  <c r="L13" i="2"/>
  <c r="L175" i="2"/>
  <c r="L209" i="2"/>
  <c r="L46" i="2"/>
  <c r="L323" i="2"/>
  <c r="L173" i="2"/>
  <c r="L546" i="2"/>
  <c r="L222" i="2"/>
  <c r="L676" i="2"/>
  <c r="L689" i="2"/>
  <c r="L229" i="2"/>
  <c r="L113" i="2"/>
  <c r="L619" i="2"/>
  <c r="L212" i="2"/>
  <c r="L542" i="2"/>
  <c r="L122" i="2"/>
  <c r="L10" i="2"/>
  <c r="L183" i="2"/>
  <c r="L552" i="2"/>
  <c r="L142" i="2"/>
  <c r="L95" i="2"/>
  <c r="L2" i="2"/>
  <c r="L654" i="2"/>
  <c r="L119" i="2"/>
  <c r="L219" i="2"/>
  <c r="L131" i="2"/>
  <c r="L523" i="2"/>
  <c r="L553" i="2"/>
  <c r="L281" i="2"/>
  <c r="L31" i="2"/>
  <c r="L364" i="2"/>
  <c r="L474" i="2"/>
  <c r="L53" i="2"/>
  <c r="L441" i="2"/>
  <c r="L480" i="2"/>
  <c r="L678" i="2"/>
  <c r="L309" i="2"/>
  <c r="L124" i="2"/>
  <c r="L39" i="2"/>
  <c r="L68" i="2"/>
  <c r="L565" i="2"/>
  <c r="L43" i="2"/>
  <c r="L623" i="2"/>
  <c r="L139" i="2"/>
  <c r="L550" i="2"/>
  <c r="L70" i="2"/>
  <c r="L700" i="2"/>
  <c r="L485" i="2"/>
  <c r="L588" i="2"/>
  <c r="L461" i="2"/>
  <c r="L17" i="2"/>
  <c r="L618" i="2"/>
  <c r="L181" i="2"/>
  <c r="L32" i="2"/>
  <c r="L435" i="2"/>
  <c r="L272" i="2"/>
  <c r="L12" i="2"/>
  <c r="L390" i="2"/>
  <c r="L636" i="2"/>
  <c r="L178" i="2"/>
  <c r="L329" i="2"/>
  <c r="L247" i="2"/>
  <c r="L351" i="2"/>
  <c r="L496" i="2"/>
  <c r="L208" i="2"/>
  <c r="L203" i="2"/>
  <c r="L15" i="2"/>
  <c r="L427" i="2"/>
  <c r="L370" i="2"/>
  <c r="L204" i="2"/>
  <c r="L134" i="2"/>
  <c r="L231" i="2"/>
  <c r="L524" i="2"/>
  <c r="L680" i="2"/>
  <c r="L597" i="2"/>
  <c r="L22" i="2"/>
  <c r="L224" i="2"/>
  <c r="L519" i="2"/>
  <c r="L215" i="2"/>
  <c r="L189" i="2"/>
  <c r="L265" i="2"/>
  <c r="L7" i="2"/>
  <c r="L579" i="2"/>
  <c r="L89" i="2"/>
  <c r="L161" i="2"/>
  <c r="L624" i="2"/>
  <c r="L257" i="2"/>
  <c r="L512" i="2"/>
  <c r="L595" i="2"/>
  <c r="L372" i="2"/>
  <c r="L148" i="2"/>
  <c r="L336" i="2"/>
  <c r="L610" i="2"/>
  <c r="L464" i="2"/>
  <c r="L23" i="2"/>
  <c r="L80" i="2"/>
  <c r="L727" i="2"/>
  <c r="L67" i="2"/>
  <c r="L459" i="2"/>
  <c r="L697" i="2"/>
  <c r="L349" i="2"/>
  <c r="L242" i="2"/>
  <c r="L629" i="2"/>
  <c r="L118" i="2"/>
  <c r="L577" i="2"/>
  <c r="L73" i="2"/>
  <c r="L574" i="2"/>
  <c r="L6" i="2"/>
  <c r="L423" i="2"/>
  <c r="L388" i="2"/>
  <c r="L126" i="2"/>
  <c r="L407" i="2"/>
  <c r="L313" i="2"/>
  <c r="L162" i="2"/>
  <c r="L389" i="2"/>
  <c r="L136" i="2"/>
  <c r="L645" i="2"/>
  <c r="L171" i="2"/>
  <c r="L603" i="2"/>
  <c r="L289" i="2"/>
  <c r="L691" i="2"/>
  <c r="L11" i="2"/>
  <c r="L246" i="2"/>
  <c r="L253" i="2"/>
  <c r="L662" i="2"/>
  <c r="L615" i="2"/>
  <c r="L718" i="2"/>
  <c r="L422" i="2"/>
  <c r="L172" i="2"/>
  <c r="L413" i="2"/>
  <c r="L216" i="2"/>
  <c r="L671" i="2"/>
  <c r="L531" i="2"/>
  <c r="L717" i="2"/>
  <c r="L348" i="2"/>
  <c r="L86" i="2"/>
  <c r="L701" i="2"/>
  <c r="L135" i="2"/>
  <c r="L156" i="2"/>
  <c r="L144" i="2"/>
  <c r="L16" i="2"/>
  <c r="L382" i="2"/>
  <c r="L26" i="2"/>
  <c r="L661" i="2"/>
  <c r="L373" i="2"/>
  <c r="L490" i="2"/>
  <c r="L501" i="2"/>
  <c r="L132" i="2"/>
  <c r="L27" i="2"/>
  <c r="L237" i="2"/>
  <c r="L656" i="2"/>
  <c r="L96" i="2"/>
  <c r="L90" i="2"/>
  <c r="L593" i="2"/>
  <c r="L557" i="2"/>
  <c r="L570" i="2"/>
  <c r="L544" i="2"/>
  <c r="L631" i="2"/>
  <c r="L566" i="2"/>
  <c r="L51" i="2"/>
  <c r="L356" i="2"/>
  <c r="L357" i="2"/>
  <c r="L399" i="2"/>
  <c r="L707" i="2"/>
  <c r="L530" i="2"/>
  <c r="L720" i="2"/>
  <c r="L47" i="2"/>
  <c r="L503" i="2"/>
  <c r="L383" i="2"/>
  <c r="L267" i="2"/>
  <c r="L91" i="2"/>
  <c r="L363" i="2"/>
  <c r="L282" i="2"/>
  <c r="L559" i="2"/>
  <c r="L430" i="2"/>
  <c r="L186" i="2"/>
  <c r="L308" i="2"/>
  <c r="L617" i="2"/>
  <c r="L146" i="2"/>
  <c r="L262" i="2"/>
  <c r="L210" i="2"/>
  <c r="L303" i="2"/>
  <c r="L127" i="2"/>
  <c r="L157" i="2"/>
  <c r="L572" i="2"/>
  <c r="L543" i="2"/>
  <c r="L526" i="2"/>
  <c r="L590" i="2"/>
  <c r="L584" i="2"/>
  <c r="L116" i="2"/>
  <c r="L419" i="2"/>
  <c r="L497" i="2"/>
  <c r="L705" i="2"/>
  <c r="L434" i="2"/>
  <c r="L433" i="2"/>
  <c r="L360" i="2"/>
  <c r="L128" i="2"/>
  <c r="L445" i="2"/>
  <c r="L708" i="2"/>
  <c r="L462" i="2"/>
  <c r="L548" i="2"/>
  <c r="L686" i="2"/>
  <c r="L716" i="2"/>
  <c r="L493" i="2"/>
  <c r="L527" i="2"/>
  <c r="L306" i="2"/>
  <c r="L393" i="2"/>
  <c r="L586" i="2"/>
  <c r="L585" i="2"/>
  <c r="L730" i="2"/>
  <c r="L630" i="2"/>
  <c r="L589" i="2"/>
  <c r="L193" i="2"/>
  <c r="L76" i="2"/>
  <c r="L160" i="2"/>
  <c r="L48" i="2"/>
  <c r="L650" i="2"/>
  <c r="L429" i="2"/>
  <c r="L457" i="2"/>
  <c r="L420" i="2"/>
  <c r="L486" i="2"/>
  <c r="L426" i="2"/>
  <c r="L449" i="2"/>
  <c r="L107" i="2"/>
  <c r="L81" i="2"/>
  <c r="L412" i="2"/>
  <c r="L137" i="2"/>
  <c r="L575" i="2"/>
  <c r="L123" i="2"/>
  <c r="L317" i="2"/>
  <c r="L192" i="2"/>
  <c r="L324" i="2"/>
  <c r="L36" i="2"/>
  <c r="L571" i="2"/>
  <c r="L675" i="2"/>
  <c r="L381" i="2"/>
  <c r="L307" i="2"/>
  <c r="L649" i="2"/>
  <c r="L197" i="2"/>
  <c r="L49" i="2"/>
  <c r="L714" i="2"/>
  <c r="L150" i="2"/>
  <c r="L99" i="2"/>
  <c r="L478" i="2"/>
  <c r="L646" i="2"/>
  <c r="L278" i="2"/>
  <c r="L87" i="2"/>
  <c r="L214" i="2"/>
  <c r="L77" i="2"/>
  <c r="L504" i="2"/>
  <c r="L374" i="2"/>
  <c r="L44" i="2"/>
  <c r="L225" i="2"/>
  <c r="L608" i="2"/>
  <c r="L684" i="2"/>
  <c r="L347" i="2"/>
  <c r="L506" i="2"/>
  <c r="L298" i="2"/>
  <c r="L638" i="2"/>
  <c r="L567" i="2"/>
  <c r="L613" i="2"/>
  <c r="L642" i="2"/>
  <c r="L322" i="2"/>
  <c r="L82" i="2"/>
  <c r="L587" i="2"/>
  <c r="L392" i="2"/>
  <c r="L235" i="2"/>
  <c r="L416" i="2"/>
  <c r="L598" i="2"/>
  <c r="L710" i="2"/>
  <c r="L651" i="2"/>
  <c r="L195" i="2"/>
  <c r="L387" i="2"/>
  <c r="L292" i="2"/>
  <c r="L724" i="2"/>
  <c r="L65" i="2"/>
  <c r="L240" i="2"/>
  <c r="L451" i="2"/>
  <c r="L207" i="2"/>
  <c r="L201" i="2"/>
  <c r="L712" i="2"/>
  <c r="L213" i="2"/>
  <c r="L288" i="2"/>
  <c r="L657" i="2"/>
  <c r="L539" i="2"/>
  <c r="L687" i="2"/>
  <c r="L244" i="2"/>
  <c r="L321" i="2"/>
  <c r="L583" i="2"/>
  <c r="L525" i="2"/>
  <c r="L33" i="2"/>
  <c r="L731" i="2"/>
  <c r="L158" i="2"/>
  <c r="L702" i="2"/>
  <c r="L551" i="2"/>
  <c r="L260" i="2"/>
  <c r="L612" i="2"/>
  <c r="L269" i="2"/>
  <c r="L129" i="2"/>
  <c r="L483" i="2"/>
  <c r="L732" i="2"/>
  <c r="L69" i="2"/>
  <c r="L179" i="2"/>
  <c r="L270" i="2"/>
  <c r="L510" i="2"/>
  <c r="L499" i="2"/>
  <c r="L410" i="2"/>
  <c r="L669" i="2"/>
  <c r="L487" i="2"/>
  <c r="L334" i="2"/>
  <c r="L443" i="2"/>
  <c r="L703" i="2"/>
  <c r="L180" i="2"/>
  <c r="L719" i="2"/>
  <c r="L679" i="2"/>
  <c r="L591" i="2"/>
  <c r="L414" i="2"/>
  <c r="L640" i="2"/>
  <c r="L454" i="2"/>
  <c r="L670" i="2"/>
  <c r="L314" i="2"/>
  <c r="L513" i="2"/>
  <c r="L252" i="2"/>
  <c r="L141" i="2"/>
  <c r="L366" i="2"/>
  <c r="L233" i="2"/>
  <c r="L263" i="2"/>
  <c r="L529" i="2"/>
  <c r="L616" i="2"/>
  <c r="L318" i="2"/>
  <c r="L385" i="2"/>
  <c r="L105" i="2"/>
  <c r="L560" i="2"/>
  <c r="L514" i="2"/>
  <c r="L463" i="2"/>
  <c r="L300" i="2"/>
  <c r="L211" i="2"/>
  <c r="L599" i="2"/>
  <c r="L343" i="2"/>
  <c r="L614" i="2"/>
  <c r="L291" i="2"/>
  <c r="L580" i="2"/>
  <c r="L722" i="2"/>
  <c r="L174" i="2"/>
  <c r="L446" i="2"/>
  <c r="L384" i="2"/>
  <c r="L495" i="2"/>
  <c r="L340" i="2"/>
  <c r="L522" i="2"/>
  <c r="L692" i="2"/>
  <c r="L658" i="2"/>
  <c r="L536" i="2"/>
  <c r="L625" i="2"/>
  <c r="L685" i="2"/>
  <c r="L243" i="2"/>
  <c r="L469" i="2"/>
  <c r="L663" i="2"/>
  <c r="L655" i="2"/>
  <c r="L346" i="2"/>
  <c r="L694" i="2"/>
  <c r="L604" i="2"/>
  <c r="L682" i="2"/>
  <c r="L668" i="2"/>
  <c r="L508" i="2"/>
  <c r="L728" i="2"/>
  <c r="L704" i="2"/>
  <c r="L517" i="2"/>
  <c r="L681" i="2"/>
  <c r="L673" i="2"/>
  <c r="L664" i="2"/>
  <c r="L713" i="2"/>
  <c r="L558" i="2"/>
  <c r="L693" i="2"/>
  <c r="L695" i="2"/>
  <c r="L698" i="2"/>
  <c r="L721" i="2"/>
  <c r="L626" i="2"/>
  <c r="L711" i="2"/>
  <c r="L715" i="2"/>
  <c r="L726" i="2"/>
  <c r="L641" i="2"/>
  <c r="J633" i="2"/>
  <c r="J561" i="2"/>
  <c r="J547" i="2"/>
  <c r="J88" i="2"/>
  <c r="J287" i="2"/>
  <c r="J401" i="2"/>
  <c r="J438" i="2"/>
  <c r="J327" i="2"/>
  <c r="J569" i="2"/>
  <c r="J533" i="2"/>
  <c r="J396" i="2"/>
  <c r="J275" i="2"/>
  <c r="J114" i="2"/>
  <c r="J665" i="2"/>
  <c r="J130" i="2"/>
  <c r="J471" i="2"/>
  <c r="J596" i="2"/>
  <c r="J627" i="2"/>
  <c r="J417" i="2"/>
  <c r="J400" i="2"/>
  <c r="J58" i="2"/>
  <c r="J394" i="2"/>
  <c r="J502" i="2"/>
  <c r="J259" i="2"/>
  <c r="J268" i="2"/>
  <c r="J601" i="2"/>
  <c r="J447" i="2"/>
  <c r="J79" i="2"/>
  <c r="J659" i="2"/>
  <c r="J573" i="2"/>
  <c r="J293" i="2"/>
  <c r="J169" i="2"/>
  <c r="J688" i="2"/>
  <c r="J9" i="2"/>
  <c r="J377" i="2"/>
  <c r="J83" i="2"/>
  <c r="J411" i="2"/>
  <c r="J153" i="2"/>
  <c r="J238" i="2"/>
  <c r="J672" i="2"/>
  <c r="J104" i="2"/>
  <c r="J50" i="2"/>
  <c r="J538" i="2"/>
  <c r="J176" i="2"/>
  <c r="J391" i="2"/>
  <c r="J460" i="2"/>
  <c r="J196" i="2"/>
  <c r="J602" i="2"/>
  <c r="J236" i="2"/>
  <c r="J350" i="2"/>
  <c r="J520" i="2"/>
  <c r="J456" i="2"/>
  <c r="J472" i="2"/>
  <c r="J140" i="2"/>
  <c r="J359" i="2"/>
  <c r="J315" i="2"/>
  <c r="J245" i="2"/>
  <c r="J473" i="2"/>
  <c r="J190" i="2"/>
  <c r="J367" i="2"/>
  <c r="J476" i="2"/>
  <c r="J295" i="2"/>
  <c r="J344" i="2"/>
  <c r="J200" i="2"/>
  <c r="J362" i="2"/>
  <c r="J301" i="2"/>
  <c r="J304" i="2"/>
  <c r="J477" i="2"/>
  <c r="J403" i="2"/>
  <c r="J155" i="2"/>
  <c r="J408" i="2"/>
  <c r="J371" i="2"/>
  <c r="J256" i="2"/>
  <c r="J101" i="2"/>
  <c r="J185" i="2"/>
  <c r="J592" i="2"/>
  <c r="J187" i="2"/>
  <c r="J453" i="2"/>
  <c r="J167" i="2"/>
  <c r="J59" i="2"/>
  <c r="J345" i="2"/>
  <c r="J458" i="2"/>
  <c r="J375" i="2"/>
  <c r="J540" i="2"/>
  <c r="J326" i="2"/>
  <c r="J163" i="2"/>
  <c r="J439" i="2"/>
  <c r="J509" i="2"/>
  <c r="J305" i="2"/>
  <c r="J285" i="2"/>
  <c r="J274" i="2"/>
  <c r="J75" i="2"/>
  <c r="J611" i="2"/>
  <c r="J117" i="2"/>
  <c r="J8" i="2"/>
  <c r="J266" i="2"/>
  <c r="J110" i="2"/>
  <c r="J98" i="2"/>
  <c r="J248" i="2"/>
  <c r="J639" i="2"/>
  <c r="J428" i="2"/>
  <c r="J56" i="2"/>
  <c r="J316" i="2"/>
  <c r="J452" i="2"/>
  <c r="J97" i="2"/>
  <c r="J299" i="2"/>
  <c r="J24" i="2"/>
  <c r="J647" i="2"/>
  <c r="J475" i="2"/>
  <c r="J379" i="2"/>
  <c r="J532" i="2"/>
  <c r="J62" i="2"/>
  <c r="J218" i="2"/>
  <c r="J38" i="2"/>
  <c r="J380" i="2"/>
  <c r="J280" i="2"/>
  <c r="J286" i="2"/>
  <c r="J331" i="2"/>
  <c r="J450" i="2"/>
  <c r="J66" i="2"/>
  <c r="J21" i="2"/>
  <c r="J729" i="2"/>
  <c r="J199" i="2"/>
  <c r="J227" i="2"/>
  <c r="J325" i="2"/>
  <c r="J271" i="2"/>
  <c r="J637" i="2"/>
  <c r="J376" i="2"/>
  <c r="J147" i="2"/>
  <c r="J120" i="2"/>
  <c r="J165" i="2"/>
  <c r="J85" i="2"/>
  <c r="J264" i="2"/>
  <c r="J297" i="2"/>
  <c r="J18" i="2"/>
  <c r="J690" i="2"/>
  <c r="J652" i="2"/>
  <c r="J332" i="2"/>
  <c r="J699" i="2"/>
  <c r="J378" i="2"/>
  <c r="J255" i="2"/>
  <c r="J402" i="2"/>
  <c r="J277" i="2"/>
  <c r="J223" i="2"/>
  <c r="J549" i="2"/>
  <c r="J653" i="2"/>
  <c r="J431" i="2"/>
  <c r="J465" i="2"/>
  <c r="J19" i="2"/>
  <c r="J29" i="2"/>
  <c r="J723" i="2"/>
  <c r="J121" i="2"/>
  <c r="J232" i="2"/>
  <c r="J28" i="2"/>
  <c r="J258" i="2"/>
  <c r="J296" i="2"/>
  <c r="J194" i="2"/>
  <c r="J479" i="2"/>
  <c r="J515" i="2"/>
  <c r="J279" i="2"/>
  <c r="J564" i="2"/>
  <c r="J421" i="2"/>
  <c r="J241" i="2"/>
  <c r="J437" i="2"/>
  <c r="J481" i="2"/>
  <c r="J337" i="2"/>
  <c r="J234" i="2"/>
  <c r="J555" i="2"/>
  <c r="J643" i="2"/>
  <c r="J554" i="2"/>
  <c r="J562" i="2"/>
  <c r="J605" i="2"/>
  <c r="J217" i="2"/>
  <c r="J600" i="2"/>
  <c r="J537" i="2"/>
  <c r="J424" i="2"/>
  <c r="J220" i="2"/>
  <c r="J335" i="2"/>
  <c r="J581" i="2"/>
  <c r="J106" i="2"/>
  <c r="J492" i="2"/>
  <c r="J666" i="2"/>
  <c r="J482" i="2"/>
  <c r="J35" i="2"/>
  <c r="J620" i="2"/>
  <c r="J683" i="2"/>
  <c r="J221" i="2"/>
  <c r="J63" i="2"/>
  <c r="J151" i="2"/>
  <c r="J4" i="2"/>
  <c r="J667" i="2"/>
  <c r="J609" i="2"/>
  <c r="J202" i="2"/>
  <c r="J319" i="2"/>
  <c r="J311" i="2"/>
  <c r="J628" i="2"/>
  <c r="J621" i="2"/>
  <c r="J143" i="2"/>
  <c r="J498" i="2"/>
  <c r="J55" i="2"/>
  <c r="J442" i="2"/>
  <c r="J535" i="2"/>
  <c r="J94" i="2"/>
  <c r="J607" i="2"/>
  <c r="J341" i="2"/>
  <c r="J648" i="2"/>
  <c r="J395" i="2"/>
  <c r="J556" i="2"/>
  <c r="J45" i="2"/>
  <c r="J283" i="2"/>
  <c r="J273" i="2"/>
  <c r="J92" i="2"/>
  <c r="J60" i="2"/>
  <c r="J228" i="2"/>
  <c r="J54" i="2"/>
  <c r="J133" i="2"/>
  <c r="J505" i="2"/>
  <c r="J518" i="2"/>
  <c r="J386" i="2"/>
  <c r="J206" i="2"/>
  <c r="J545" i="2"/>
  <c r="J494" i="2"/>
  <c r="J594" i="2"/>
  <c r="J164" i="2"/>
  <c r="J470" i="2"/>
  <c r="J78" i="2"/>
  <c r="J250" i="2"/>
  <c r="J154" i="2"/>
  <c r="J138" i="2"/>
  <c r="J467" i="2"/>
  <c r="J338" i="2"/>
  <c r="J644" i="2"/>
  <c r="J14" i="2"/>
  <c r="J355" i="2"/>
  <c r="J40" i="2"/>
  <c r="J516" i="2"/>
  <c r="J320" i="2"/>
  <c r="J409" i="2"/>
  <c r="J30" i="2"/>
  <c r="J42" i="2"/>
  <c r="J398" i="2"/>
  <c r="J406" i="2"/>
  <c r="J188" i="2"/>
  <c r="J74" i="2"/>
  <c r="J521" i="2"/>
  <c r="J109" i="2"/>
  <c r="J365" i="2"/>
  <c r="J432" i="2"/>
  <c r="J72" i="2"/>
  <c r="J404" i="2"/>
  <c r="J328" i="2"/>
  <c r="J330" i="2"/>
  <c r="J352" i="2"/>
  <c r="J576" i="2"/>
  <c r="J468" i="2"/>
  <c r="J709" i="2"/>
  <c r="J660" i="2"/>
  <c r="J696" i="2"/>
  <c r="J500" i="2"/>
  <c r="J25" i="2"/>
  <c r="J563" i="2"/>
  <c r="J41" i="2"/>
  <c r="J115" i="2"/>
  <c r="J230" i="2"/>
  <c r="J342" i="2"/>
  <c r="J20" i="2"/>
  <c r="J425" i="2"/>
  <c r="J436" i="2"/>
  <c r="J57" i="2"/>
  <c r="J582" i="2"/>
  <c r="J369" i="2"/>
  <c r="J511" i="2"/>
  <c r="J674" i="2"/>
  <c r="J488" i="2"/>
  <c r="J725" i="2"/>
  <c r="J489" i="2"/>
  <c r="J145" i="2"/>
  <c r="J177" i="2"/>
  <c r="J415" i="2"/>
  <c r="J448" i="2"/>
  <c r="J397" i="2"/>
  <c r="J276" i="2"/>
  <c r="J507" i="2"/>
  <c r="J444" i="2"/>
  <c r="J108" i="2"/>
  <c r="J3" i="2"/>
  <c r="J418" i="2"/>
  <c r="J440" i="2"/>
  <c r="J149" i="2"/>
  <c r="J251" i="2"/>
  <c r="J103" i="2"/>
  <c r="J191" i="2"/>
  <c r="J541" i="2"/>
  <c r="J568" i="2"/>
  <c r="J84" i="2"/>
  <c r="J168" i="2"/>
  <c r="J93" i="2"/>
  <c r="J466" i="2"/>
  <c r="J455" i="2"/>
  <c r="J677" i="2"/>
  <c r="J239" i="2"/>
  <c r="J358" i="2"/>
  <c r="J339" i="2"/>
  <c r="J184" i="2"/>
  <c r="J71" i="2"/>
  <c r="J284" i="2"/>
  <c r="J170" i="2"/>
  <c r="J64" i="2"/>
  <c r="J166" i="2"/>
  <c r="J632" i="2"/>
  <c r="J254" i="2"/>
  <c r="J205" i="2"/>
  <c r="J353" i="2"/>
  <c r="J606" i="2"/>
  <c r="J354" i="2"/>
  <c r="J622" i="2"/>
  <c r="J152" i="2"/>
  <c r="J310" i="2"/>
  <c r="J528" i="2"/>
  <c r="J578" i="2"/>
  <c r="J100" i="2"/>
  <c r="J491" i="2"/>
  <c r="J198" i="2"/>
  <c r="J112" i="2"/>
  <c r="J290" i="2"/>
  <c r="J405" i="2"/>
  <c r="J61" i="2"/>
  <c r="J294" i="2"/>
  <c r="J361" i="2"/>
  <c r="J368" i="2"/>
  <c r="J635" i="2"/>
  <c r="J102" i="2"/>
  <c r="J111" i="2"/>
  <c r="J182" i="2"/>
  <c r="J226" i="2"/>
  <c r="J249" i="2"/>
  <c r="J312" i="2"/>
  <c r="J484" i="2"/>
  <c r="J52" i="2"/>
  <c r="J333" i="2"/>
  <c r="J5" i="2"/>
  <c r="J261" i="2"/>
  <c r="J159" i="2"/>
  <c r="J534" i="2"/>
  <c r="J37" i="2"/>
  <c r="J706" i="2"/>
  <c r="J34" i="2"/>
  <c r="J125" i="2"/>
  <c r="J634" i="2"/>
  <c r="J302" i="2"/>
  <c r="J13" i="2"/>
  <c r="J175" i="2"/>
  <c r="J209" i="2"/>
  <c r="J46" i="2"/>
  <c r="J323" i="2"/>
  <c r="J173" i="2"/>
  <c r="J546" i="2"/>
  <c r="J222" i="2"/>
  <c r="J676" i="2"/>
  <c r="J689" i="2"/>
  <c r="J229" i="2"/>
  <c r="J113" i="2"/>
  <c r="J619" i="2"/>
  <c r="J212" i="2"/>
  <c r="J542" i="2"/>
  <c r="J122" i="2"/>
  <c r="J10" i="2"/>
  <c r="J183" i="2"/>
  <c r="J552" i="2"/>
  <c r="J142" i="2"/>
  <c r="J95" i="2"/>
  <c r="J2" i="2"/>
  <c r="J654" i="2"/>
  <c r="J119" i="2"/>
  <c r="J219" i="2"/>
  <c r="J131" i="2"/>
  <c r="J523" i="2"/>
  <c r="J553" i="2"/>
  <c r="J281" i="2"/>
  <c r="J31" i="2"/>
  <c r="J364" i="2"/>
  <c r="J474" i="2"/>
  <c r="J53" i="2"/>
  <c r="J441" i="2"/>
  <c r="J480" i="2"/>
  <c r="J678" i="2"/>
  <c r="J309" i="2"/>
  <c r="J124" i="2"/>
  <c r="J39" i="2"/>
  <c r="J68" i="2"/>
  <c r="J565" i="2"/>
  <c r="J43" i="2"/>
  <c r="J623" i="2"/>
  <c r="J139" i="2"/>
  <c r="J550" i="2"/>
  <c r="J70" i="2"/>
  <c r="J700" i="2"/>
  <c r="J485" i="2"/>
  <c r="J588" i="2"/>
  <c r="J461" i="2"/>
  <c r="J17" i="2"/>
  <c r="J618" i="2"/>
  <c r="J181" i="2"/>
  <c r="J32" i="2"/>
  <c r="J435" i="2"/>
  <c r="J272" i="2"/>
  <c r="J12" i="2"/>
  <c r="J390" i="2"/>
  <c r="J636" i="2"/>
  <c r="J178" i="2"/>
  <c r="J329" i="2"/>
  <c r="J247" i="2"/>
  <c r="J351" i="2"/>
  <c r="J496" i="2"/>
  <c r="J208" i="2"/>
  <c r="J203" i="2"/>
  <c r="J15" i="2"/>
  <c r="J427" i="2"/>
  <c r="J370" i="2"/>
  <c r="J204" i="2"/>
  <c r="J134" i="2"/>
  <c r="J231" i="2"/>
  <c r="J524" i="2"/>
  <c r="J680" i="2"/>
  <c r="J597" i="2"/>
  <c r="J22" i="2"/>
  <c r="J224" i="2"/>
  <c r="J519" i="2"/>
  <c r="J215" i="2"/>
  <c r="J189" i="2"/>
  <c r="J265" i="2"/>
  <c r="J7" i="2"/>
  <c r="J579" i="2"/>
  <c r="J89" i="2"/>
  <c r="J161" i="2"/>
  <c r="J624" i="2"/>
  <c r="J257" i="2"/>
  <c r="J512" i="2"/>
  <c r="J595" i="2"/>
  <c r="J372" i="2"/>
  <c r="J148" i="2"/>
  <c r="J336" i="2"/>
  <c r="J610" i="2"/>
  <c r="J464" i="2"/>
  <c r="J23" i="2"/>
  <c r="J80" i="2"/>
  <c r="J727" i="2"/>
  <c r="J67" i="2"/>
  <c r="J459" i="2"/>
  <c r="J697" i="2"/>
  <c r="J349" i="2"/>
  <c r="J242" i="2"/>
  <c r="J629" i="2"/>
  <c r="J118" i="2"/>
  <c r="J577" i="2"/>
  <c r="J73" i="2"/>
  <c r="J574" i="2"/>
  <c r="J6" i="2"/>
  <c r="J423" i="2"/>
  <c r="J388" i="2"/>
  <c r="J126" i="2"/>
  <c r="J407" i="2"/>
  <c r="J313" i="2"/>
  <c r="J162" i="2"/>
  <c r="J389" i="2"/>
  <c r="J136" i="2"/>
  <c r="J645" i="2"/>
  <c r="J171" i="2"/>
  <c r="J603" i="2"/>
  <c r="J289" i="2"/>
  <c r="J691" i="2"/>
  <c r="J11" i="2"/>
  <c r="J246" i="2"/>
  <c r="J253" i="2"/>
  <c r="J662" i="2"/>
  <c r="J615" i="2"/>
  <c r="J718" i="2"/>
  <c r="J422" i="2"/>
  <c r="J172" i="2"/>
  <c r="J413" i="2"/>
  <c r="J216" i="2"/>
  <c r="J671" i="2"/>
  <c r="J531" i="2"/>
  <c r="J717" i="2"/>
  <c r="J348" i="2"/>
  <c r="J86" i="2"/>
  <c r="J701" i="2"/>
  <c r="J135" i="2"/>
  <c r="J156" i="2"/>
  <c r="J144" i="2"/>
  <c r="J16" i="2"/>
  <c r="J382" i="2"/>
  <c r="J26" i="2"/>
  <c r="J661" i="2"/>
  <c r="J373" i="2"/>
  <c r="J490" i="2"/>
  <c r="J501" i="2"/>
  <c r="J132" i="2"/>
  <c r="J27" i="2"/>
  <c r="J237" i="2"/>
  <c r="J656" i="2"/>
  <c r="J96" i="2"/>
  <c r="J90" i="2"/>
  <c r="J593" i="2"/>
  <c r="J557" i="2"/>
  <c r="J570" i="2"/>
  <c r="J544" i="2"/>
  <c r="J631" i="2"/>
  <c r="J566" i="2"/>
  <c r="J51" i="2"/>
  <c r="J356" i="2"/>
  <c r="J357" i="2"/>
  <c r="J399" i="2"/>
  <c r="J707" i="2"/>
  <c r="J530" i="2"/>
  <c r="J720" i="2"/>
  <c r="J47" i="2"/>
  <c r="J503" i="2"/>
  <c r="J383" i="2"/>
  <c r="J267" i="2"/>
  <c r="J91" i="2"/>
  <c r="J363" i="2"/>
  <c r="J282" i="2"/>
  <c r="J559" i="2"/>
  <c r="J430" i="2"/>
  <c r="J186" i="2"/>
  <c r="J308" i="2"/>
  <c r="J617" i="2"/>
  <c r="J146" i="2"/>
  <c r="J262" i="2"/>
  <c r="J210" i="2"/>
  <c r="J303" i="2"/>
  <c r="J127" i="2"/>
  <c r="J157" i="2"/>
  <c r="J572" i="2"/>
  <c r="J543" i="2"/>
  <c r="J526" i="2"/>
  <c r="J590" i="2"/>
  <c r="J584" i="2"/>
  <c r="J116" i="2"/>
  <c r="J419" i="2"/>
  <c r="J497" i="2"/>
  <c r="J705" i="2"/>
  <c r="J434" i="2"/>
  <c r="J433" i="2"/>
  <c r="J360" i="2"/>
  <c r="J128" i="2"/>
  <c r="J445" i="2"/>
  <c r="J708" i="2"/>
  <c r="J462" i="2"/>
  <c r="J548" i="2"/>
  <c r="J686" i="2"/>
  <c r="J716" i="2"/>
  <c r="J493" i="2"/>
  <c r="J527" i="2"/>
  <c r="J306" i="2"/>
  <c r="J393" i="2"/>
  <c r="J586" i="2"/>
  <c r="J585" i="2"/>
  <c r="J730" i="2"/>
  <c r="J630" i="2"/>
  <c r="J589" i="2"/>
  <c r="J193" i="2"/>
  <c r="J76" i="2"/>
  <c r="J160" i="2"/>
  <c r="J48" i="2"/>
  <c r="J650" i="2"/>
  <c r="J429" i="2"/>
  <c r="J457" i="2"/>
  <c r="J420" i="2"/>
  <c r="J486" i="2"/>
  <c r="J426" i="2"/>
  <c r="J449" i="2"/>
  <c r="J107" i="2"/>
  <c r="J81" i="2"/>
  <c r="J412" i="2"/>
  <c r="J137" i="2"/>
  <c r="J575" i="2"/>
  <c r="J123" i="2"/>
  <c r="J317" i="2"/>
  <c r="J192" i="2"/>
  <c r="J324" i="2"/>
  <c r="J36" i="2"/>
  <c r="J571" i="2"/>
  <c r="J675" i="2"/>
  <c r="J381" i="2"/>
  <c r="J307" i="2"/>
  <c r="J649" i="2"/>
  <c r="J197" i="2"/>
  <c r="J49" i="2"/>
  <c r="J714" i="2"/>
  <c r="J150" i="2"/>
  <c r="J99" i="2"/>
  <c r="J478" i="2"/>
  <c r="J646" i="2"/>
  <c r="J278" i="2"/>
  <c r="J87" i="2"/>
  <c r="J214" i="2"/>
  <c r="J77" i="2"/>
  <c r="J504" i="2"/>
  <c r="J374" i="2"/>
  <c r="J44" i="2"/>
  <c r="J225" i="2"/>
  <c r="J608" i="2"/>
  <c r="J684" i="2"/>
  <c r="J347" i="2"/>
  <c r="J506" i="2"/>
  <c r="J298" i="2"/>
  <c r="J638" i="2"/>
  <c r="J567" i="2"/>
  <c r="J613" i="2"/>
  <c r="J642" i="2"/>
  <c r="J322" i="2"/>
  <c r="J82" i="2"/>
  <c r="J587" i="2"/>
  <c r="J392" i="2"/>
  <c r="J235" i="2"/>
  <c r="J416" i="2"/>
  <c r="J598" i="2"/>
  <c r="J710" i="2"/>
  <c r="J651" i="2"/>
  <c r="J195" i="2"/>
  <c r="J387" i="2"/>
  <c r="J292" i="2"/>
  <c r="J724" i="2"/>
  <c r="J65" i="2"/>
  <c r="J240" i="2"/>
  <c r="J451" i="2"/>
  <c r="J207" i="2"/>
  <c r="J201" i="2"/>
  <c r="J712" i="2"/>
  <c r="J213" i="2"/>
  <c r="J288" i="2"/>
  <c r="J657" i="2"/>
  <c r="J539" i="2"/>
  <c r="J687" i="2"/>
  <c r="J244" i="2"/>
  <c r="J321" i="2"/>
  <c r="J583" i="2"/>
  <c r="J525" i="2"/>
  <c r="J33" i="2"/>
  <c r="J731" i="2"/>
  <c r="J158" i="2"/>
  <c r="J702" i="2"/>
  <c r="J551" i="2"/>
  <c r="J260" i="2"/>
  <c r="J612" i="2"/>
  <c r="J269" i="2"/>
  <c r="J129" i="2"/>
  <c r="J483" i="2"/>
  <c r="J732" i="2"/>
  <c r="J69" i="2"/>
  <c r="J179" i="2"/>
  <c r="J270" i="2"/>
  <c r="J510" i="2"/>
  <c r="J499" i="2"/>
  <c r="J410" i="2"/>
  <c r="J669" i="2"/>
  <c r="J487" i="2"/>
  <c r="J334" i="2"/>
  <c r="J443" i="2"/>
  <c r="J703" i="2"/>
  <c r="J180" i="2"/>
  <c r="J719" i="2"/>
  <c r="J679" i="2"/>
  <c r="J591" i="2"/>
  <c r="J414" i="2"/>
  <c r="J640" i="2"/>
  <c r="J454" i="2"/>
  <c r="J670" i="2"/>
  <c r="J314" i="2"/>
  <c r="J513" i="2"/>
  <c r="J252" i="2"/>
  <c r="J141" i="2"/>
  <c r="J366" i="2"/>
  <c r="J233" i="2"/>
  <c r="J263" i="2"/>
  <c r="J529" i="2"/>
  <c r="J616" i="2"/>
  <c r="J318" i="2"/>
  <c r="J385" i="2"/>
  <c r="J105" i="2"/>
  <c r="J560" i="2"/>
  <c r="J514" i="2"/>
  <c r="J463" i="2"/>
  <c r="J300" i="2"/>
  <c r="J211" i="2"/>
  <c r="J599" i="2"/>
  <c r="J343" i="2"/>
  <c r="J614" i="2"/>
  <c r="J291" i="2"/>
  <c r="J580" i="2"/>
  <c r="J722" i="2"/>
  <c r="J174" i="2"/>
  <c r="J446" i="2"/>
  <c r="J384" i="2"/>
  <c r="J495" i="2"/>
  <c r="J340" i="2"/>
  <c r="J522" i="2"/>
  <c r="J692" i="2"/>
  <c r="J658" i="2"/>
  <c r="J536" i="2"/>
  <c r="J625" i="2"/>
  <c r="J685" i="2"/>
  <c r="J243" i="2"/>
  <c r="J469" i="2"/>
  <c r="J663" i="2"/>
  <c r="J655" i="2"/>
  <c r="J346" i="2"/>
  <c r="J694" i="2"/>
  <c r="J604" i="2"/>
  <c r="J682" i="2"/>
  <c r="J668" i="2"/>
  <c r="J508" i="2"/>
  <c r="J728" i="2"/>
  <c r="J704" i="2"/>
  <c r="J517" i="2"/>
  <c r="J681" i="2"/>
  <c r="J673" i="2"/>
  <c r="J664" i="2"/>
  <c r="J713" i="2"/>
  <c r="J558" i="2"/>
  <c r="J693" i="2"/>
  <c r="J695" i="2"/>
  <c r="J698" i="2"/>
  <c r="J721" i="2"/>
  <c r="J626" i="2"/>
  <c r="J711" i="2"/>
  <c r="J715" i="2"/>
  <c r="J726" i="2"/>
  <c r="J641" i="2"/>
  <c r="H633" i="2"/>
  <c r="H561" i="2"/>
  <c r="H547" i="2"/>
  <c r="H88" i="2"/>
  <c r="H287" i="2"/>
  <c r="H401" i="2"/>
  <c r="H438" i="2"/>
  <c r="H327" i="2"/>
  <c r="H569" i="2"/>
  <c r="H533" i="2"/>
  <c r="H396" i="2"/>
  <c r="H275" i="2"/>
  <c r="H114" i="2"/>
  <c r="H665" i="2"/>
  <c r="H130" i="2"/>
  <c r="H471" i="2"/>
  <c r="H596" i="2"/>
  <c r="H627" i="2"/>
  <c r="H417" i="2"/>
  <c r="H400" i="2"/>
  <c r="H58" i="2"/>
  <c r="H394" i="2"/>
  <c r="H502" i="2"/>
  <c r="H259" i="2"/>
  <c r="H268" i="2"/>
  <c r="H601" i="2"/>
  <c r="H447" i="2"/>
  <c r="H79" i="2"/>
  <c r="H659" i="2"/>
  <c r="H573" i="2"/>
  <c r="H293" i="2"/>
  <c r="H169" i="2"/>
  <c r="H688" i="2"/>
  <c r="H9" i="2"/>
  <c r="H377" i="2"/>
  <c r="H83" i="2"/>
  <c r="H411" i="2"/>
  <c r="H153" i="2"/>
  <c r="H238" i="2"/>
  <c r="H672" i="2"/>
  <c r="H104" i="2"/>
  <c r="H50" i="2"/>
  <c r="H538" i="2"/>
  <c r="H176" i="2"/>
  <c r="H391" i="2"/>
  <c r="H460" i="2"/>
  <c r="H196" i="2"/>
  <c r="H602" i="2"/>
  <c r="H236" i="2"/>
  <c r="H350" i="2"/>
  <c r="H520" i="2"/>
  <c r="H456" i="2"/>
  <c r="H472" i="2"/>
  <c r="H140" i="2"/>
  <c r="H359" i="2"/>
  <c r="H315" i="2"/>
  <c r="H245" i="2"/>
  <c r="H473" i="2"/>
  <c r="H190" i="2"/>
  <c r="H367" i="2"/>
  <c r="H476" i="2"/>
  <c r="H295" i="2"/>
  <c r="H344" i="2"/>
  <c r="H200" i="2"/>
  <c r="H362" i="2"/>
  <c r="H301" i="2"/>
  <c r="H304" i="2"/>
  <c r="H477" i="2"/>
  <c r="H403" i="2"/>
  <c r="H155" i="2"/>
  <c r="H408" i="2"/>
  <c r="H371" i="2"/>
  <c r="H256" i="2"/>
  <c r="H101" i="2"/>
  <c r="H185" i="2"/>
  <c r="H592" i="2"/>
  <c r="H187" i="2"/>
  <c r="H453" i="2"/>
  <c r="H167" i="2"/>
  <c r="H59" i="2"/>
  <c r="H345" i="2"/>
  <c r="H458" i="2"/>
  <c r="H375" i="2"/>
  <c r="H540" i="2"/>
  <c r="H326" i="2"/>
  <c r="H163" i="2"/>
  <c r="H439" i="2"/>
  <c r="H509" i="2"/>
  <c r="H305" i="2"/>
  <c r="H285" i="2"/>
  <c r="H274" i="2"/>
  <c r="H75" i="2"/>
  <c r="H611" i="2"/>
  <c r="H117" i="2"/>
  <c r="H8" i="2"/>
  <c r="H266" i="2"/>
  <c r="H110" i="2"/>
  <c r="H98" i="2"/>
  <c r="H248" i="2"/>
  <c r="H639" i="2"/>
  <c r="H428" i="2"/>
  <c r="H56" i="2"/>
  <c r="H316" i="2"/>
  <c r="H452" i="2"/>
  <c r="H97" i="2"/>
  <c r="H299" i="2"/>
  <c r="H24" i="2"/>
  <c r="H647" i="2"/>
  <c r="H475" i="2"/>
  <c r="H379" i="2"/>
  <c r="H532" i="2"/>
  <c r="H62" i="2"/>
  <c r="H218" i="2"/>
  <c r="H38" i="2"/>
  <c r="H380" i="2"/>
  <c r="H280" i="2"/>
  <c r="H286" i="2"/>
  <c r="H331" i="2"/>
  <c r="H450" i="2"/>
  <c r="H66" i="2"/>
  <c r="H21" i="2"/>
  <c r="H729" i="2"/>
  <c r="H199" i="2"/>
  <c r="H227" i="2"/>
  <c r="H325" i="2"/>
  <c r="H271" i="2"/>
  <c r="H637" i="2"/>
  <c r="H376" i="2"/>
  <c r="H147" i="2"/>
  <c r="H120" i="2"/>
  <c r="H165" i="2"/>
  <c r="H85" i="2"/>
  <c r="H264" i="2"/>
  <c r="H297" i="2"/>
  <c r="H18" i="2"/>
  <c r="H690" i="2"/>
  <c r="H652" i="2"/>
  <c r="H332" i="2"/>
  <c r="H699" i="2"/>
  <c r="H378" i="2"/>
  <c r="H255" i="2"/>
  <c r="H402" i="2"/>
  <c r="H277" i="2"/>
  <c r="H223" i="2"/>
  <c r="H549" i="2"/>
  <c r="H653" i="2"/>
  <c r="H431" i="2"/>
  <c r="H465" i="2"/>
  <c r="H19" i="2"/>
  <c r="H29" i="2"/>
  <c r="H723" i="2"/>
  <c r="H121" i="2"/>
  <c r="H232" i="2"/>
  <c r="H28" i="2"/>
  <c r="H258" i="2"/>
  <c r="H296" i="2"/>
  <c r="H194" i="2"/>
  <c r="H479" i="2"/>
  <c r="H515" i="2"/>
  <c r="H279" i="2"/>
  <c r="H564" i="2"/>
  <c r="H421" i="2"/>
  <c r="H241" i="2"/>
  <c r="H437" i="2"/>
  <c r="H481" i="2"/>
  <c r="H337" i="2"/>
  <c r="H234" i="2"/>
  <c r="H555" i="2"/>
  <c r="H643" i="2"/>
  <c r="H554" i="2"/>
  <c r="H562" i="2"/>
  <c r="H605" i="2"/>
  <c r="H217" i="2"/>
  <c r="H600" i="2"/>
  <c r="H537" i="2"/>
  <c r="H424" i="2"/>
  <c r="H220" i="2"/>
  <c r="H335" i="2"/>
  <c r="H581" i="2"/>
  <c r="H106" i="2"/>
  <c r="H492" i="2"/>
  <c r="H666" i="2"/>
  <c r="H482" i="2"/>
  <c r="H35" i="2"/>
  <c r="H620" i="2"/>
  <c r="H683" i="2"/>
  <c r="H221" i="2"/>
  <c r="H63" i="2"/>
  <c r="H151" i="2"/>
  <c r="H4" i="2"/>
  <c r="H667" i="2"/>
  <c r="H609" i="2"/>
  <c r="H202" i="2"/>
  <c r="H319" i="2"/>
  <c r="H311" i="2"/>
  <c r="H628" i="2"/>
  <c r="H621" i="2"/>
  <c r="H143" i="2"/>
  <c r="H498" i="2"/>
  <c r="H55" i="2"/>
  <c r="H442" i="2"/>
  <c r="H535" i="2"/>
  <c r="H94" i="2"/>
  <c r="H607" i="2"/>
  <c r="H341" i="2"/>
  <c r="H648" i="2"/>
  <c r="H395" i="2"/>
  <c r="H556" i="2"/>
  <c r="H45" i="2"/>
  <c r="H283" i="2"/>
  <c r="H273" i="2"/>
  <c r="H92" i="2"/>
  <c r="H60" i="2"/>
  <c r="H228" i="2"/>
  <c r="H54" i="2"/>
  <c r="H133" i="2"/>
  <c r="H505" i="2"/>
  <c r="H518" i="2"/>
  <c r="H386" i="2"/>
  <c r="H206" i="2"/>
  <c r="H545" i="2"/>
  <c r="H494" i="2"/>
  <c r="H594" i="2"/>
  <c r="H164" i="2"/>
  <c r="H470" i="2"/>
  <c r="H78" i="2"/>
  <c r="H250" i="2"/>
  <c r="H154" i="2"/>
  <c r="H138" i="2"/>
  <c r="H467" i="2"/>
  <c r="H338" i="2"/>
  <c r="H644" i="2"/>
  <c r="H14" i="2"/>
  <c r="H355" i="2"/>
  <c r="H40" i="2"/>
  <c r="H516" i="2"/>
  <c r="H320" i="2"/>
  <c r="H409" i="2"/>
  <c r="H30" i="2"/>
  <c r="H42" i="2"/>
  <c r="H398" i="2"/>
  <c r="H406" i="2"/>
  <c r="H188" i="2"/>
  <c r="H74" i="2"/>
  <c r="H521" i="2"/>
  <c r="H109" i="2"/>
  <c r="H365" i="2"/>
  <c r="H432" i="2"/>
  <c r="H72" i="2"/>
  <c r="H404" i="2"/>
  <c r="H328" i="2"/>
  <c r="H330" i="2"/>
  <c r="H352" i="2"/>
  <c r="H576" i="2"/>
  <c r="H468" i="2"/>
  <c r="H709" i="2"/>
  <c r="H660" i="2"/>
  <c r="H696" i="2"/>
  <c r="H500" i="2"/>
  <c r="H25" i="2"/>
  <c r="H563" i="2"/>
  <c r="H41" i="2"/>
  <c r="H115" i="2"/>
  <c r="H230" i="2"/>
  <c r="H342" i="2"/>
  <c r="H20" i="2"/>
  <c r="H425" i="2"/>
  <c r="H436" i="2"/>
  <c r="H57" i="2"/>
  <c r="H582" i="2"/>
  <c r="H369" i="2"/>
  <c r="H511" i="2"/>
  <c r="H674" i="2"/>
  <c r="H488" i="2"/>
  <c r="H725" i="2"/>
  <c r="H489" i="2"/>
  <c r="H145" i="2"/>
  <c r="H177" i="2"/>
  <c r="H415" i="2"/>
  <c r="H448" i="2"/>
  <c r="H397" i="2"/>
  <c r="H276" i="2"/>
  <c r="H507" i="2"/>
  <c r="H444" i="2"/>
  <c r="H108" i="2"/>
  <c r="H3" i="2"/>
  <c r="H418" i="2"/>
  <c r="H440" i="2"/>
  <c r="H149" i="2"/>
  <c r="H251" i="2"/>
  <c r="H103" i="2"/>
  <c r="H191" i="2"/>
  <c r="H541" i="2"/>
  <c r="H568" i="2"/>
  <c r="H84" i="2"/>
  <c r="H168" i="2"/>
  <c r="H93" i="2"/>
  <c r="H466" i="2"/>
  <c r="H455" i="2"/>
  <c r="H677" i="2"/>
  <c r="H239" i="2"/>
  <c r="H358" i="2"/>
  <c r="H339" i="2"/>
  <c r="H184" i="2"/>
  <c r="H71" i="2"/>
  <c r="H284" i="2"/>
  <c r="H170" i="2"/>
  <c r="H64" i="2"/>
  <c r="H166" i="2"/>
  <c r="H632" i="2"/>
  <c r="H254" i="2"/>
  <c r="H205" i="2"/>
  <c r="H353" i="2"/>
  <c r="H606" i="2"/>
  <c r="H354" i="2"/>
  <c r="H622" i="2"/>
  <c r="H152" i="2"/>
  <c r="H310" i="2"/>
  <c r="H528" i="2"/>
  <c r="H578" i="2"/>
  <c r="H100" i="2"/>
  <c r="H491" i="2"/>
  <c r="H198" i="2"/>
  <c r="H112" i="2"/>
  <c r="H290" i="2"/>
  <c r="H405" i="2"/>
  <c r="H61" i="2"/>
  <c r="H294" i="2"/>
  <c r="H361" i="2"/>
  <c r="H368" i="2"/>
  <c r="H635" i="2"/>
  <c r="H102" i="2"/>
  <c r="H111" i="2"/>
  <c r="H182" i="2"/>
  <c r="H226" i="2"/>
  <c r="H249" i="2"/>
  <c r="H312" i="2"/>
  <c r="H484" i="2"/>
  <c r="H52" i="2"/>
  <c r="H333" i="2"/>
  <c r="H5" i="2"/>
  <c r="H261" i="2"/>
  <c r="H159" i="2"/>
  <c r="H534" i="2"/>
  <c r="H37" i="2"/>
  <c r="H706" i="2"/>
  <c r="H34" i="2"/>
  <c r="H125" i="2"/>
  <c r="H634" i="2"/>
  <c r="H302" i="2"/>
  <c r="H13" i="2"/>
  <c r="H175" i="2"/>
  <c r="H209" i="2"/>
  <c r="H46" i="2"/>
  <c r="H323" i="2"/>
  <c r="H173" i="2"/>
  <c r="H546" i="2"/>
  <c r="H222" i="2"/>
  <c r="H676" i="2"/>
  <c r="H689" i="2"/>
  <c r="H229" i="2"/>
  <c r="H113" i="2"/>
  <c r="H619" i="2"/>
  <c r="H212" i="2"/>
  <c r="H542" i="2"/>
  <c r="H122" i="2"/>
  <c r="H10" i="2"/>
  <c r="H183" i="2"/>
  <c r="H552" i="2"/>
  <c r="H142" i="2"/>
  <c r="H95" i="2"/>
  <c r="H2" i="2"/>
  <c r="H654" i="2"/>
  <c r="H119" i="2"/>
  <c r="H219" i="2"/>
  <c r="H131" i="2"/>
  <c r="H523" i="2"/>
  <c r="H553" i="2"/>
  <c r="H281" i="2"/>
  <c r="H31" i="2"/>
  <c r="H364" i="2"/>
  <c r="H474" i="2"/>
  <c r="H53" i="2"/>
  <c r="H441" i="2"/>
  <c r="H480" i="2"/>
  <c r="H678" i="2"/>
  <c r="H309" i="2"/>
  <c r="H124" i="2"/>
  <c r="H39" i="2"/>
  <c r="H68" i="2"/>
  <c r="H565" i="2"/>
  <c r="H43" i="2"/>
  <c r="H623" i="2"/>
  <c r="H139" i="2"/>
  <c r="H550" i="2"/>
  <c r="H70" i="2"/>
  <c r="H700" i="2"/>
  <c r="H485" i="2"/>
  <c r="H588" i="2"/>
  <c r="H461" i="2"/>
  <c r="H17" i="2"/>
  <c r="H618" i="2"/>
  <c r="H181" i="2"/>
  <c r="H32" i="2"/>
  <c r="H435" i="2"/>
  <c r="H272" i="2"/>
  <c r="H12" i="2"/>
  <c r="H390" i="2"/>
  <c r="H636" i="2"/>
  <c r="H178" i="2"/>
  <c r="H329" i="2"/>
  <c r="H247" i="2"/>
  <c r="H351" i="2"/>
  <c r="H496" i="2"/>
  <c r="H208" i="2"/>
  <c r="H203" i="2"/>
  <c r="H15" i="2"/>
  <c r="H427" i="2"/>
  <c r="H370" i="2"/>
  <c r="H204" i="2"/>
  <c r="H134" i="2"/>
  <c r="H231" i="2"/>
  <c r="H524" i="2"/>
  <c r="H680" i="2"/>
  <c r="H597" i="2"/>
  <c r="H22" i="2"/>
  <c r="H224" i="2"/>
  <c r="H519" i="2"/>
  <c r="H215" i="2"/>
  <c r="H189" i="2"/>
  <c r="H265" i="2"/>
  <c r="H7" i="2"/>
  <c r="H579" i="2"/>
  <c r="H89" i="2"/>
  <c r="H161" i="2"/>
  <c r="H624" i="2"/>
  <c r="H257" i="2"/>
  <c r="H512" i="2"/>
  <c r="H595" i="2"/>
  <c r="H372" i="2"/>
  <c r="H148" i="2"/>
  <c r="H336" i="2"/>
  <c r="H610" i="2"/>
  <c r="H464" i="2"/>
  <c r="H23" i="2"/>
  <c r="H80" i="2"/>
  <c r="H727" i="2"/>
  <c r="H67" i="2"/>
  <c r="H459" i="2"/>
  <c r="H697" i="2"/>
  <c r="H349" i="2"/>
  <c r="H242" i="2"/>
  <c r="H629" i="2"/>
  <c r="H118" i="2"/>
  <c r="H577" i="2"/>
  <c r="H73" i="2"/>
  <c r="H574" i="2"/>
  <c r="H6" i="2"/>
  <c r="H423" i="2"/>
  <c r="H388" i="2"/>
  <c r="H126" i="2"/>
  <c r="H407" i="2"/>
  <c r="H313" i="2"/>
  <c r="H162" i="2"/>
  <c r="H389" i="2"/>
  <c r="H136" i="2"/>
  <c r="H645" i="2"/>
  <c r="H171" i="2"/>
  <c r="H603" i="2"/>
  <c r="H289" i="2"/>
  <c r="H691" i="2"/>
  <c r="H11" i="2"/>
  <c r="H246" i="2"/>
  <c r="H253" i="2"/>
  <c r="H662" i="2"/>
  <c r="H615" i="2"/>
  <c r="H718" i="2"/>
  <c r="H422" i="2"/>
  <c r="H172" i="2"/>
  <c r="H413" i="2"/>
  <c r="H216" i="2"/>
  <c r="H671" i="2"/>
  <c r="H531" i="2"/>
  <c r="H717" i="2"/>
  <c r="H348" i="2"/>
  <c r="H86" i="2"/>
  <c r="H701" i="2"/>
  <c r="H135" i="2"/>
  <c r="H156" i="2"/>
  <c r="H144" i="2"/>
  <c r="H16" i="2"/>
  <c r="H382" i="2"/>
  <c r="H26" i="2"/>
  <c r="H661" i="2"/>
  <c r="H373" i="2"/>
  <c r="H490" i="2"/>
  <c r="H501" i="2"/>
  <c r="H132" i="2"/>
  <c r="H27" i="2"/>
  <c r="H237" i="2"/>
  <c r="H656" i="2"/>
  <c r="H96" i="2"/>
  <c r="H90" i="2"/>
  <c r="H593" i="2"/>
  <c r="H557" i="2"/>
  <c r="H570" i="2"/>
  <c r="H544" i="2"/>
  <c r="H631" i="2"/>
  <c r="H566" i="2"/>
  <c r="H51" i="2"/>
  <c r="H356" i="2"/>
  <c r="H357" i="2"/>
  <c r="H399" i="2"/>
  <c r="H707" i="2"/>
  <c r="H530" i="2"/>
  <c r="H720" i="2"/>
  <c r="H47" i="2"/>
  <c r="H503" i="2"/>
  <c r="H383" i="2"/>
  <c r="H267" i="2"/>
  <c r="H91" i="2"/>
  <c r="H363" i="2"/>
  <c r="H282" i="2"/>
  <c r="H559" i="2"/>
  <c r="H430" i="2"/>
  <c r="H186" i="2"/>
  <c r="H308" i="2"/>
  <c r="H617" i="2"/>
  <c r="H146" i="2"/>
  <c r="H262" i="2"/>
  <c r="H210" i="2"/>
  <c r="H303" i="2"/>
  <c r="H127" i="2"/>
  <c r="H157" i="2"/>
  <c r="H572" i="2"/>
  <c r="H543" i="2"/>
  <c r="H526" i="2"/>
  <c r="H590" i="2"/>
  <c r="H584" i="2"/>
  <c r="H116" i="2"/>
  <c r="H419" i="2"/>
  <c r="H497" i="2"/>
  <c r="H705" i="2"/>
  <c r="H434" i="2"/>
  <c r="H433" i="2"/>
  <c r="H360" i="2"/>
  <c r="H128" i="2"/>
  <c r="H445" i="2"/>
  <c r="H708" i="2"/>
  <c r="H462" i="2"/>
  <c r="H548" i="2"/>
  <c r="H686" i="2"/>
  <c r="H716" i="2"/>
  <c r="H493" i="2"/>
  <c r="H527" i="2"/>
  <c r="H306" i="2"/>
  <c r="H393" i="2"/>
  <c r="H586" i="2"/>
  <c r="H585" i="2"/>
  <c r="H730" i="2"/>
  <c r="H630" i="2"/>
  <c r="H589" i="2"/>
  <c r="H193" i="2"/>
  <c r="H76" i="2"/>
  <c r="H160" i="2"/>
  <c r="H48" i="2"/>
  <c r="H650" i="2"/>
  <c r="H429" i="2"/>
  <c r="H457" i="2"/>
  <c r="H420" i="2"/>
  <c r="H486" i="2"/>
  <c r="H426" i="2"/>
  <c r="H449" i="2"/>
  <c r="H107" i="2"/>
  <c r="H81" i="2"/>
  <c r="H412" i="2"/>
  <c r="H137" i="2"/>
  <c r="H575" i="2"/>
  <c r="H123" i="2"/>
  <c r="H317" i="2"/>
  <c r="H192" i="2"/>
  <c r="H324" i="2"/>
  <c r="H36" i="2"/>
  <c r="H571" i="2"/>
  <c r="H675" i="2"/>
  <c r="H381" i="2"/>
  <c r="H307" i="2"/>
  <c r="H649" i="2"/>
  <c r="H197" i="2"/>
  <c r="H49" i="2"/>
  <c r="H714" i="2"/>
  <c r="H150" i="2"/>
  <c r="H99" i="2"/>
  <c r="H478" i="2"/>
  <c r="H646" i="2"/>
  <c r="H278" i="2"/>
  <c r="H87" i="2"/>
  <c r="H214" i="2"/>
  <c r="H77" i="2"/>
  <c r="H504" i="2"/>
  <c r="H374" i="2"/>
  <c r="H44" i="2"/>
  <c r="H225" i="2"/>
  <c r="H608" i="2"/>
  <c r="H684" i="2"/>
  <c r="H347" i="2"/>
  <c r="H506" i="2"/>
  <c r="H298" i="2"/>
  <c r="H638" i="2"/>
  <c r="H567" i="2"/>
  <c r="H613" i="2"/>
  <c r="H642" i="2"/>
  <c r="H322" i="2"/>
  <c r="H82" i="2"/>
  <c r="H587" i="2"/>
  <c r="H392" i="2"/>
  <c r="H235" i="2"/>
  <c r="H416" i="2"/>
  <c r="H598" i="2"/>
  <c r="H710" i="2"/>
  <c r="H651" i="2"/>
  <c r="H195" i="2"/>
  <c r="H387" i="2"/>
  <c r="H292" i="2"/>
  <c r="H724" i="2"/>
  <c r="H65" i="2"/>
  <c r="H240" i="2"/>
  <c r="H451" i="2"/>
  <c r="H207" i="2"/>
  <c r="H201" i="2"/>
  <c r="H712" i="2"/>
  <c r="H213" i="2"/>
  <c r="H288" i="2"/>
  <c r="H657" i="2"/>
  <c r="H539" i="2"/>
  <c r="H687" i="2"/>
  <c r="H244" i="2"/>
  <c r="H321" i="2"/>
  <c r="H583" i="2"/>
  <c r="H525" i="2"/>
  <c r="H33" i="2"/>
  <c r="H731" i="2"/>
  <c r="H158" i="2"/>
  <c r="H702" i="2"/>
  <c r="H551" i="2"/>
  <c r="H260" i="2"/>
  <c r="H612" i="2"/>
  <c r="H269" i="2"/>
  <c r="H129" i="2"/>
  <c r="H483" i="2"/>
  <c r="H732" i="2"/>
  <c r="H69" i="2"/>
  <c r="H179" i="2"/>
  <c r="H270" i="2"/>
  <c r="H510" i="2"/>
  <c r="H499" i="2"/>
  <c r="H410" i="2"/>
  <c r="H669" i="2"/>
  <c r="H487" i="2"/>
  <c r="H334" i="2"/>
  <c r="H443" i="2"/>
  <c r="H703" i="2"/>
  <c r="H180" i="2"/>
  <c r="H719" i="2"/>
  <c r="H679" i="2"/>
  <c r="H591" i="2"/>
  <c r="H414" i="2"/>
  <c r="H640" i="2"/>
  <c r="H454" i="2"/>
  <c r="H670" i="2"/>
  <c r="H314" i="2"/>
  <c r="H513" i="2"/>
  <c r="H252" i="2"/>
  <c r="H141" i="2"/>
  <c r="H366" i="2"/>
  <c r="H233" i="2"/>
  <c r="H263" i="2"/>
  <c r="H529" i="2"/>
  <c r="H616" i="2"/>
  <c r="H318" i="2"/>
  <c r="H385" i="2"/>
  <c r="H105" i="2"/>
  <c r="H560" i="2"/>
  <c r="H514" i="2"/>
  <c r="H463" i="2"/>
  <c r="H300" i="2"/>
  <c r="H211" i="2"/>
  <c r="H599" i="2"/>
  <c r="H343" i="2"/>
  <c r="H614" i="2"/>
  <c r="H291" i="2"/>
  <c r="H580" i="2"/>
  <c r="H722" i="2"/>
  <c r="H174" i="2"/>
  <c r="H446" i="2"/>
  <c r="H384" i="2"/>
  <c r="H495" i="2"/>
  <c r="H340" i="2"/>
  <c r="H522" i="2"/>
  <c r="H692" i="2"/>
  <c r="H658" i="2"/>
  <c r="H536" i="2"/>
  <c r="H625" i="2"/>
  <c r="H685" i="2"/>
  <c r="H243" i="2"/>
  <c r="H469" i="2"/>
  <c r="H663" i="2"/>
  <c r="H655" i="2"/>
  <c r="H346" i="2"/>
  <c r="H694" i="2"/>
  <c r="H604" i="2"/>
  <c r="H682" i="2"/>
  <c r="H668" i="2"/>
  <c r="H508" i="2"/>
  <c r="H728" i="2"/>
  <c r="H704" i="2"/>
  <c r="H517" i="2"/>
  <c r="H681" i="2"/>
  <c r="H673" i="2"/>
  <c r="H664" i="2"/>
  <c r="H713" i="2"/>
  <c r="H558" i="2"/>
  <c r="H693" i="2"/>
  <c r="H695" i="2"/>
  <c r="H698" i="2"/>
  <c r="H721" i="2"/>
  <c r="H626" i="2"/>
  <c r="H711" i="2"/>
  <c r="H715" i="2"/>
  <c r="H726" i="2"/>
  <c r="H641" i="2"/>
  <c r="C22" i="3" l="1"/>
  <c r="C88" i="3"/>
  <c r="K37" i="3"/>
  <c r="C61" i="3"/>
  <c r="C78" i="3"/>
  <c r="C112" i="3"/>
  <c r="K69" i="3"/>
  <c r="F5" i="3"/>
  <c r="C72" i="3"/>
  <c r="C62" i="3"/>
  <c r="C69" i="3"/>
  <c r="D111" i="3"/>
  <c r="G13" i="3"/>
  <c r="C66" i="3"/>
  <c r="D64" i="3"/>
  <c r="C44" i="3"/>
  <c r="C15" i="3"/>
  <c r="H8" i="3"/>
  <c r="J99" i="3"/>
  <c r="J88" i="3"/>
  <c r="N67" i="3"/>
  <c r="C59" i="3"/>
  <c r="C5" i="3"/>
  <c r="D113" i="3"/>
  <c r="H17" i="3"/>
  <c r="J90" i="3"/>
  <c r="J36" i="3"/>
  <c r="C14" i="3"/>
  <c r="L93" i="3"/>
  <c r="C6" i="3"/>
  <c r="C13" i="3"/>
  <c r="C111" i="3"/>
  <c r="F119" i="3"/>
  <c r="C9" i="3"/>
  <c r="F118" i="3"/>
  <c r="K5" i="3"/>
  <c r="C31" i="3"/>
  <c r="C101" i="3"/>
  <c r="N104" i="3"/>
  <c r="L38" i="3"/>
  <c r="L4" i="3"/>
  <c r="C23" i="3"/>
  <c r="F13" i="3"/>
  <c r="L110" i="3"/>
  <c r="C42" i="3"/>
  <c r="M47" i="3"/>
  <c r="C36" i="3"/>
  <c r="F6" i="3"/>
  <c r="D123" i="3"/>
  <c r="F113" i="3"/>
  <c r="C20" i="3"/>
  <c r="O50" i="3"/>
  <c r="C118" i="3"/>
  <c r="C47" i="3"/>
  <c r="C16" i="3"/>
  <c r="C29" i="3"/>
  <c r="D48" i="3"/>
  <c r="D78" i="3"/>
  <c r="F115" i="3"/>
  <c r="F78" i="3"/>
  <c r="G93" i="3"/>
  <c r="I102" i="3"/>
  <c r="J62" i="3"/>
  <c r="J112" i="3"/>
  <c r="L23" i="3"/>
  <c r="C57" i="3"/>
  <c r="C48" i="3"/>
  <c r="C67" i="3"/>
  <c r="D119" i="3"/>
  <c r="D36" i="3"/>
  <c r="F36" i="3"/>
  <c r="I47" i="3"/>
  <c r="K73" i="3"/>
  <c r="K13" i="3"/>
  <c r="J69" i="3"/>
  <c r="K67" i="3"/>
  <c r="J113" i="3"/>
  <c r="K21" i="3"/>
  <c r="C102" i="3"/>
  <c r="C30" i="3"/>
  <c r="C77" i="3"/>
  <c r="D118" i="3"/>
  <c r="D51" i="3"/>
  <c r="D2" i="3"/>
  <c r="F89" i="3"/>
  <c r="F77" i="3"/>
  <c r="G9" i="3"/>
  <c r="I88" i="3"/>
  <c r="L52" i="3"/>
  <c r="M32" i="3"/>
  <c r="L3" i="3"/>
  <c r="L76" i="3"/>
  <c r="C115" i="3"/>
  <c r="D50" i="3"/>
  <c r="D77" i="3"/>
  <c r="F111" i="3"/>
  <c r="F21" i="3"/>
  <c r="G44" i="3"/>
  <c r="I9" i="3"/>
  <c r="K106" i="3"/>
  <c r="C98" i="3"/>
  <c r="C56" i="3"/>
  <c r="C21" i="3"/>
  <c r="D116" i="3"/>
  <c r="D69" i="3"/>
  <c r="D21" i="3"/>
  <c r="F48" i="3"/>
  <c r="F14" i="3"/>
  <c r="I72" i="3"/>
  <c r="C119" i="3"/>
  <c r="M55" i="3"/>
  <c r="C73" i="3"/>
  <c r="C81" i="3"/>
  <c r="D115" i="3"/>
  <c r="C79" i="3"/>
  <c r="C50" i="3"/>
  <c r="C113" i="3"/>
  <c r="D73" i="3"/>
  <c r="D20" i="3"/>
  <c r="D14" i="3"/>
  <c r="F50" i="3"/>
  <c r="G118" i="3"/>
  <c r="H52" i="3"/>
  <c r="K18" i="3"/>
  <c r="K17" i="3"/>
  <c r="C95" i="3"/>
  <c r="D92" i="3"/>
  <c r="D67" i="3"/>
  <c r="F69" i="3"/>
  <c r="G73" i="3"/>
  <c r="H32" i="3"/>
  <c r="C124" i="3"/>
  <c r="C89" i="3"/>
  <c r="C54" i="3"/>
  <c r="D103" i="3"/>
  <c r="D24" i="3"/>
  <c r="F20" i="3"/>
  <c r="G111" i="3"/>
  <c r="H74" i="3"/>
  <c r="O121" i="3"/>
  <c r="K80" i="3"/>
  <c r="K12" i="3"/>
  <c r="C120" i="3"/>
  <c r="C49" i="3"/>
  <c r="D89" i="3"/>
  <c r="D6" i="3"/>
  <c r="F67" i="3"/>
  <c r="H33" i="3"/>
  <c r="V122" i="3"/>
  <c r="U122" i="3"/>
  <c r="S122" i="3"/>
  <c r="R122" i="3"/>
  <c r="O122" i="3"/>
  <c r="Q122" i="3"/>
  <c r="N122" i="3"/>
  <c r="T122" i="3"/>
  <c r="M122" i="3"/>
  <c r="L122" i="3"/>
  <c r="I122" i="3"/>
  <c r="P122" i="3"/>
  <c r="K122" i="3"/>
  <c r="H122" i="3"/>
  <c r="F122" i="3"/>
  <c r="C122" i="3"/>
  <c r="J122" i="3"/>
  <c r="E122" i="3"/>
  <c r="V53" i="3"/>
  <c r="U53" i="3"/>
  <c r="S53" i="3"/>
  <c r="R53" i="3"/>
  <c r="O53" i="3"/>
  <c r="T53" i="3"/>
  <c r="Q53" i="3"/>
  <c r="N53" i="3"/>
  <c r="P53" i="3"/>
  <c r="L53" i="3"/>
  <c r="I53" i="3"/>
  <c r="M53" i="3"/>
  <c r="K53" i="3"/>
  <c r="H53" i="3"/>
  <c r="C53" i="3"/>
  <c r="F53" i="3"/>
  <c r="E53" i="3"/>
  <c r="J53" i="3"/>
  <c r="V96" i="3"/>
  <c r="U96" i="3"/>
  <c r="R96" i="3"/>
  <c r="O96" i="3"/>
  <c r="S96" i="3"/>
  <c r="Q96" i="3"/>
  <c r="N96" i="3"/>
  <c r="T96" i="3"/>
  <c r="L96" i="3"/>
  <c r="I96" i="3"/>
  <c r="K96" i="3"/>
  <c r="H96" i="3"/>
  <c r="P96" i="3"/>
  <c r="M96" i="3"/>
  <c r="F96" i="3"/>
  <c r="C96" i="3"/>
  <c r="J96" i="3"/>
  <c r="E96" i="3"/>
  <c r="V27" i="3"/>
  <c r="U27" i="3"/>
  <c r="R27" i="3"/>
  <c r="O27" i="3"/>
  <c r="S27" i="3"/>
  <c r="T27" i="3"/>
  <c r="Q27" i="3"/>
  <c r="N27" i="3"/>
  <c r="M27" i="3"/>
  <c r="L27" i="3"/>
  <c r="I27" i="3"/>
  <c r="P27" i="3"/>
  <c r="K27" i="3"/>
  <c r="H27" i="3"/>
  <c r="F27" i="3"/>
  <c r="C27" i="3"/>
  <c r="E27" i="3"/>
  <c r="J27" i="3"/>
  <c r="V46" i="3"/>
  <c r="U46" i="3"/>
  <c r="T46" i="3"/>
  <c r="R46" i="3"/>
  <c r="O46" i="3"/>
  <c r="Q46" i="3"/>
  <c r="N46" i="3"/>
  <c r="S46" i="3"/>
  <c r="L46" i="3"/>
  <c r="I46" i="3"/>
  <c r="K46" i="3"/>
  <c r="H46" i="3"/>
  <c r="M46" i="3"/>
  <c r="F46" i="3"/>
  <c r="C46" i="3"/>
  <c r="J46" i="3"/>
  <c r="E46" i="3"/>
  <c r="P46" i="3"/>
  <c r="V109" i="3"/>
  <c r="U109" i="3"/>
  <c r="R109" i="3"/>
  <c r="O109" i="3"/>
  <c r="Q109" i="3"/>
  <c r="N109" i="3"/>
  <c r="L109" i="3"/>
  <c r="I109" i="3"/>
  <c r="S109" i="3"/>
  <c r="P109" i="3"/>
  <c r="K109" i="3"/>
  <c r="H109" i="3"/>
  <c r="T109" i="3"/>
  <c r="J109" i="3"/>
  <c r="G109" i="3"/>
  <c r="M109" i="3"/>
  <c r="F109" i="3"/>
  <c r="C109" i="3"/>
  <c r="E109" i="3"/>
  <c r="V83" i="3"/>
  <c r="U83" i="3"/>
  <c r="R83" i="3"/>
  <c r="O83" i="3"/>
  <c r="T83" i="3"/>
  <c r="Q83" i="3"/>
  <c r="N83" i="3"/>
  <c r="S83" i="3"/>
  <c r="P83" i="3"/>
  <c r="L83" i="3"/>
  <c r="I83" i="3"/>
  <c r="M83" i="3"/>
  <c r="K83" i="3"/>
  <c r="H83" i="3"/>
  <c r="G83" i="3"/>
  <c r="F83" i="3"/>
  <c r="C83" i="3"/>
  <c r="J83" i="3"/>
  <c r="E83" i="3"/>
  <c r="V28" i="3"/>
  <c r="U28" i="3"/>
  <c r="S28" i="3"/>
  <c r="R28" i="3"/>
  <c r="O28" i="3"/>
  <c r="T28" i="3"/>
  <c r="Q28" i="3"/>
  <c r="N28" i="3"/>
  <c r="L28" i="3"/>
  <c r="I28" i="3"/>
  <c r="K28" i="3"/>
  <c r="H28" i="3"/>
  <c r="J28" i="3"/>
  <c r="F28" i="3"/>
  <c r="C28" i="3"/>
  <c r="G28" i="3"/>
  <c r="E28" i="3"/>
  <c r="P28" i="3"/>
  <c r="M28" i="3"/>
  <c r="V45" i="3"/>
  <c r="U45" i="3"/>
  <c r="O45" i="3"/>
  <c r="L45" i="3"/>
  <c r="Q45" i="3"/>
  <c r="N45" i="3"/>
  <c r="S45" i="3"/>
  <c r="I45" i="3"/>
  <c r="M45" i="3"/>
  <c r="P45" i="3"/>
  <c r="K45" i="3"/>
  <c r="H45" i="3"/>
  <c r="R45" i="3"/>
  <c r="T45" i="3"/>
  <c r="C45" i="3"/>
  <c r="F45" i="3"/>
  <c r="E45" i="3"/>
  <c r="J45" i="3"/>
  <c r="V107" i="3"/>
  <c r="U107" i="3"/>
  <c r="O107" i="3"/>
  <c r="L107" i="3"/>
  <c r="S107" i="3"/>
  <c r="R107" i="3"/>
  <c r="Q107" i="3"/>
  <c r="N107" i="3"/>
  <c r="T107" i="3"/>
  <c r="P107" i="3"/>
  <c r="I107" i="3"/>
  <c r="K107" i="3"/>
  <c r="H107" i="3"/>
  <c r="M107" i="3"/>
  <c r="C107" i="3"/>
  <c r="F107" i="3"/>
  <c r="J107" i="3"/>
  <c r="G107" i="3"/>
  <c r="E107" i="3"/>
  <c r="D96" i="3"/>
  <c r="D109" i="3"/>
  <c r="D45" i="3"/>
  <c r="D122" i="3"/>
  <c r="G122" i="3"/>
  <c r="G45" i="3"/>
  <c r="D27" i="3"/>
  <c r="D83" i="3"/>
  <c r="D107" i="3"/>
  <c r="G53" i="3"/>
  <c r="V106" i="3"/>
  <c r="P106" i="3"/>
  <c r="M106" i="3"/>
  <c r="S106" i="3"/>
  <c r="U106" i="3"/>
  <c r="R106" i="3"/>
  <c r="O106" i="3"/>
  <c r="T106" i="3"/>
  <c r="N106" i="3"/>
  <c r="J106" i="3"/>
  <c r="L106" i="3"/>
  <c r="I106" i="3"/>
  <c r="G106" i="3"/>
  <c r="D106" i="3"/>
  <c r="F106" i="3"/>
  <c r="C106" i="3"/>
  <c r="Q106" i="3"/>
  <c r="H106" i="3"/>
  <c r="V105" i="3"/>
  <c r="P105" i="3"/>
  <c r="M105" i="3"/>
  <c r="U105" i="3"/>
  <c r="T105" i="3"/>
  <c r="S105" i="3"/>
  <c r="R105" i="3"/>
  <c r="O105" i="3"/>
  <c r="J105" i="3"/>
  <c r="Q105" i="3"/>
  <c r="N105" i="3"/>
  <c r="L105" i="3"/>
  <c r="I105" i="3"/>
  <c r="G105" i="3"/>
  <c r="D105" i="3"/>
  <c r="H105" i="3"/>
  <c r="K105" i="3"/>
  <c r="F105" i="3"/>
  <c r="C105" i="3"/>
  <c r="V86" i="3"/>
  <c r="T86" i="3"/>
  <c r="P86" i="3"/>
  <c r="M86" i="3"/>
  <c r="R86" i="3"/>
  <c r="O86" i="3"/>
  <c r="S86" i="3"/>
  <c r="N86" i="3"/>
  <c r="Q86" i="3"/>
  <c r="J86" i="3"/>
  <c r="U86" i="3"/>
  <c r="L86" i="3"/>
  <c r="I86" i="3"/>
  <c r="K86" i="3"/>
  <c r="G86" i="3"/>
  <c r="D86" i="3"/>
  <c r="F86" i="3"/>
  <c r="C86" i="3"/>
  <c r="H86" i="3"/>
  <c r="V94" i="3"/>
  <c r="P94" i="3"/>
  <c r="M94" i="3"/>
  <c r="R94" i="3"/>
  <c r="O94" i="3"/>
  <c r="T94" i="3"/>
  <c r="S94" i="3"/>
  <c r="J94" i="3"/>
  <c r="N94" i="3"/>
  <c r="U94" i="3"/>
  <c r="L94" i="3"/>
  <c r="I94" i="3"/>
  <c r="G94" i="3"/>
  <c r="D94" i="3"/>
  <c r="H94" i="3"/>
  <c r="Q94" i="3"/>
  <c r="F94" i="3"/>
  <c r="C94" i="3"/>
  <c r="K94" i="3"/>
  <c r="V41" i="3"/>
  <c r="P41" i="3"/>
  <c r="M41" i="3"/>
  <c r="T41" i="3"/>
  <c r="R41" i="3"/>
  <c r="O41" i="3"/>
  <c r="U41" i="3"/>
  <c r="S41" i="3"/>
  <c r="J41" i="3"/>
  <c r="Q41" i="3"/>
  <c r="L41" i="3"/>
  <c r="I41" i="3"/>
  <c r="N41" i="3"/>
  <c r="K41" i="3"/>
  <c r="G41" i="3"/>
  <c r="D41" i="3"/>
  <c r="F41" i="3"/>
  <c r="C41" i="3"/>
  <c r="H41" i="3"/>
  <c r="V25" i="3"/>
  <c r="P25" i="3"/>
  <c r="M25" i="3"/>
  <c r="S25" i="3"/>
  <c r="U25" i="3"/>
  <c r="R25" i="3"/>
  <c r="O25" i="3"/>
  <c r="Q25" i="3"/>
  <c r="N25" i="3"/>
  <c r="J25" i="3"/>
  <c r="G25" i="3"/>
  <c r="L25" i="3"/>
  <c r="I25" i="3"/>
  <c r="T25" i="3"/>
  <c r="D25" i="3"/>
  <c r="H25" i="3"/>
  <c r="F25" i="3"/>
  <c r="C25" i="3"/>
  <c r="K25" i="3"/>
  <c r="V108" i="3"/>
  <c r="S108" i="3"/>
  <c r="P108" i="3"/>
  <c r="M108" i="3"/>
  <c r="U108" i="3"/>
  <c r="R108" i="3"/>
  <c r="O108" i="3"/>
  <c r="T108" i="3"/>
  <c r="J108" i="3"/>
  <c r="G108" i="3"/>
  <c r="L108" i="3"/>
  <c r="I108" i="3"/>
  <c r="N108" i="3"/>
  <c r="D108" i="3"/>
  <c r="K108" i="3"/>
  <c r="Q108" i="3"/>
  <c r="F108" i="3"/>
  <c r="C108" i="3"/>
  <c r="H108" i="3"/>
  <c r="T65" i="3"/>
  <c r="V65" i="3"/>
  <c r="S65" i="3"/>
  <c r="U65" i="3"/>
  <c r="P65" i="3"/>
  <c r="M65" i="3"/>
  <c r="R65" i="3"/>
  <c r="O65" i="3"/>
  <c r="J65" i="3"/>
  <c r="G65" i="3"/>
  <c r="N65" i="3"/>
  <c r="Q65" i="3"/>
  <c r="L65" i="3"/>
  <c r="I65" i="3"/>
  <c r="K65" i="3"/>
  <c r="D65" i="3"/>
  <c r="H65" i="3"/>
  <c r="F65" i="3"/>
  <c r="C65" i="3"/>
  <c r="T40" i="3"/>
  <c r="V40" i="3"/>
  <c r="S40" i="3"/>
  <c r="P40" i="3"/>
  <c r="M40" i="3"/>
  <c r="R40" i="3"/>
  <c r="O40" i="3"/>
  <c r="N40" i="3"/>
  <c r="Q40" i="3"/>
  <c r="J40" i="3"/>
  <c r="G40" i="3"/>
  <c r="U40" i="3"/>
  <c r="I40" i="3"/>
  <c r="L40" i="3"/>
  <c r="D40" i="3"/>
  <c r="K40" i="3"/>
  <c r="F40" i="3"/>
  <c r="C40" i="3"/>
  <c r="H40" i="3"/>
  <c r="T7" i="3"/>
  <c r="V7" i="3"/>
  <c r="S7" i="3"/>
  <c r="P7" i="3"/>
  <c r="M7" i="3"/>
  <c r="O7" i="3"/>
  <c r="R7" i="3"/>
  <c r="Q7" i="3"/>
  <c r="L7" i="3"/>
  <c r="J7" i="3"/>
  <c r="G7" i="3"/>
  <c r="U7" i="3"/>
  <c r="N7" i="3"/>
  <c r="I7" i="3"/>
  <c r="K7" i="3"/>
  <c r="D7" i="3"/>
  <c r="H7" i="3"/>
  <c r="F7" i="3"/>
  <c r="C7" i="3"/>
  <c r="T11" i="3"/>
  <c r="V11" i="3"/>
  <c r="S11" i="3"/>
  <c r="P11" i="3"/>
  <c r="M11" i="3"/>
  <c r="O11" i="3"/>
  <c r="L11" i="3"/>
  <c r="U11" i="3"/>
  <c r="R11" i="3"/>
  <c r="N11" i="3"/>
  <c r="J11" i="3"/>
  <c r="G11" i="3"/>
  <c r="I11" i="3"/>
  <c r="Q11" i="3"/>
  <c r="D11" i="3"/>
  <c r="F11" i="3"/>
  <c r="C11" i="3"/>
  <c r="K11" i="3"/>
  <c r="H11" i="3"/>
  <c r="E11" i="3"/>
  <c r="T125" i="3"/>
  <c r="V125" i="3"/>
  <c r="U125" i="3"/>
  <c r="S125" i="3"/>
  <c r="R125" i="3"/>
  <c r="O125" i="3"/>
  <c r="Q125" i="3"/>
  <c r="M125" i="3"/>
  <c r="J125" i="3"/>
  <c r="P125" i="3"/>
  <c r="K125" i="3"/>
  <c r="H125" i="3"/>
  <c r="G125" i="3"/>
  <c r="D125" i="3"/>
  <c r="N125" i="3"/>
  <c r="F125" i="3"/>
  <c r="C125" i="3"/>
  <c r="L125" i="3"/>
  <c r="I125" i="3"/>
  <c r="E125" i="3"/>
  <c r="T100" i="3"/>
  <c r="V100" i="3"/>
  <c r="U100" i="3"/>
  <c r="S100" i="3"/>
  <c r="R100" i="3"/>
  <c r="O100" i="3"/>
  <c r="Q100" i="3"/>
  <c r="J100" i="3"/>
  <c r="P100" i="3"/>
  <c r="N100" i="3"/>
  <c r="M100" i="3"/>
  <c r="K100" i="3"/>
  <c r="H100" i="3"/>
  <c r="I100" i="3"/>
  <c r="G100" i="3"/>
  <c r="D100" i="3"/>
  <c r="L100" i="3"/>
  <c r="F100" i="3"/>
  <c r="C100" i="3"/>
  <c r="E100" i="3"/>
  <c r="T97" i="3"/>
  <c r="V97" i="3"/>
  <c r="U97" i="3"/>
  <c r="R97" i="3"/>
  <c r="O97" i="3"/>
  <c r="S97" i="3"/>
  <c r="Q97" i="3"/>
  <c r="M97" i="3"/>
  <c r="J97" i="3"/>
  <c r="K97" i="3"/>
  <c r="H97" i="3"/>
  <c r="L97" i="3"/>
  <c r="G97" i="3"/>
  <c r="D97" i="3"/>
  <c r="N97" i="3"/>
  <c r="F97" i="3"/>
  <c r="C97" i="3"/>
  <c r="I97" i="3"/>
  <c r="E97" i="3"/>
  <c r="T82" i="3"/>
  <c r="V82" i="3"/>
  <c r="U82" i="3"/>
  <c r="R82" i="3"/>
  <c r="O82" i="3"/>
  <c r="S82" i="3"/>
  <c r="Q82" i="3"/>
  <c r="J82" i="3"/>
  <c r="N82" i="3"/>
  <c r="M82" i="3"/>
  <c r="P82" i="3"/>
  <c r="K82" i="3"/>
  <c r="H82" i="3"/>
  <c r="I82" i="3"/>
  <c r="G82" i="3"/>
  <c r="D82" i="3"/>
  <c r="F82" i="3"/>
  <c r="C82" i="3"/>
  <c r="L82" i="3"/>
  <c r="E82" i="3"/>
  <c r="T84" i="3"/>
  <c r="V84" i="3"/>
  <c r="U84" i="3"/>
  <c r="R84" i="3"/>
  <c r="O84" i="3"/>
  <c r="Q84" i="3"/>
  <c r="P84" i="3"/>
  <c r="J84" i="3"/>
  <c r="S84" i="3"/>
  <c r="N84" i="3"/>
  <c r="M84" i="3"/>
  <c r="K84" i="3"/>
  <c r="H84" i="3"/>
  <c r="G84" i="3"/>
  <c r="D84" i="3"/>
  <c r="L84" i="3"/>
  <c r="F84" i="3"/>
  <c r="C84" i="3"/>
  <c r="I84" i="3"/>
  <c r="E84" i="3"/>
  <c r="T85" i="3"/>
  <c r="V85" i="3"/>
  <c r="U85" i="3"/>
  <c r="P85" i="3"/>
  <c r="S85" i="3"/>
  <c r="R85" i="3"/>
  <c r="O85" i="3"/>
  <c r="Q85" i="3"/>
  <c r="N85" i="3"/>
  <c r="J85" i="3"/>
  <c r="M85" i="3"/>
  <c r="K85" i="3"/>
  <c r="H85" i="3"/>
  <c r="L85" i="3"/>
  <c r="I85" i="3"/>
  <c r="D85" i="3"/>
  <c r="G85" i="3"/>
  <c r="F85" i="3"/>
  <c r="C85" i="3"/>
  <c r="E85" i="3"/>
  <c r="T58" i="3"/>
  <c r="V58" i="3"/>
  <c r="S58" i="3"/>
  <c r="U58" i="3"/>
  <c r="P58" i="3"/>
  <c r="R58" i="3"/>
  <c r="O58" i="3"/>
  <c r="Q58" i="3"/>
  <c r="N58" i="3"/>
  <c r="J58" i="3"/>
  <c r="L58" i="3"/>
  <c r="K58" i="3"/>
  <c r="H58" i="3"/>
  <c r="M58" i="3"/>
  <c r="D58" i="3"/>
  <c r="G58" i="3"/>
  <c r="F58" i="3"/>
  <c r="C58" i="3"/>
  <c r="I58" i="3"/>
  <c r="E58" i="3"/>
  <c r="T55" i="3"/>
  <c r="V55" i="3"/>
  <c r="S55" i="3"/>
  <c r="U55" i="3"/>
  <c r="P55" i="3"/>
  <c r="R55" i="3"/>
  <c r="O55" i="3"/>
  <c r="Q55" i="3"/>
  <c r="N55" i="3"/>
  <c r="J55" i="3"/>
  <c r="G55" i="3"/>
  <c r="L55" i="3"/>
  <c r="K55" i="3"/>
  <c r="H55" i="3"/>
  <c r="I55" i="3"/>
  <c r="D55" i="3"/>
  <c r="F55" i="3"/>
  <c r="C55" i="3"/>
  <c r="E55" i="3"/>
  <c r="T75" i="3"/>
  <c r="V75" i="3"/>
  <c r="S75" i="3"/>
  <c r="U75" i="3"/>
  <c r="R75" i="3"/>
  <c r="P75" i="3"/>
  <c r="O75" i="3"/>
  <c r="L75" i="3"/>
  <c r="Q75" i="3"/>
  <c r="N75" i="3"/>
  <c r="J75" i="3"/>
  <c r="G75" i="3"/>
  <c r="M75" i="3"/>
  <c r="K75" i="3"/>
  <c r="H75" i="3"/>
  <c r="D75" i="3"/>
  <c r="F75" i="3"/>
  <c r="C75" i="3"/>
  <c r="I75" i="3"/>
  <c r="E75" i="3"/>
  <c r="T35" i="3"/>
  <c r="V35" i="3"/>
  <c r="S35" i="3"/>
  <c r="U35" i="3"/>
  <c r="R35" i="3"/>
  <c r="P35" i="3"/>
  <c r="O35" i="3"/>
  <c r="L35" i="3"/>
  <c r="Q35" i="3"/>
  <c r="N35" i="3"/>
  <c r="J35" i="3"/>
  <c r="G35" i="3"/>
  <c r="K35" i="3"/>
  <c r="H35" i="3"/>
  <c r="I35" i="3"/>
  <c r="D35" i="3"/>
  <c r="F35" i="3"/>
  <c r="C35" i="3"/>
  <c r="M35" i="3"/>
  <c r="E35" i="3"/>
  <c r="T10" i="3"/>
  <c r="V10" i="3"/>
  <c r="S10" i="3"/>
  <c r="U10" i="3"/>
  <c r="R10" i="3"/>
  <c r="P10" i="3"/>
  <c r="O10" i="3"/>
  <c r="L10" i="3"/>
  <c r="Q10" i="3"/>
  <c r="N10" i="3"/>
  <c r="J10" i="3"/>
  <c r="G10" i="3"/>
  <c r="M10" i="3"/>
  <c r="K10" i="3"/>
  <c r="H10" i="3"/>
  <c r="D10" i="3"/>
  <c r="F10" i="3"/>
  <c r="C10" i="3"/>
  <c r="I10" i="3"/>
  <c r="E10" i="3"/>
  <c r="D53" i="3"/>
  <c r="G96" i="3"/>
  <c r="D46" i="3"/>
  <c r="D28" i="3"/>
  <c r="E106" i="3"/>
  <c r="P97" i="3"/>
  <c r="F101" i="3"/>
  <c r="F98" i="3"/>
  <c r="F49" i="3"/>
  <c r="F66" i="3"/>
  <c r="F62" i="3"/>
  <c r="F16" i="3"/>
  <c r="F112" i="3"/>
  <c r="F23" i="3"/>
  <c r="F15" i="3"/>
  <c r="F54" i="3"/>
  <c r="G121" i="3"/>
  <c r="G103" i="3"/>
  <c r="G51" i="3"/>
  <c r="G88" i="3"/>
  <c r="G68" i="3"/>
  <c r="G2" i="3"/>
  <c r="I115" i="3"/>
  <c r="I48" i="3"/>
  <c r="I20" i="3"/>
  <c r="I14" i="3"/>
  <c r="J16" i="3"/>
  <c r="J29" i="3"/>
  <c r="K123" i="3"/>
  <c r="K110" i="3"/>
  <c r="L89" i="3"/>
  <c r="L20" i="3"/>
  <c r="M121" i="3"/>
  <c r="N36" i="3"/>
  <c r="T57" i="3"/>
  <c r="V57" i="3"/>
  <c r="U57" i="3"/>
  <c r="S57" i="3"/>
  <c r="R57" i="3"/>
  <c r="Q57" i="3"/>
  <c r="N57" i="3"/>
  <c r="P57" i="3"/>
  <c r="L57" i="3"/>
  <c r="M57" i="3"/>
  <c r="O57" i="3"/>
  <c r="K57" i="3"/>
  <c r="H57" i="3"/>
  <c r="T42" i="3"/>
  <c r="V42" i="3"/>
  <c r="R42" i="3"/>
  <c r="S42" i="3"/>
  <c r="Q42" i="3"/>
  <c r="N42" i="3"/>
  <c r="U42" i="3"/>
  <c r="M42" i="3"/>
  <c r="P42" i="3"/>
  <c r="L42" i="3"/>
  <c r="K42" i="3"/>
  <c r="H42" i="3"/>
  <c r="O42" i="3"/>
  <c r="T61" i="3"/>
  <c r="V61" i="3"/>
  <c r="S61" i="3"/>
  <c r="R61" i="3"/>
  <c r="U61" i="3"/>
  <c r="Q61" i="3"/>
  <c r="N61" i="3"/>
  <c r="O61" i="3"/>
  <c r="M61" i="3"/>
  <c r="L61" i="3"/>
  <c r="P61" i="3"/>
  <c r="K61" i="3"/>
  <c r="H61" i="3"/>
  <c r="T59" i="3"/>
  <c r="V59" i="3"/>
  <c r="U59" i="3"/>
  <c r="S59" i="3"/>
  <c r="R59" i="3"/>
  <c r="Q59" i="3"/>
  <c r="N59" i="3"/>
  <c r="P59" i="3"/>
  <c r="M59" i="3"/>
  <c r="O59" i="3"/>
  <c r="L59" i="3"/>
  <c r="K59" i="3"/>
  <c r="H59" i="3"/>
  <c r="T43" i="3"/>
  <c r="V43" i="3"/>
  <c r="S43" i="3"/>
  <c r="R43" i="3"/>
  <c r="Q43" i="3"/>
  <c r="N43" i="3"/>
  <c r="U43" i="3"/>
  <c r="P43" i="3"/>
  <c r="O43" i="3"/>
  <c r="K43" i="3"/>
  <c r="H43" i="3"/>
  <c r="M43" i="3"/>
  <c r="D114" i="3"/>
  <c r="D110" i="3"/>
  <c r="D38" i="3"/>
  <c r="D91" i="3"/>
  <c r="D93" i="3"/>
  <c r="D63" i="3"/>
  <c r="D4" i="3"/>
  <c r="D19" i="3"/>
  <c r="D71" i="3"/>
  <c r="E57" i="3"/>
  <c r="E42" i="3"/>
  <c r="E61" i="3"/>
  <c r="E59" i="3"/>
  <c r="E43" i="3"/>
  <c r="G104" i="3"/>
  <c r="G110" i="3"/>
  <c r="G38" i="3"/>
  <c r="G91" i="3"/>
  <c r="G16" i="3"/>
  <c r="G59" i="3"/>
  <c r="I52" i="3"/>
  <c r="I32" i="3"/>
  <c r="I74" i="3"/>
  <c r="I33" i="3"/>
  <c r="I8" i="3"/>
  <c r="J102" i="3"/>
  <c r="J47" i="3"/>
  <c r="J67" i="3"/>
  <c r="K121" i="3"/>
  <c r="K111" i="3"/>
  <c r="K4" i="3"/>
  <c r="L39" i="3"/>
  <c r="L74" i="3"/>
  <c r="M117" i="3"/>
  <c r="M36" i="3"/>
  <c r="N19" i="3"/>
  <c r="T124" i="3"/>
  <c r="V124" i="3"/>
  <c r="S124" i="3"/>
  <c r="R124" i="3"/>
  <c r="U124" i="3"/>
  <c r="Q124" i="3"/>
  <c r="N124" i="3"/>
  <c r="L124" i="3"/>
  <c r="P124" i="3"/>
  <c r="K124" i="3"/>
  <c r="H124" i="3"/>
  <c r="T79" i="3"/>
  <c r="V79" i="3"/>
  <c r="R79" i="3"/>
  <c r="S79" i="3"/>
  <c r="Q79" i="3"/>
  <c r="N79" i="3"/>
  <c r="U79" i="3"/>
  <c r="O79" i="3"/>
  <c r="L79" i="3"/>
  <c r="K79" i="3"/>
  <c r="H79" i="3"/>
  <c r="P79" i="3"/>
  <c r="T56" i="3"/>
  <c r="V56" i="3"/>
  <c r="R56" i="3"/>
  <c r="U56" i="3"/>
  <c r="Q56" i="3"/>
  <c r="N56" i="3"/>
  <c r="S56" i="3"/>
  <c r="P56" i="3"/>
  <c r="O56" i="3"/>
  <c r="L56" i="3"/>
  <c r="M56" i="3"/>
  <c r="K56" i="3"/>
  <c r="H56" i="3"/>
  <c r="T30" i="3"/>
  <c r="V30" i="3"/>
  <c r="U30" i="3"/>
  <c r="R30" i="3"/>
  <c r="S30" i="3"/>
  <c r="Q30" i="3"/>
  <c r="N30" i="3"/>
  <c r="P30" i="3"/>
  <c r="L30" i="3"/>
  <c r="O30" i="3"/>
  <c r="M30" i="3"/>
  <c r="K30" i="3"/>
  <c r="H30" i="3"/>
  <c r="T29" i="3"/>
  <c r="V29" i="3"/>
  <c r="R29" i="3"/>
  <c r="Q29" i="3"/>
  <c r="N29" i="3"/>
  <c r="U29" i="3"/>
  <c r="S29" i="3"/>
  <c r="M29" i="3"/>
  <c r="L29" i="3"/>
  <c r="P29" i="3"/>
  <c r="O29" i="3"/>
  <c r="K29" i="3"/>
  <c r="H29" i="3"/>
  <c r="T31" i="3"/>
  <c r="V31" i="3"/>
  <c r="U31" i="3"/>
  <c r="R31" i="3"/>
  <c r="Q31" i="3"/>
  <c r="N31" i="3"/>
  <c r="P31" i="3"/>
  <c r="S31" i="3"/>
  <c r="M31" i="3"/>
  <c r="L31" i="3"/>
  <c r="K31" i="3"/>
  <c r="H31" i="3"/>
  <c r="D104" i="3"/>
  <c r="V123" i="3"/>
  <c r="U123" i="3"/>
  <c r="S123" i="3"/>
  <c r="Q123" i="3"/>
  <c r="P123" i="3"/>
  <c r="M123" i="3"/>
  <c r="O123" i="3"/>
  <c r="N123" i="3"/>
  <c r="T123" i="3"/>
  <c r="L123" i="3"/>
  <c r="I123" i="3"/>
  <c r="R123" i="3"/>
  <c r="V99" i="3"/>
  <c r="U99" i="3"/>
  <c r="S99" i="3"/>
  <c r="T99" i="3"/>
  <c r="Q99" i="3"/>
  <c r="P99" i="3"/>
  <c r="M99" i="3"/>
  <c r="L99" i="3"/>
  <c r="I99" i="3"/>
  <c r="R99" i="3"/>
  <c r="N99" i="3"/>
  <c r="O99" i="3"/>
  <c r="V92" i="3"/>
  <c r="U92" i="3"/>
  <c r="S92" i="3"/>
  <c r="Q92" i="3"/>
  <c r="P92" i="3"/>
  <c r="M92" i="3"/>
  <c r="T92" i="3"/>
  <c r="R92" i="3"/>
  <c r="O92" i="3"/>
  <c r="L92" i="3"/>
  <c r="I92" i="3"/>
  <c r="N92" i="3"/>
  <c r="V90" i="3"/>
  <c r="U90" i="3"/>
  <c r="S90" i="3"/>
  <c r="T90" i="3"/>
  <c r="Q90" i="3"/>
  <c r="P90" i="3"/>
  <c r="M90" i="3"/>
  <c r="N90" i="3"/>
  <c r="L90" i="3"/>
  <c r="I90" i="3"/>
  <c r="O90" i="3"/>
  <c r="V87" i="3"/>
  <c r="U87" i="3"/>
  <c r="T87" i="3"/>
  <c r="Q87" i="3"/>
  <c r="S87" i="3"/>
  <c r="P87" i="3"/>
  <c r="M87" i="3"/>
  <c r="J87" i="3"/>
  <c r="O87" i="3"/>
  <c r="L87" i="3"/>
  <c r="I87" i="3"/>
  <c r="R87" i="3"/>
  <c r="N87" i="3"/>
  <c r="V18" i="3"/>
  <c r="S18" i="3"/>
  <c r="U18" i="3"/>
  <c r="Q18" i="3"/>
  <c r="N18" i="3"/>
  <c r="T18" i="3"/>
  <c r="P18" i="3"/>
  <c r="M18" i="3"/>
  <c r="J18" i="3"/>
  <c r="L18" i="3"/>
  <c r="I18" i="3"/>
  <c r="R18" i="3"/>
  <c r="V26" i="3"/>
  <c r="S26" i="3"/>
  <c r="U26" i="3"/>
  <c r="T26" i="3"/>
  <c r="Q26" i="3"/>
  <c r="N26" i="3"/>
  <c r="P26" i="3"/>
  <c r="M26" i="3"/>
  <c r="J26" i="3"/>
  <c r="R26" i="3"/>
  <c r="L26" i="3"/>
  <c r="I26" i="3"/>
  <c r="O26" i="3"/>
  <c r="V37" i="3"/>
  <c r="S37" i="3"/>
  <c r="U37" i="3"/>
  <c r="T37" i="3"/>
  <c r="Q37" i="3"/>
  <c r="N37" i="3"/>
  <c r="P37" i="3"/>
  <c r="M37" i="3"/>
  <c r="J37" i="3"/>
  <c r="L37" i="3"/>
  <c r="I37" i="3"/>
  <c r="V70" i="3"/>
  <c r="S70" i="3"/>
  <c r="U70" i="3"/>
  <c r="T70" i="3"/>
  <c r="R70" i="3"/>
  <c r="Q70" i="3"/>
  <c r="N70" i="3"/>
  <c r="P70" i="3"/>
  <c r="M70" i="3"/>
  <c r="J70" i="3"/>
  <c r="I70" i="3"/>
  <c r="L70" i="3"/>
  <c r="O70" i="3"/>
  <c r="V60" i="3"/>
  <c r="S60" i="3"/>
  <c r="U60" i="3"/>
  <c r="R60" i="3"/>
  <c r="Q60" i="3"/>
  <c r="N60" i="3"/>
  <c r="P60" i="3"/>
  <c r="M60" i="3"/>
  <c r="J60" i="3"/>
  <c r="O60" i="3"/>
  <c r="I60" i="3"/>
  <c r="T60" i="3"/>
  <c r="L60" i="3"/>
  <c r="V17" i="3"/>
  <c r="S17" i="3"/>
  <c r="U17" i="3"/>
  <c r="R17" i="3"/>
  <c r="T17" i="3"/>
  <c r="Q17" i="3"/>
  <c r="N17" i="3"/>
  <c r="P17" i="3"/>
  <c r="M17" i="3"/>
  <c r="J17" i="3"/>
  <c r="L17" i="3"/>
  <c r="I17" i="3"/>
  <c r="O17" i="3"/>
  <c r="C117" i="3"/>
  <c r="C52" i="3"/>
  <c r="C39" i="3"/>
  <c r="C32" i="3"/>
  <c r="C3" i="3"/>
  <c r="C74" i="3"/>
  <c r="C68" i="3"/>
  <c r="C33" i="3"/>
  <c r="C76" i="3"/>
  <c r="C8" i="3"/>
  <c r="D120" i="3"/>
  <c r="D102" i="3"/>
  <c r="D95" i="3"/>
  <c r="D47" i="3"/>
  <c r="D81" i="3"/>
  <c r="D22" i="3"/>
  <c r="D44" i="3"/>
  <c r="D72" i="3"/>
  <c r="E123" i="3"/>
  <c r="E99" i="3"/>
  <c r="E92" i="3"/>
  <c r="E90" i="3"/>
  <c r="E87" i="3"/>
  <c r="E18" i="3"/>
  <c r="E26" i="3"/>
  <c r="E37" i="3"/>
  <c r="E70" i="3"/>
  <c r="E60" i="3"/>
  <c r="E17" i="3"/>
  <c r="F117" i="3"/>
  <c r="F52" i="3"/>
  <c r="F39" i="3"/>
  <c r="F32" i="3"/>
  <c r="F3" i="3"/>
  <c r="F74" i="3"/>
  <c r="F68" i="3"/>
  <c r="F33" i="3"/>
  <c r="F76" i="3"/>
  <c r="F8" i="3"/>
  <c r="G120" i="3"/>
  <c r="G95" i="3"/>
  <c r="G47" i="3"/>
  <c r="G81" i="3"/>
  <c r="G67" i="3"/>
  <c r="G37" i="3"/>
  <c r="G15" i="3"/>
  <c r="H121" i="3"/>
  <c r="J98" i="3"/>
  <c r="J66" i="3"/>
  <c r="J30" i="3"/>
  <c r="J44" i="3"/>
  <c r="K104" i="3"/>
  <c r="K36" i="3"/>
  <c r="L63" i="3"/>
  <c r="M52" i="3"/>
  <c r="M21" i="3"/>
  <c r="O124" i="3"/>
  <c r="G119" i="3"/>
  <c r="G89" i="3"/>
  <c r="G48" i="3"/>
  <c r="G62" i="3"/>
  <c r="G74" i="3"/>
  <c r="G21" i="3"/>
  <c r="H104" i="3"/>
  <c r="H110" i="3"/>
  <c r="H91" i="3"/>
  <c r="H63" i="3"/>
  <c r="H19" i="3"/>
  <c r="I124" i="3"/>
  <c r="I79" i="3"/>
  <c r="I56" i="3"/>
  <c r="I30" i="3"/>
  <c r="I29" i="3"/>
  <c r="I31" i="3"/>
  <c r="J73" i="3"/>
  <c r="J13" i="3"/>
  <c r="J15" i="3"/>
  <c r="K118" i="3"/>
  <c r="K90" i="3"/>
  <c r="K93" i="3"/>
  <c r="L104" i="3"/>
  <c r="L6" i="3"/>
  <c r="M79" i="3"/>
  <c r="V121" i="3"/>
  <c r="U121" i="3"/>
  <c r="T121" i="3"/>
  <c r="R121" i="3"/>
  <c r="Q121" i="3"/>
  <c r="N121" i="3"/>
  <c r="P121" i="3"/>
  <c r="L121" i="3"/>
  <c r="I121" i="3"/>
  <c r="S121" i="3"/>
  <c r="J121" i="3"/>
  <c r="V116" i="3"/>
  <c r="U116" i="3"/>
  <c r="T116" i="3"/>
  <c r="S116" i="3"/>
  <c r="R116" i="3"/>
  <c r="Q116" i="3"/>
  <c r="N116" i="3"/>
  <c r="P116" i="3"/>
  <c r="L116" i="3"/>
  <c r="I116" i="3"/>
  <c r="M116" i="3"/>
  <c r="O116" i="3"/>
  <c r="J116" i="3"/>
  <c r="V103" i="3"/>
  <c r="U103" i="3"/>
  <c r="T103" i="3"/>
  <c r="R103" i="3"/>
  <c r="S103" i="3"/>
  <c r="Q103" i="3"/>
  <c r="N103" i="3"/>
  <c r="P103" i="3"/>
  <c r="L103" i="3"/>
  <c r="I103" i="3"/>
  <c r="M103" i="3"/>
  <c r="J103" i="3"/>
  <c r="V64" i="3"/>
  <c r="S64" i="3"/>
  <c r="U64" i="3"/>
  <c r="T64" i="3"/>
  <c r="R64" i="3"/>
  <c r="Q64" i="3"/>
  <c r="N64" i="3"/>
  <c r="P64" i="3"/>
  <c r="M64" i="3"/>
  <c r="L64" i="3"/>
  <c r="I64" i="3"/>
  <c r="O64" i="3"/>
  <c r="J64" i="3"/>
  <c r="V51" i="3"/>
  <c r="S51" i="3"/>
  <c r="U51" i="3"/>
  <c r="T51" i="3"/>
  <c r="R51" i="3"/>
  <c r="Q51" i="3"/>
  <c r="N51" i="3"/>
  <c r="P51" i="3"/>
  <c r="L51" i="3"/>
  <c r="I51" i="3"/>
  <c r="O51" i="3"/>
  <c r="M51" i="3"/>
  <c r="J51" i="3"/>
  <c r="V80" i="3"/>
  <c r="S80" i="3"/>
  <c r="U80" i="3"/>
  <c r="T80" i="3"/>
  <c r="R80" i="3"/>
  <c r="Q80" i="3"/>
  <c r="N80" i="3"/>
  <c r="P80" i="3"/>
  <c r="M80" i="3"/>
  <c r="L80" i="3"/>
  <c r="I80" i="3"/>
  <c r="O80" i="3"/>
  <c r="J80" i="3"/>
  <c r="V24" i="3"/>
  <c r="S24" i="3"/>
  <c r="U24" i="3"/>
  <c r="T24" i="3"/>
  <c r="R24" i="3"/>
  <c r="Q24" i="3"/>
  <c r="N24" i="3"/>
  <c r="P24" i="3"/>
  <c r="L24" i="3"/>
  <c r="I24" i="3"/>
  <c r="O24" i="3"/>
  <c r="M24" i="3"/>
  <c r="J24" i="3"/>
  <c r="V12" i="3"/>
  <c r="S12" i="3"/>
  <c r="U12" i="3"/>
  <c r="T12" i="3"/>
  <c r="R12" i="3"/>
  <c r="Q12" i="3"/>
  <c r="N12" i="3"/>
  <c r="P12" i="3"/>
  <c r="O12" i="3"/>
  <c r="L12" i="3"/>
  <c r="I12" i="3"/>
  <c r="M12" i="3"/>
  <c r="J12" i="3"/>
  <c r="V2" i="3"/>
  <c r="S2" i="3"/>
  <c r="U2" i="3"/>
  <c r="T2" i="3"/>
  <c r="R2" i="3"/>
  <c r="Q2" i="3"/>
  <c r="N2" i="3"/>
  <c r="P2" i="3"/>
  <c r="I2" i="3"/>
  <c r="M2" i="3"/>
  <c r="L2" i="3"/>
  <c r="O2" i="3"/>
  <c r="J2" i="3"/>
  <c r="V34" i="3"/>
  <c r="S34" i="3"/>
  <c r="U34" i="3"/>
  <c r="T34" i="3"/>
  <c r="R34" i="3"/>
  <c r="Q34" i="3"/>
  <c r="N34" i="3"/>
  <c r="P34" i="3"/>
  <c r="O34" i="3"/>
  <c r="I34" i="3"/>
  <c r="M34" i="3"/>
  <c r="L34" i="3"/>
  <c r="J34" i="3"/>
  <c r="G34" i="3"/>
  <c r="D101" i="3"/>
  <c r="D98" i="3"/>
  <c r="D49" i="3"/>
  <c r="D66" i="3"/>
  <c r="D62" i="3"/>
  <c r="D112" i="3"/>
  <c r="D23" i="3"/>
  <c r="E121" i="3"/>
  <c r="E116" i="3"/>
  <c r="E103" i="3"/>
  <c r="E64" i="3"/>
  <c r="E51" i="3"/>
  <c r="E80" i="3"/>
  <c r="E24" i="3"/>
  <c r="E12" i="3"/>
  <c r="E2" i="3"/>
  <c r="E34" i="3"/>
  <c r="G69" i="3"/>
  <c r="G12" i="3"/>
  <c r="G43" i="3"/>
  <c r="H69" i="3"/>
  <c r="H113" i="3"/>
  <c r="H21" i="3"/>
  <c r="I104" i="3"/>
  <c r="I110" i="3"/>
  <c r="I91" i="3"/>
  <c r="J124" i="3"/>
  <c r="J79" i="3"/>
  <c r="J56" i="3"/>
  <c r="J22" i="3"/>
  <c r="J21" i="3"/>
  <c r="K64" i="3"/>
  <c r="K70" i="3"/>
  <c r="L119" i="3"/>
  <c r="L48" i="3"/>
  <c r="L68" i="3"/>
  <c r="M95" i="3"/>
  <c r="O103" i="3"/>
  <c r="V114" i="3"/>
  <c r="U114" i="3"/>
  <c r="T114" i="3"/>
  <c r="P114" i="3"/>
  <c r="M114" i="3"/>
  <c r="S114" i="3"/>
  <c r="R114" i="3"/>
  <c r="N114" i="3"/>
  <c r="O114" i="3"/>
  <c r="Q114" i="3"/>
  <c r="J114" i="3"/>
  <c r="V38" i="3"/>
  <c r="U38" i="3"/>
  <c r="S38" i="3"/>
  <c r="T38" i="3"/>
  <c r="P38" i="3"/>
  <c r="M38" i="3"/>
  <c r="N38" i="3"/>
  <c r="O38" i="3"/>
  <c r="J38" i="3"/>
  <c r="R38" i="3"/>
  <c r="Q38" i="3"/>
  <c r="V63" i="3"/>
  <c r="S63" i="3"/>
  <c r="U63" i="3"/>
  <c r="T63" i="3"/>
  <c r="P63" i="3"/>
  <c r="M63" i="3"/>
  <c r="R63" i="3"/>
  <c r="O63" i="3"/>
  <c r="N63" i="3"/>
  <c r="J63" i="3"/>
  <c r="G63" i="3"/>
  <c r="Q63" i="3"/>
  <c r="V19" i="3"/>
  <c r="S19" i="3"/>
  <c r="U19" i="3"/>
  <c r="R19" i="3"/>
  <c r="Q19" i="3"/>
  <c r="P19" i="3"/>
  <c r="M19" i="3"/>
  <c r="T19" i="3"/>
  <c r="L19" i="3"/>
  <c r="O19" i="3"/>
  <c r="J19" i="3"/>
  <c r="G19" i="3"/>
  <c r="E104" i="3"/>
  <c r="E38" i="3"/>
  <c r="E63" i="3"/>
  <c r="E4" i="3"/>
  <c r="E19" i="3"/>
  <c r="F124" i="3"/>
  <c r="F57" i="3"/>
  <c r="F79" i="3"/>
  <c r="F42" i="3"/>
  <c r="F56" i="3"/>
  <c r="F61" i="3"/>
  <c r="F30" i="3"/>
  <c r="F59" i="3"/>
  <c r="F29" i="3"/>
  <c r="F43" i="3"/>
  <c r="F31" i="3"/>
  <c r="G3" i="3"/>
  <c r="G30" i="3"/>
  <c r="H117" i="3"/>
  <c r="H39" i="3"/>
  <c r="H3" i="3"/>
  <c r="H68" i="3"/>
  <c r="H76" i="3"/>
  <c r="J123" i="3"/>
  <c r="J92" i="3"/>
  <c r="J43" i="3"/>
  <c r="K99" i="3"/>
  <c r="K38" i="3"/>
  <c r="K2" i="3"/>
  <c r="L117" i="3"/>
  <c r="L32" i="3"/>
  <c r="O89" i="3"/>
  <c r="V110" i="3"/>
  <c r="U110" i="3"/>
  <c r="S110" i="3"/>
  <c r="P110" i="3"/>
  <c r="M110" i="3"/>
  <c r="T110" i="3"/>
  <c r="O110" i="3"/>
  <c r="R110" i="3"/>
  <c r="Q110" i="3"/>
  <c r="N110" i="3"/>
  <c r="J110" i="3"/>
  <c r="V91" i="3"/>
  <c r="S91" i="3"/>
  <c r="U91" i="3"/>
  <c r="T91" i="3"/>
  <c r="P91" i="3"/>
  <c r="M91" i="3"/>
  <c r="O91" i="3"/>
  <c r="Q91" i="3"/>
  <c r="R91" i="3"/>
  <c r="N91" i="3"/>
  <c r="J91" i="3"/>
  <c r="V93" i="3"/>
  <c r="S93" i="3"/>
  <c r="U93" i="3"/>
  <c r="P93" i="3"/>
  <c r="M93" i="3"/>
  <c r="T93" i="3"/>
  <c r="Q93" i="3"/>
  <c r="N93" i="3"/>
  <c r="R93" i="3"/>
  <c r="O93" i="3"/>
  <c r="J93" i="3"/>
  <c r="V4" i="3"/>
  <c r="S4" i="3"/>
  <c r="U4" i="3"/>
  <c r="T4" i="3"/>
  <c r="P4" i="3"/>
  <c r="M4" i="3"/>
  <c r="N4" i="3"/>
  <c r="Q4" i="3"/>
  <c r="J4" i="3"/>
  <c r="G4" i="3"/>
  <c r="R4" i="3"/>
  <c r="V71" i="3"/>
  <c r="S71" i="3"/>
  <c r="U71" i="3"/>
  <c r="R71" i="3"/>
  <c r="Q71" i="3"/>
  <c r="T71" i="3"/>
  <c r="P71" i="3"/>
  <c r="M71" i="3"/>
  <c r="O71" i="3"/>
  <c r="K71" i="3"/>
  <c r="N71" i="3"/>
  <c r="J71" i="3"/>
  <c r="G71" i="3"/>
  <c r="E114" i="3"/>
  <c r="V120" i="3"/>
  <c r="U120" i="3"/>
  <c r="T120" i="3"/>
  <c r="P120" i="3"/>
  <c r="R120" i="3"/>
  <c r="O120" i="3"/>
  <c r="L120" i="3"/>
  <c r="S120" i="3"/>
  <c r="K120" i="3"/>
  <c r="H120" i="3"/>
  <c r="Q120" i="3"/>
  <c r="N120" i="3"/>
  <c r="M120" i="3"/>
  <c r="V102" i="3"/>
  <c r="U102" i="3"/>
  <c r="T102" i="3"/>
  <c r="P102" i="3"/>
  <c r="S102" i="3"/>
  <c r="R102" i="3"/>
  <c r="O102" i="3"/>
  <c r="L102" i="3"/>
  <c r="N102" i="3"/>
  <c r="M102" i="3"/>
  <c r="K102" i="3"/>
  <c r="H102" i="3"/>
  <c r="Q102" i="3"/>
  <c r="V95" i="3"/>
  <c r="U95" i="3"/>
  <c r="T95" i="3"/>
  <c r="P95" i="3"/>
  <c r="R95" i="3"/>
  <c r="O95" i="3"/>
  <c r="L95" i="3"/>
  <c r="Q95" i="3"/>
  <c r="K95" i="3"/>
  <c r="H95" i="3"/>
  <c r="N95" i="3"/>
  <c r="V47" i="3"/>
  <c r="U47" i="3"/>
  <c r="T47" i="3"/>
  <c r="S47" i="3"/>
  <c r="P47" i="3"/>
  <c r="R47" i="3"/>
  <c r="O47" i="3"/>
  <c r="L47" i="3"/>
  <c r="K47" i="3"/>
  <c r="H47" i="3"/>
  <c r="Q47" i="3"/>
  <c r="V81" i="3"/>
  <c r="U81" i="3"/>
  <c r="T81" i="3"/>
  <c r="S81" i="3"/>
  <c r="P81" i="3"/>
  <c r="R81" i="3"/>
  <c r="O81" i="3"/>
  <c r="L81" i="3"/>
  <c r="K81" i="3"/>
  <c r="H81" i="3"/>
  <c r="Q81" i="3"/>
  <c r="N81" i="3"/>
  <c r="M81" i="3"/>
  <c r="V88" i="3"/>
  <c r="U88" i="3"/>
  <c r="T88" i="3"/>
  <c r="P88" i="3"/>
  <c r="S88" i="3"/>
  <c r="R88" i="3"/>
  <c r="O88" i="3"/>
  <c r="L88" i="3"/>
  <c r="Q88" i="3"/>
  <c r="K88" i="3"/>
  <c r="H88" i="3"/>
  <c r="V22" i="3"/>
  <c r="U22" i="3"/>
  <c r="T22" i="3"/>
  <c r="S22" i="3"/>
  <c r="P22" i="3"/>
  <c r="R22" i="3"/>
  <c r="O22" i="3"/>
  <c r="L22" i="3"/>
  <c r="M22" i="3"/>
  <c r="K22" i="3"/>
  <c r="H22" i="3"/>
  <c r="N22" i="3"/>
  <c r="Q22" i="3"/>
  <c r="V9" i="3"/>
  <c r="U9" i="3"/>
  <c r="T9" i="3"/>
  <c r="S9" i="3"/>
  <c r="P9" i="3"/>
  <c r="R9" i="3"/>
  <c r="O9" i="3"/>
  <c r="L9" i="3"/>
  <c r="N9" i="3"/>
  <c r="K9" i="3"/>
  <c r="H9" i="3"/>
  <c r="Q9" i="3"/>
  <c r="M9" i="3"/>
  <c r="V44" i="3"/>
  <c r="U44" i="3"/>
  <c r="T44" i="3"/>
  <c r="P44" i="3"/>
  <c r="S44" i="3"/>
  <c r="O44" i="3"/>
  <c r="L44" i="3"/>
  <c r="Q44" i="3"/>
  <c r="M44" i="3"/>
  <c r="K44" i="3"/>
  <c r="H44" i="3"/>
  <c r="R44" i="3"/>
  <c r="N44" i="3"/>
  <c r="V72" i="3"/>
  <c r="U72" i="3"/>
  <c r="T72" i="3"/>
  <c r="R72" i="3"/>
  <c r="S72" i="3"/>
  <c r="P72" i="3"/>
  <c r="O72" i="3"/>
  <c r="L72" i="3"/>
  <c r="K72" i="3"/>
  <c r="H72" i="3"/>
  <c r="N72" i="3"/>
  <c r="M72" i="3"/>
  <c r="C123" i="3"/>
  <c r="C99" i="3"/>
  <c r="C92" i="3"/>
  <c r="C90" i="3"/>
  <c r="C87" i="3"/>
  <c r="C18" i="3"/>
  <c r="C26" i="3"/>
  <c r="C37" i="3"/>
  <c r="C70" i="3"/>
  <c r="C60" i="3"/>
  <c r="C17" i="3"/>
  <c r="D117" i="3"/>
  <c r="D52" i="3"/>
  <c r="D39" i="3"/>
  <c r="D32" i="3"/>
  <c r="D3" i="3"/>
  <c r="D68" i="3"/>
  <c r="D33" i="3"/>
  <c r="D76" i="3"/>
  <c r="E120" i="3"/>
  <c r="E102" i="3"/>
  <c r="E95" i="3"/>
  <c r="E47" i="3"/>
  <c r="E81" i="3"/>
  <c r="E88" i="3"/>
  <c r="E22" i="3"/>
  <c r="E9" i="3"/>
  <c r="E44" i="3"/>
  <c r="E72" i="3"/>
  <c r="F123" i="3"/>
  <c r="F99" i="3"/>
  <c r="F92" i="3"/>
  <c r="F90" i="3"/>
  <c r="F87" i="3"/>
  <c r="F18" i="3"/>
  <c r="F26" i="3"/>
  <c r="F37" i="3"/>
  <c r="F70" i="3"/>
  <c r="F60" i="3"/>
  <c r="F17" i="3"/>
  <c r="G117" i="3"/>
  <c r="G52" i="3"/>
  <c r="G39" i="3"/>
  <c r="G32" i="3"/>
  <c r="G26" i="3"/>
  <c r="G23" i="3"/>
  <c r="I119" i="3"/>
  <c r="I89" i="3"/>
  <c r="I50" i="3"/>
  <c r="I6" i="3"/>
  <c r="I77" i="3"/>
  <c r="J81" i="3"/>
  <c r="K116" i="3"/>
  <c r="K26" i="3"/>
  <c r="K19" i="3"/>
  <c r="N73" i="3"/>
  <c r="R90" i="3"/>
  <c r="U115" i="3"/>
  <c r="T115" i="3"/>
  <c r="Q115" i="3"/>
  <c r="N115" i="3"/>
  <c r="V115" i="3"/>
  <c r="P115" i="3"/>
  <c r="M115" i="3"/>
  <c r="S115" i="3"/>
  <c r="R115" i="3"/>
  <c r="K115" i="3"/>
  <c r="H115" i="3"/>
  <c r="O115" i="3"/>
  <c r="J115" i="3"/>
  <c r="U50" i="3"/>
  <c r="T50" i="3"/>
  <c r="Q50" i="3"/>
  <c r="N50" i="3"/>
  <c r="S50" i="3"/>
  <c r="P50" i="3"/>
  <c r="M50" i="3"/>
  <c r="V50" i="3"/>
  <c r="K50" i="3"/>
  <c r="H50" i="3"/>
  <c r="R50" i="3"/>
  <c r="J50" i="3"/>
  <c r="G50" i="3"/>
  <c r="U78" i="3"/>
  <c r="T78" i="3"/>
  <c r="Q78" i="3"/>
  <c r="N78" i="3"/>
  <c r="V78" i="3"/>
  <c r="P78" i="3"/>
  <c r="M78" i="3"/>
  <c r="L78" i="3"/>
  <c r="K78" i="3"/>
  <c r="H78" i="3"/>
  <c r="S78" i="3"/>
  <c r="J78" i="3"/>
  <c r="G78" i="3"/>
  <c r="R78" i="3"/>
  <c r="O78" i="3"/>
  <c r="E115" i="3"/>
  <c r="E50" i="3"/>
  <c r="E78" i="3"/>
  <c r="G61" i="3"/>
  <c r="G72" i="3"/>
  <c r="H99" i="3"/>
  <c r="H90" i="3"/>
  <c r="H18" i="3"/>
  <c r="H37" i="3"/>
  <c r="H60" i="3"/>
  <c r="I3" i="3"/>
  <c r="I76" i="3"/>
  <c r="J120" i="3"/>
  <c r="J95" i="3"/>
  <c r="J59" i="3"/>
  <c r="J72" i="3"/>
  <c r="K114" i="3"/>
  <c r="K24" i="3"/>
  <c r="L114" i="3"/>
  <c r="L91" i="3"/>
  <c r="O18" i="3"/>
  <c r="R37" i="3"/>
  <c r="U119" i="3"/>
  <c r="T119" i="3"/>
  <c r="Q119" i="3"/>
  <c r="N119" i="3"/>
  <c r="V119" i="3"/>
  <c r="P119" i="3"/>
  <c r="M119" i="3"/>
  <c r="S119" i="3"/>
  <c r="K119" i="3"/>
  <c r="H119" i="3"/>
  <c r="R119" i="3"/>
  <c r="J119" i="3"/>
  <c r="O119" i="3"/>
  <c r="U48" i="3"/>
  <c r="T48" i="3"/>
  <c r="S48" i="3"/>
  <c r="Q48" i="3"/>
  <c r="N48" i="3"/>
  <c r="P48" i="3"/>
  <c r="M48" i="3"/>
  <c r="V48" i="3"/>
  <c r="K48" i="3"/>
  <c r="H48" i="3"/>
  <c r="O48" i="3"/>
  <c r="J48" i="3"/>
  <c r="R48" i="3"/>
  <c r="U6" i="3"/>
  <c r="T6" i="3"/>
  <c r="Q6" i="3"/>
  <c r="N6" i="3"/>
  <c r="S6" i="3"/>
  <c r="V6" i="3"/>
  <c r="P6" i="3"/>
  <c r="M6" i="3"/>
  <c r="R6" i="3"/>
  <c r="O6" i="3"/>
  <c r="K6" i="3"/>
  <c r="H6" i="3"/>
  <c r="J6" i="3"/>
  <c r="G6" i="3"/>
  <c r="U14" i="3"/>
  <c r="T14" i="3"/>
  <c r="S14" i="3"/>
  <c r="Q14" i="3"/>
  <c r="N14" i="3"/>
  <c r="P14" i="3"/>
  <c r="M14" i="3"/>
  <c r="O14" i="3"/>
  <c r="V14" i="3"/>
  <c r="K14" i="3"/>
  <c r="H14" i="3"/>
  <c r="R14" i="3"/>
  <c r="L14" i="3"/>
  <c r="J14" i="3"/>
  <c r="G14" i="3"/>
  <c r="U101" i="3"/>
  <c r="T101" i="3"/>
  <c r="V101" i="3"/>
  <c r="S101" i="3"/>
  <c r="Q101" i="3"/>
  <c r="P101" i="3"/>
  <c r="M101" i="3"/>
  <c r="R101" i="3"/>
  <c r="O101" i="3"/>
  <c r="K101" i="3"/>
  <c r="H101" i="3"/>
  <c r="N101" i="3"/>
  <c r="L101" i="3"/>
  <c r="I101" i="3"/>
  <c r="U98" i="3"/>
  <c r="T98" i="3"/>
  <c r="V98" i="3"/>
  <c r="S98" i="3"/>
  <c r="Q98" i="3"/>
  <c r="P98" i="3"/>
  <c r="M98" i="3"/>
  <c r="R98" i="3"/>
  <c r="O98" i="3"/>
  <c r="N98" i="3"/>
  <c r="K98" i="3"/>
  <c r="H98" i="3"/>
  <c r="L98" i="3"/>
  <c r="I98" i="3"/>
  <c r="U49" i="3"/>
  <c r="T49" i="3"/>
  <c r="V49" i="3"/>
  <c r="S49" i="3"/>
  <c r="Q49" i="3"/>
  <c r="P49" i="3"/>
  <c r="M49" i="3"/>
  <c r="R49" i="3"/>
  <c r="O49" i="3"/>
  <c r="K49" i="3"/>
  <c r="H49" i="3"/>
  <c r="N49" i="3"/>
  <c r="L49" i="3"/>
  <c r="I49" i="3"/>
  <c r="U66" i="3"/>
  <c r="T66" i="3"/>
  <c r="V66" i="3"/>
  <c r="S66" i="3"/>
  <c r="Q66" i="3"/>
  <c r="P66" i="3"/>
  <c r="M66" i="3"/>
  <c r="R66" i="3"/>
  <c r="O66" i="3"/>
  <c r="N66" i="3"/>
  <c r="K66" i="3"/>
  <c r="H66" i="3"/>
  <c r="L66" i="3"/>
  <c r="I66" i="3"/>
  <c r="U62" i="3"/>
  <c r="T62" i="3"/>
  <c r="V62" i="3"/>
  <c r="S62" i="3"/>
  <c r="Q62" i="3"/>
  <c r="P62" i="3"/>
  <c r="M62" i="3"/>
  <c r="R62" i="3"/>
  <c r="O62" i="3"/>
  <c r="K62" i="3"/>
  <c r="H62" i="3"/>
  <c r="N62" i="3"/>
  <c r="L62" i="3"/>
  <c r="I62" i="3"/>
  <c r="U16" i="3"/>
  <c r="T16" i="3"/>
  <c r="V16" i="3"/>
  <c r="S16" i="3"/>
  <c r="Q16" i="3"/>
  <c r="P16" i="3"/>
  <c r="M16" i="3"/>
  <c r="R16" i="3"/>
  <c r="O16" i="3"/>
  <c r="N16" i="3"/>
  <c r="K16" i="3"/>
  <c r="H16" i="3"/>
  <c r="L16" i="3"/>
  <c r="I16" i="3"/>
  <c r="U112" i="3"/>
  <c r="T112" i="3"/>
  <c r="V112" i="3"/>
  <c r="S112" i="3"/>
  <c r="Q112" i="3"/>
  <c r="P112" i="3"/>
  <c r="M112" i="3"/>
  <c r="R112" i="3"/>
  <c r="O112" i="3"/>
  <c r="K112" i="3"/>
  <c r="H112" i="3"/>
  <c r="N112" i="3"/>
  <c r="L112" i="3"/>
  <c r="I112" i="3"/>
  <c r="U23" i="3"/>
  <c r="T23" i="3"/>
  <c r="V23" i="3"/>
  <c r="S23" i="3"/>
  <c r="Q23" i="3"/>
  <c r="P23" i="3"/>
  <c r="M23" i="3"/>
  <c r="R23" i="3"/>
  <c r="O23" i="3"/>
  <c r="N23" i="3"/>
  <c r="K23" i="3"/>
  <c r="H23" i="3"/>
  <c r="I23" i="3"/>
  <c r="U15" i="3"/>
  <c r="T15" i="3"/>
  <c r="V15" i="3"/>
  <c r="S15" i="3"/>
  <c r="Q15" i="3"/>
  <c r="P15" i="3"/>
  <c r="M15" i="3"/>
  <c r="O15" i="3"/>
  <c r="L15" i="3"/>
  <c r="K15" i="3"/>
  <c r="H15" i="3"/>
  <c r="R15" i="3"/>
  <c r="N15" i="3"/>
  <c r="I15" i="3"/>
  <c r="U54" i="3"/>
  <c r="T54" i="3"/>
  <c r="V54" i="3"/>
  <c r="S54" i="3"/>
  <c r="Q54" i="3"/>
  <c r="P54" i="3"/>
  <c r="M54" i="3"/>
  <c r="O54" i="3"/>
  <c r="R54" i="3"/>
  <c r="K54" i="3"/>
  <c r="H54" i="3"/>
  <c r="N54" i="3"/>
  <c r="L54" i="3"/>
  <c r="I54" i="3"/>
  <c r="C121" i="3"/>
  <c r="C116" i="3"/>
  <c r="C103" i="3"/>
  <c r="C64" i="3"/>
  <c r="C51" i="3"/>
  <c r="C80" i="3"/>
  <c r="C24" i="3"/>
  <c r="C12" i="3"/>
  <c r="C2" i="3"/>
  <c r="C34" i="3"/>
  <c r="E101" i="3"/>
  <c r="E98" i="3"/>
  <c r="E49" i="3"/>
  <c r="E66" i="3"/>
  <c r="E62" i="3"/>
  <c r="E16" i="3"/>
  <c r="E112" i="3"/>
  <c r="E23" i="3"/>
  <c r="E15" i="3"/>
  <c r="E54" i="3"/>
  <c r="F121" i="3"/>
  <c r="F116" i="3"/>
  <c r="F103" i="3"/>
  <c r="F64" i="3"/>
  <c r="F51" i="3"/>
  <c r="F80" i="3"/>
  <c r="F24" i="3"/>
  <c r="F12" i="3"/>
  <c r="F2" i="3"/>
  <c r="F34" i="3"/>
  <c r="G18" i="3"/>
  <c r="G24" i="3"/>
  <c r="G54" i="3"/>
  <c r="H116" i="3"/>
  <c r="H64" i="3"/>
  <c r="H80" i="3"/>
  <c r="H12" i="3"/>
  <c r="H34" i="3"/>
  <c r="J101" i="3"/>
  <c r="J49" i="3"/>
  <c r="J54" i="3"/>
  <c r="K87" i="3"/>
  <c r="K63" i="3"/>
  <c r="L115" i="3"/>
  <c r="L50" i="3"/>
  <c r="N47" i="3"/>
  <c r="O37" i="3"/>
  <c r="S95" i="3"/>
  <c r="V104" i="3"/>
  <c r="U104" i="3"/>
  <c r="T104" i="3"/>
  <c r="P104" i="3"/>
  <c r="M104" i="3"/>
  <c r="S104" i="3"/>
  <c r="R104" i="3"/>
  <c r="J104" i="3"/>
  <c r="Q104" i="3"/>
  <c r="O104" i="3"/>
  <c r="U89" i="3"/>
  <c r="T89" i="3"/>
  <c r="V89" i="3"/>
  <c r="Q89" i="3"/>
  <c r="N89" i="3"/>
  <c r="P89" i="3"/>
  <c r="M89" i="3"/>
  <c r="S89" i="3"/>
  <c r="R89" i="3"/>
  <c r="K89" i="3"/>
  <c r="H89" i="3"/>
  <c r="J89" i="3"/>
  <c r="U20" i="3"/>
  <c r="T20" i="3"/>
  <c r="Q20" i="3"/>
  <c r="N20" i="3"/>
  <c r="P20" i="3"/>
  <c r="M20" i="3"/>
  <c r="V20" i="3"/>
  <c r="R20" i="3"/>
  <c r="K20" i="3"/>
  <c r="H20" i="3"/>
  <c r="S20" i="3"/>
  <c r="J20" i="3"/>
  <c r="G20" i="3"/>
  <c r="O20" i="3"/>
  <c r="U77" i="3"/>
  <c r="T77" i="3"/>
  <c r="V77" i="3"/>
  <c r="Q77" i="3"/>
  <c r="N77" i="3"/>
  <c r="P77" i="3"/>
  <c r="M77" i="3"/>
  <c r="S77" i="3"/>
  <c r="R77" i="3"/>
  <c r="L77" i="3"/>
  <c r="K77" i="3"/>
  <c r="H77" i="3"/>
  <c r="O77" i="3"/>
  <c r="J77" i="3"/>
  <c r="G77" i="3"/>
  <c r="U118" i="3"/>
  <c r="V118" i="3"/>
  <c r="T118" i="3"/>
  <c r="S118" i="3"/>
  <c r="R118" i="3"/>
  <c r="O118" i="3"/>
  <c r="P118" i="3"/>
  <c r="Q118" i="3"/>
  <c r="N118" i="3"/>
  <c r="M118" i="3"/>
  <c r="L118" i="3"/>
  <c r="I118" i="3"/>
  <c r="U73" i="3"/>
  <c r="T73" i="3"/>
  <c r="V73" i="3"/>
  <c r="R73" i="3"/>
  <c r="O73" i="3"/>
  <c r="S73" i="3"/>
  <c r="P73" i="3"/>
  <c r="M73" i="3"/>
  <c r="Q73" i="3"/>
  <c r="L73" i="3"/>
  <c r="I73" i="3"/>
  <c r="U111" i="3"/>
  <c r="V111" i="3"/>
  <c r="R111" i="3"/>
  <c r="O111" i="3"/>
  <c r="T111" i="3"/>
  <c r="Q111" i="3"/>
  <c r="N111" i="3"/>
  <c r="M111" i="3"/>
  <c r="P111" i="3"/>
  <c r="L111" i="3"/>
  <c r="I111" i="3"/>
  <c r="S111" i="3"/>
  <c r="U13" i="3"/>
  <c r="T13" i="3"/>
  <c r="R13" i="3"/>
  <c r="O13" i="3"/>
  <c r="V13" i="3"/>
  <c r="M13" i="3"/>
  <c r="P13" i="3"/>
  <c r="Q13" i="3"/>
  <c r="S13" i="3"/>
  <c r="L13" i="3"/>
  <c r="I13" i="3"/>
  <c r="U69" i="3"/>
  <c r="T69" i="3"/>
  <c r="S69" i="3"/>
  <c r="R69" i="3"/>
  <c r="O69" i="3"/>
  <c r="V69" i="3"/>
  <c r="Q69" i="3"/>
  <c r="N69" i="3"/>
  <c r="M69" i="3"/>
  <c r="L69" i="3"/>
  <c r="I69" i="3"/>
  <c r="P69" i="3"/>
  <c r="U67" i="3"/>
  <c r="T67" i="3"/>
  <c r="V67" i="3"/>
  <c r="R67" i="3"/>
  <c r="O67" i="3"/>
  <c r="S67" i="3"/>
  <c r="Q67" i="3"/>
  <c r="P67" i="3"/>
  <c r="L67" i="3"/>
  <c r="I67" i="3"/>
  <c r="M67" i="3"/>
  <c r="U113" i="3"/>
  <c r="T113" i="3"/>
  <c r="S113" i="3"/>
  <c r="V113" i="3"/>
  <c r="R113" i="3"/>
  <c r="O113" i="3"/>
  <c r="P113" i="3"/>
  <c r="M113" i="3"/>
  <c r="N113" i="3"/>
  <c r="Q113" i="3"/>
  <c r="L113" i="3"/>
  <c r="I113" i="3"/>
  <c r="U36" i="3"/>
  <c r="T36" i="3"/>
  <c r="V36" i="3"/>
  <c r="R36" i="3"/>
  <c r="O36" i="3"/>
  <c r="S36" i="3"/>
  <c r="Q36" i="3"/>
  <c r="I36" i="3"/>
  <c r="P36" i="3"/>
  <c r="L36" i="3"/>
  <c r="U21" i="3"/>
  <c r="T21" i="3"/>
  <c r="V21" i="3"/>
  <c r="S21" i="3"/>
  <c r="O21" i="3"/>
  <c r="L21" i="3"/>
  <c r="R21" i="3"/>
  <c r="Q21" i="3"/>
  <c r="P21" i="3"/>
  <c r="N21" i="3"/>
  <c r="I21" i="3"/>
  <c r="U5" i="3"/>
  <c r="T5" i="3"/>
  <c r="S5" i="3"/>
  <c r="O5" i="3"/>
  <c r="L5" i="3"/>
  <c r="V5" i="3"/>
  <c r="P5" i="3"/>
  <c r="N5" i="3"/>
  <c r="R5" i="3"/>
  <c r="M5" i="3"/>
  <c r="I5" i="3"/>
  <c r="Q5" i="3"/>
  <c r="C104" i="3"/>
  <c r="C114" i="3"/>
  <c r="C110" i="3"/>
  <c r="C38" i="3"/>
  <c r="C91" i="3"/>
  <c r="C93" i="3"/>
  <c r="C63" i="3"/>
  <c r="C4" i="3"/>
  <c r="C19" i="3"/>
  <c r="C71" i="3"/>
  <c r="D124" i="3"/>
  <c r="D57" i="3"/>
  <c r="D79" i="3"/>
  <c r="D42" i="3"/>
  <c r="D56" i="3"/>
  <c r="D61" i="3"/>
  <c r="D30" i="3"/>
  <c r="D59" i="3"/>
  <c r="D29" i="3"/>
  <c r="D43" i="3"/>
  <c r="D31" i="3"/>
  <c r="E118" i="3"/>
  <c r="E73" i="3"/>
  <c r="E111" i="3"/>
  <c r="E13" i="3"/>
  <c r="E69" i="3"/>
  <c r="E67" i="3"/>
  <c r="E113" i="3"/>
  <c r="E36" i="3"/>
  <c r="E21" i="3"/>
  <c r="E5" i="3"/>
  <c r="F104" i="3"/>
  <c r="F114" i="3"/>
  <c r="F110" i="3"/>
  <c r="F38" i="3"/>
  <c r="F91" i="3"/>
  <c r="F93" i="3"/>
  <c r="F63" i="3"/>
  <c r="F4" i="3"/>
  <c r="F19" i="3"/>
  <c r="F71" i="3"/>
  <c r="G124" i="3"/>
  <c r="G57" i="3"/>
  <c r="G79" i="3"/>
  <c r="G42" i="3"/>
  <c r="G56" i="3"/>
  <c r="G22" i="3"/>
  <c r="G29" i="3"/>
  <c r="G5" i="3"/>
  <c r="H114" i="3"/>
  <c r="H38" i="3"/>
  <c r="H93" i="3"/>
  <c r="H4" i="3"/>
  <c r="H71" i="3"/>
  <c r="I57" i="3"/>
  <c r="I42" i="3"/>
  <c r="I61" i="3"/>
  <c r="I59" i="3"/>
  <c r="I43" i="3"/>
  <c r="J118" i="3"/>
  <c r="J111" i="3"/>
  <c r="J61" i="3"/>
  <c r="J9" i="3"/>
  <c r="J5" i="3"/>
  <c r="K51" i="3"/>
  <c r="K113" i="3"/>
  <c r="K60" i="3"/>
  <c r="L43" i="3"/>
  <c r="M88" i="3"/>
  <c r="N13" i="3"/>
  <c r="O4" i="3"/>
  <c r="T117" i="3"/>
  <c r="V117" i="3"/>
  <c r="U117" i="3"/>
  <c r="S117" i="3"/>
  <c r="R117" i="3"/>
  <c r="O117" i="3"/>
  <c r="Q117" i="3"/>
  <c r="N117" i="3"/>
  <c r="K117" i="3"/>
  <c r="J117" i="3"/>
  <c r="P117" i="3"/>
  <c r="T52" i="3"/>
  <c r="V52" i="3"/>
  <c r="U52" i="3"/>
  <c r="R52" i="3"/>
  <c r="O52" i="3"/>
  <c r="S52" i="3"/>
  <c r="Q52" i="3"/>
  <c r="N52" i="3"/>
  <c r="P52" i="3"/>
  <c r="K52" i="3"/>
  <c r="J52" i="3"/>
  <c r="U39" i="3"/>
  <c r="T39" i="3"/>
  <c r="V39" i="3"/>
  <c r="R39" i="3"/>
  <c r="O39" i="3"/>
  <c r="S39" i="3"/>
  <c r="Q39" i="3"/>
  <c r="N39" i="3"/>
  <c r="K39" i="3"/>
  <c r="J39" i="3"/>
  <c r="M39" i="3"/>
  <c r="P39" i="3"/>
  <c r="U32" i="3"/>
  <c r="T32" i="3"/>
  <c r="V32" i="3"/>
  <c r="S32" i="3"/>
  <c r="R32" i="3"/>
  <c r="O32" i="3"/>
  <c r="Q32" i="3"/>
  <c r="N32" i="3"/>
  <c r="K32" i="3"/>
  <c r="P32" i="3"/>
  <c r="J32" i="3"/>
  <c r="U3" i="3"/>
  <c r="T3" i="3"/>
  <c r="V3" i="3"/>
  <c r="S3" i="3"/>
  <c r="R3" i="3"/>
  <c r="O3" i="3"/>
  <c r="Q3" i="3"/>
  <c r="N3" i="3"/>
  <c r="K3" i="3"/>
  <c r="M3" i="3"/>
  <c r="J3" i="3"/>
  <c r="P3" i="3"/>
  <c r="U74" i="3"/>
  <c r="T74" i="3"/>
  <c r="V74" i="3"/>
  <c r="S74" i="3"/>
  <c r="R74" i="3"/>
  <c r="O74" i="3"/>
  <c r="Q74" i="3"/>
  <c r="N74" i="3"/>
  <c r="K74" i="3"/>
  <c r="J74" i="3"/>
  <c r="P74" i="3"/>
  <c r="M74" i="3"/>
  <c r="U68" i="3"/>
  <c r="T68" i="3"/>
  <c r="V68" i="3"/>
  <c r="S68" i="3"/>
  <c r="R68" i="3"/>
  <c r="O68" i="3"/>
  <c r="Q68" i="3"/>
  <c r="N68" i="3"/>
  <c r="K68" i="3"/>
  <c r="P68" i="3"/>
  <c r="M68" i="3"/>
  <c r="J68" i="3"/>
  <c r="U33" i="3"/>
  <c r="T33" i="3"/>
  <c r="V33" i="3"/>
  <c r="S33" i="3"/>
  <c r="R33" i="3"/>
  <c r="O33" i="3"/>
  <c r="Q33" i="3"/>
  <c r="N33" i="3"/>
  <c r="K33" i="3"/>
  <c r="J33" i="3"/>
  <c r="M33" i="3"/>
  <c r="P33" i="3"/>
  <c r="L33" i="3"/>
  <c r="U76" i="3"/>
  <c r="T76" i="3"/>
  <c r="V76" i="3"/>
  <c r="S76" i="3"/>
  <c r="O76" i="3"/>
  <c r="R76" i="3"/>
  <c r="Q76" i="3"/>
  <c r="N76" i="3"/>
  <c r="M76" i="3"/>
  <c r="K76" i="3"/>
  <c r="J76" i="3"/>
  <c r="G76" i="3"/>
  <c r="P76" i="3"/>
  <c r="U8" i="3"/>
  <c r="T8" i="3"/>
  <c r="V8" i="3"/>
  <c r="S8" i="3"/>
  <c r="O8" i="3"/>
  <c r="R8" i="3"/>
  <c r="Q8" i="3"/>
  <c r="N8" i="3"/>
  <c r="K8" i="3"/>
  <c r="P8" i="3"/>
  <c r="J8" i="3"/>
  <c r="G8" i="3"/>
  <c r="M8" i="3"/>
  <c r="L8" i="3"/>
  <c r="D90" i="3"/>
  <c r="D87" i="3"/>
  <c r="D18" i="3"/>
  <c r="D26" i="3"/>
  <c r="D37" i="3"/>
  <c r="D70" i="3"/>
  <c r="D60" i="3"/>
  <c r="D17" i="3"/>
  <c r="E117" i="3"/>
  <c r="E52" i="3"/>
  <c r="E39" i="3"/>
  <c r="E32" i="3"/>
  <c r="E3" i="3"/>
  <c r="E74" i="3"/>
  <c r="E68" i="3"/>
  <c r="E33" i="3"/>
  <c r="E76" i="3"/>
  <c r="E8" i="3"/>
  <c r="F120" i="3"/>
  <c r="F102" i="3"/>
  <c r="F95" i="3"/>
  <c r="F47" i="3"/>
  <c r="F81" i="3"/>
  <c r="F88" i="3"/>
  <c r="F22" i="3"/>
  <c r="F9" i="3"/>
  <c r="F44" i="3"/>
  <c r="F72" i="3"/>
  <c r="G123" i="3"/>
  <c r="G99" i="3"/>
  <c r="G92" i="3"/>
  <c r="G90" i="3"/>
  <c r="G87" i="3"/>
  <c r="G80" i="3"/>
  <c r="G112" i="3"/>
  <c r="G70" i="3"/>
  <c r="G31" i="3"/>
  <c r="H73" i="3"/>
  <c r="H13" i="3"/>
  <c r="H67" i="3"/>
  <c r="H36" i="3"/>
  <c r="H5" i="3"/>
  <c r="I114" i="3"/>
  <c r="I38" i="3"/>
  <c r="I93" i="3"/>
  <c r="I4" i="3"/>
  <c r="I71" i="3"/>
  <c r="J57" i="3"/>
  <c r="J42" i="3"/>
  <c r="J23" i="3"/>
  <c r="J31" i="3"/>
  <c r="K92" i="3"/>
  <c r="K91" i="3"/>
  <c r="K34" i="3"/>
  <c r="L71" i="3"/>
  <c r="N88" i="3"/>
  <c r="O31" i="3"/>
  <c r="AS693" i="2"/>
  <c r="AS211" i="2"/>
  <c r="AS366" i="2"/>
  <c r="AS180" i="2"/>
  <c r="AT713" i="2"/>
  <c r="AT346" i="2"/>
  <c r="AU713" i="2"/>
  <c r="AS604" i="2"/>
  <c r="AS522" i="2"/>
  <c r="AS225" i="2"/>
  <c r="AS691" i="2"/>
  <c r="AS13" i="2"/>
  <c r="AS386" i="2"/>
  <c r="AS439" i="2"/>
  <c r="AS583" i="2"/>
  <c r="AS383" i="2"/>
  <c r="AS309" i="2"/>
  <c r="AS468" i="2"/>
  <c r="AS199" i="2"/>
  <c r="AT443" i="2"/>
  <c r="AS714" i="2"/>
  <c r="AS423" i="2"/>
  <c r="AS61" i="2"/>
  <c r="AS311" i="2"/>
  <c r="AS185" i="2"/>
  <c r="AT463" i="2"/>
  <c r="AS650" i="2"/>
  <c r="AS161" i="2"/>
  <c r="AS339" i="2"/>
  <c r="AS562" i="2"/>
  <c r="AS238" i="2"/>
  <c r="AS726" i="2"/>
  <c r="AS670" i="2"/>
  <c r="AS381" i="2"/>
  <c r="AS590" i="2"/>
  <c r="AS136" i="2"/>
  <c r="AS272" i="2"/>
  <c r="AS182" i="2"/>
  <c r="AS41" i="2"/>
  <c r="AS4" i="2"/>
  <c r="AS331" i="2"/>
  <c r="AS155" i="2"/>
  <c r="AS705" i="2"/>
  <c r="AS329" i="2"/>
  <c r="AS415" i="2"/>
  <c r="AS431" i="2"/>
  <c r="AS130" i="2"/>
  <c r="AS105" i="2"/>
  <c r="AS195" i="2"/>
  <c r="AS462" i="2"/>
  <c r="AS144" i="2"/>
  <c r="AS427" i="2"/>
  <c r="AS706" i="2"/>
  <c r="AS488" i="2"/>
  <c r="AS535" i="2"/>
  <c r="AS120" i="2"/>
  <c r="AS460" i="2"/>
  <c r="AS123" i="2"/>
  <c r="AS727" i="2"/>
  <c r="AS354" i="2"/>
  <c r="AS482" i="2"/>
  <c r="AS520" i="2"/>
  <c r="AS681" i="2"/>
  <c r="AS260" i="2"/>
  <c r="AS589" i="2"/>
  <c r="AS422" i="2"/>
  <c r="AS474" i="2"/>
  <c r="AS632" i="2"/>
  <c r="AS409" i="2"/>
  <c r="AS337" i="2"/>
  <c r="AS299" i="2"/>
  <c r="AS9" i="2"/>
  <c r="AS732" i="2"/>
  <c r="AS210" i="2"/>
  <c r="AS588" i="2"/>
  <c r="AS425" i="2"/>
  <c r="AS18" i="2"/>
  <c r="AS547" i="2"/>
  <c r="AS669" i="2"/>
  <c r="AS214" i="2"/>
  <c r="AS186" i="2"/>
  <c r="AS118" i="2"/>
  <c r="AS139" i="2"/>
  <c r="AS491" i="2"/>
  <c r="AS404" i="2"/>
  <c r="AS335" i="2"/>
  <c r="AS117" i="2"/>
  <c r="AS394" i="2"/>
  <c r="AS544" i="2"/>
  <c r="AS52" i="2"/>
  <c r="AS395" i="2"/>
  <c r="AS344" i="2"/>
  <c r="AS174" i="2"/>
  <c r="AS567" i="2"/>
  <c r="AS707" i="2"/>
  <c r="AS336" i="2"/>
  <c r="AS142" i="2"/>
  <c r="AS466" i="2"/>
  <c r="AS78" i="2"/>
  <c r="AS402" i="2"/>
  <c r="AS473" i="2"/>
  <c r="AS240" i="2"/>
  <c r="AS373" i="2"/>
  <c r="AS219" i="2"/>
  <c r="AS188" i="2"/>
  <c r="AS532" i="2"/>
  <c r="AS469" i="2"/>
  <c r="AS657" i="2"/>
  <c r="AS107" i="2"/>
  <c r="AS96" i="2"/>
  <c r="AS189" i="2"/>
  <c r="AS222" i="2"/>
  <c r="AS3" i="2"/>
  <c r="AS228" i="2"/>
  <c r="AS28" i="2"/>
  <c r="AS458" i="2"/>
  <c r="AS533" i="2"/>
  <c r="AS587" i="2"/>
  <c r="AS531" i="2"/>
  <c r="AS619" i="2"/>
  <c r="AS338" i="2"/>
  <c r="AS248" i="2"/>
  <c r="AS695" i="2"/>
  <c r="AS682" i="2"/>
  <c r="AS692" i="2"/>
  <c r="AS599" i="2"/>
  <c r="AS233" i="2"/>
  <c r="AS719" i="2"/>
  <c r="AS69" i="2"/>
  <c r="AS525" i="2"/>
  <c r="AS451" i="2"/>
  <c r="AS392" i="2"/>
  <c r="AS608" i="2"/>
  <c r="AS150" i="2"/>
  <c r="AS317" i="2"/>
  <c r="AS429" i="2"/>
  <c r="AS306" i="2"/>
  <c r="AS434" i="2"/>
  <c r="AS303" i="2"/>
  <c r="AS267" i="2"/>
  <c r="AS631" i="2"/>
  <c r="AS490" i="2"/>
  <c r="AS717" i="2"/>
  <c r="AS11" i="2"/>
  <c r="AS527" i="2"/>
  <c r="AS524" i="2"/>
  <c r="AS103" i="2"/>
  <c r="AS515" i="2"/>
  <c r="AS447" i="2"/>
  <c r="AT495" i="2"/>
  <c r="AT252" i="2"/>
  <c r="AT129" i="2"/>
  <c r="AT244" i="2"/>
  <c r="AT724" i="2"/>
  <c r="AT322" i="2"/>
  <c r="AT374" i="2"/>
  <c r="AT197" i="2"/>
  <c r="AT137" i="2"/>
  <c r="AT160" i="2"/>
  <c r="AT716" i="2"/>
  <c r="AT419" i="2"/>
  <c r="AT146" i="2"/>
  <c r="AT47" i="2"/>
  <c r="AT557" i="2"/>
  <c r="AT603" i="2"/>
  <c r="AT134" i="2"/>
  <c r="AT654" i="2"/>
  <c r="AT634" i="2"/>
  <c r="AT239" i="2"/>
  <c r="AT352" i="2"/>
  <c r="AS558" i="2"/>
  <c r="AS141" i="2"/>
  <c r="AS65" i="2"/>
  <c r="AS575" i="2"/>
  <c r="AS503" i="2"/>
  <c r="AS671" i="2"/>
  <c r="AS80" i="2"/>
  <c r="AS178" i="2"/>
  <c r="AS119" i="2"/>
  <c r="AS302" i="2"/>
  <c r="AS405" i="2"/>
  <c r="AS358" i="2"/>
  <c r="AS177" i="2"/>
  <c r="AS576" i="2"/>
  <c r="AS467" i="2"/>
  <c r="AS648" i="2"/>
  <c r="AS666" i="2"/>
  <c r="AS479" i="2"/>
  <c r="AS297" i="2"/>
  <c r="AS729" i="2"/>
  <c r="AS379" i="2"/>
  <c r="AS163" i="2"/>
  <c r="AS101" i="2"/>
  <c r="AS295" i="2"/>
  <c r="AS350" i="2"/>
  <c r="AS153" i="2"/>
  <c r="AS601" i="2"/>
  <c r="AS665" i="2"/>
  <c r="AS561" i="2"/>
  <c r="AT664" i="2"/>
  <c r="AT655" i="2"/>
  <c r="AT384" i="2"/>
  <c r="AT514" i="2"/>
  <c r="AT513" i="2"/>
  <c r="AT334" i="2"/>
  <c r="AT269" i="2"/>
  <c r="AT687" i="2"/>
  <c r="AT292" i="2"/>
  <c r="AT26" i="2"/>
  <c r="AT23" i="2"/>
  <c r="AT480" i="2"/>
  <c r="AT353" i="2"/>
  <c r="AT342" i="2"/>
  <c r="AS340" i="2"/>
  <c r="AS483" i="2"/>
  <c r="AS44" i="2"/>
  <c r="AS493" i="2"/>
  <c r="AS570" i="2"/>
  <c r="AS6" i="2"/>
  <c r="AS89" i="2"/>
  <c r="AS678" i="2"/>
  <c r="AS113" i="2"/>
  <c r="AS484" i="2"/>
  <c r="AS606" i="2"/>
  <c r="AS251" i="2"/>
  <c r="AS20" i="2"/>
  <c r="AS406" i="2"/>
  <c r="AS518" i="2"/>
  <c r="AS319" i="2"/>
  <c r="AS554" i="2"/>
  <c r="AS653" i="2"/>
  <c r="AS98" i="2"/>
  <c r="AS713" i="2"/>
  <c r="AS346" i="2"/>
  <c r="AS495" i="2"/>
  <c r="AS463" i="2"/>
  <c r="AS252" i="2"/>
  <c r="AS443" i="2"/>
  <c r="AS129" i="2"/>
  <c r="AS244" i="2"/>
  <c r="AS724" i="2"/>
  <c r="AS322" i="2"/>
  <c r="AS374" i="2"/>
  <c r="AS197" i="2"/>
  <c r="AS137" i="2"/>
  <c r="AS160" i="2"/>
  <c r="AS716" i="2"/>
  <c r="AS419" i="2"/>
  <c r="AS146" i="2"/>
  <c r="AS47" i="2"/>
  <c r="AS557" i="2"/>
  <c r="AS26" i="2"/>
  <c r="AS216" i="2"/>
  <c r="AS603" i="2"/>
  <c r="AS574" i="2"/>
  <c r="AS23" i="2"/>
  <c r="AS579" i="2"/>
  <c r="AS134" i="2"/>
  <c r="AS636" i="2"/>
  <c r="AS700" i="2"/>
  <c r="AS480" i="2"/>
  <c r="AS654" i="2"/>
  <c r="AS229" i="2"/>
  <c r="AS634" i="2"/>
  <c r="AS312" i="2"/>
  <c r="AS290" i="2"/>
  <c r="AS353" i="2"/>
  <c r="AS239" i="2"/>
  <c r="AS149" i="2"/>
  <c r="AS145" i="2"/>
  <c r="AS342" i="2"/>
  <c r="AS352" i="2"/>
  <c r="AS398" i="2"/>
  <c r="AS138" i="2"/>
  <c r="AS505" i="2"/>
  <c r="AS341" i="2"/>
  <c r="AS202" i="2"/>
  <c r="AS492" i="2"/>
  <c r="AS643" i="2"/>
  <c r="AS194" i="2"/>
  <c r="AS549" i="2"/>
  <c r="AS264" i="2"/>
  <c r="AS21" i="2"/>
  <c r="AS475" i="2"/>
  <c r="AS110" i="2"/>
  <c r="AS326" i="2"/>
  <c r="AS256" i="2"/>
  <c r="AS476" i="2"/>
  <c r="AS236" i="2"/>
  <c r="AS411" i="2"/>
  <c r="AS268" i="2"/>
  <c r="AS114" i="2"/>
  <c r="AS633" i="2"/>
  <c r="AT574" i="2"/>
  <c r="AT636" i="2"/>
  <c r="AT290" i="2"/>
  <c r="AT145" i="2"/>
  <c r="AS694" i="2"/>
  <c r="AS703" i="2"/>
  <c r="AS82" i="2"/>
  <c r="AS48" i="2"/>
  <c r="AS262" i="2"/>
  <c r="AS289" i="2"/>
  <c r="AS485" i="2"/>
  <c r="AS655" i="2"/>
  <c r="AS514" i="2"/>
  <c r="AS334" i="2"/>
  <c r="AS687" i="2"/>
  <c r="AS642" i="2"/>
  <c r="AS649" i="2"/>
  <c r="AS76" i="2"/>
  <c r="AS116" i="2"/>
  <c r="AS720" i="2"/>
  <c r="AS382" i="2"/>
  <c r="AS171" i="2"/>
  <c r="AS73" i="2"/>
  <c r="AS7" i="2"/>
  <c r="AS204" i="2"/>
  <c r="AS390" i="2"/>
  <c r="AS70" i="2"/>
  <c r="AS441" i="2"/>
  <c r="AS2" i="2"/>
  <c r="AS689" i="2"/>
  <c r="AS125" i="2"/>
  <c r="AS249" i="2"/>
  <c r="AS112" i="2"/>
  <c r="AS205" i="2"/>
  <c r="AS677" i="2"/>
  <c r="AS440" i="2"/>
  <c r="AS489" i="2"/>
  <c r="AS230" i="2"/>
  <c r="AS330" i="2"/>
  <c r="AS42" i="2"/>
  <c r="AS154" i="2"/>
  <c r="AS133" i="2"/>
  <c r="AS607" i="2"/>
  <c r="AS609" i="2"/>
  <c r="AS106" i="2"/>
  <c r="AS555" i="2"/>
  <c r="AS296" i="2"/>
  <c r="AS223" i="2"/>
  <c r="AS85" i="2"/>
  <c r="AS66" i="2"/>
  <c r="AS647" i="2"/>
  <c r="AS266" i="2"/>
  <c r="AS540" i="2"/>
  <c r="AS371" i="2"/>
  <c r="AS367" i="2"/>
  <c r="AS602" i="2"/>
  <c r="AS83" i="2"/>
  <c r="AS259" i="2"/>
  <c r="AS275" i="2"/>
  <c r="AT726" i="2"/>
  <c r="AT681" i="2"/>
  <c r="AT469" i="2"/>
  <c r="AT174" i="2"/>
  <c r="AT105" i="2"/>
  <c r="AT216" i="2"/>
  <c r="AT579" i="2"/>
  <c r="AT700" i="2"/>
  <c r="AT229" i="2"/>
  <c r="AT312" i="2"/>
  <c r="AT149" i="2"/>
  <c r="AT398" i="2"/>
  <c r="AS300" i="2"/>
  <c r="AS321" i="2"/>
  <c r="AS49" i="2"/>
  <c r="AS497" i="2"/>
  <c r="AS661" i="2"/>
  <c r="AS231" i="2"/>
  <c r="AS664" i="2"/>
  <c r="AS384" i="2"/>
  <c r="AS513" i="2"/>
  <c r="AS269" i="2"/>
  <c r="AS292" i="2"/>
  <c r="AS504" i="2"/>
  <c r="AS412" i="2"/>
  <c r="AS686" i="2"/>
  <c r="AS617" i="2"/>
  <c r="AS593" i="2"/>
  <c r="AS413" i="2"/>
  <c r="AS464" i="2"/>
  <c r="AS641" i="2"/>
  <c r="AS673" i="2"/>
  <c r="AS663" i="2"/>
  <c r="AS446" i="2"/>
  <c r="AS560" i="2"/>
  <c r="AS314" i="2"/>
  <c r="AS487" i="2"/>
  <c r="AS612" i="2"/>
  <c r="AS539" i="2"/>
  <c r="AS387" i="2"/>
  <c r="AS613" i="2"/>
  <c r="AS77" i="2"/>
  <c r="AS307" i="2"/>
  <c r="AS81" i="2"/>
  <c r="AS193" i="2"/>
  <c r="AS548" i="2"/>
  <c r="AS584" i="2"/>
  <c r="AS308" i="2"/>
  <c r="AS530" i="2"/>
  <c r="AS90" i="2"/>
  <c r="AS16" i="2"/>
  <c r="AS172" i="2"/>
  <c r="AS645" i="2"/>
  <c r="AS577" i="2"/>
  <c r="AS610" i="2"/>
  <c r="AS265" i="2"/>
  <c r="AS370" i="2"/>
  <c r="AS12" i="2"/>
  <c r="AS550" i="2"/>
  <c r="AS53" i="2"/>
  <c r="AR53" i="2"/>
  <c r="AS95" i="2"/>
  <c r="AS676" i="2"/>
  <c r="AS34" i="2"/>
  <c r="AS226" i="2"/>
  <c r="AS198" i="2"/>
  <c r="AS254" i="2"/>
  <c r="AS455" i="2"/>
  <c r="AS418" i="2"/>
  <c r="AS725" i="2"/>
  <c r="AS115" i="2"/>
  <c r="AS328" i="2"/>
  <c r="AS30" i="2"/>
  <c r="AS250" i="2"/>
  <c r="AS54" i="2"/>
  <c r="AS94" i="2"/>
  <c r="AS667" i="2"/>
  <c r="AS581" i="2"/>
  <c r="AS234" i="2"/>
  <c r="AS258" i="2"/>
  <c r="AS277" i="2"/>
  <c r="AS165" i="2"/>
  <c r="AS450" i="2"/>
  <c r="AS24" i="2"/>
  <c r="AS8" i="2"/>
  <c r="AS375" i="2"/>
  <c r="AS408" i="2"/>
  <c r="AS190" i="2"/>
  <c r="AS196" i="2"/>
  <c r="AS377" i="2"/>
  <c r="AS502" i="2"/>
  <c r="AS396" i="2"/>
  <c r="AT704" i="2"/>
  <c r="AT685" i="2"/>
  <c r="AT580" i="2"/>
  <c r="AT640" i="2"/>
  <c r="AT499" i="2"/>
  <c r="AT702" i="2"/>
  <c r="AT213" i="2"/>
  <c r="AT710" i="2"/>
  <c r="AT298" i="2"/>
  <c r="AT278" i="2"/>
  <c r="AT571" i="2"/>
  <c r="AT426" i="2"/>
  <c r="AT730" i="2"/>
  <c r="AT445" i="2"/>
  <c r="AT543" i="2"/>
  <c r="AT559" i="2"/>
  <c r="AT357" i="2"/>
  <c r="AT237" i="2"/>
  <c r="AT135" i="2"/>
  <c r="AT615" i="2"/>
  <c r="AT162" i="2"/>
  <c r="AT242" i="2"/>
  <c r="AT372" i="2"/>
  <c r="AT519" i="2"/>
  <c r="AT203" i="2"/>
  <c r="AT32" i="2"/>
  <c r="AT43" i="2"/>
  <c r="AT31" i="2"/>
  <c r="AT183" i="2"/>
  <c r="AT173" i="2"/>
  <c r="AT534" i="2"/>
  <c r="AT102" i="2"/>
  <c r="AT578" i="2"/>
  <c r="AT64" i="2"/>
  <c r="AT168" i="2"/>
  <c r="AT444" i="2"/>
  <c r="AT511" i="2"/>
  <c r="AT25" i="2"/>
  <c r="AT432" i="2"/>
  <c r="AT516" i="2"/>
  <c r="AT164" i="2"/>
  <c r="AT92" i="2"/>
  <c r="AT55" i="2"/>
  <c r="AT63" i="2"/>
  <c r="AT424" i="2"/>
  <c r="AT437" i="2"/>
  <c r="AT121" i="2"/>
  <c r="AT378" i="2"/>
  <c r="AT376" i="2"/>
  <c r="AT280" i="2"/>
  <c r="AT452" i="2"/>
  <c r="AT75" i="2"/>
  <c r="AT59" i="2"/>
  <c r="AT477" i="2"/>
  <c r="AT315" i="2"/>
  <c r="AT176" i="2"/>
  <c r="AT169" i="2"/>
  <c r="AT400" i="2"/>
  <c r="AT327" i="2"/>
  <c r="AR410" i="2"/>
  <c r="AR526" i="2"/>
  <c r="AR15" i="2"/>
  <c r="AR546" i="2"/>
  <c r="AR37" i="2"/>
  <c r="AR111" i="2"/>
  <c r="AR100" i="2"/>
  <c r="AR308" i="2"/>
  <c r="AT711" i="2"/>
  <c r="AT318" i="2"/>
  <c r="AS715" i="2"/>
  <c r="AS517" i="2"/>
  <c r="AS243" i="2"/>
  <c r="AS722" i="2"/>
  <c r="AS385" i="2"/>
  <c r="AS454" i="2"/>
  <c r="AS410" i="2"/>
  <c r="AS551" i="2"/>
  <c r="AS288" i="2"/>
  <c r="AS651" i="2"/>
  <c r="AS638" i="2"/>
  <c r="AS87" i="2"/>
  <c r="AS675" i="2"/>
  <c r="AS449" i="2"/>
  <c r="AS630" i="2"/>
  <c r="AS708" i="2"/>
  <c r="AS526" i="2"/>
  <c r="AS430" i="2"/>
  <c r="AR430" i="2"/>
  <c r="AS399" i="2"/>
  <c r="AS656" i="2"/>
  <c r="AS156" i="2"/>
  <c r="AS718" i="2"/>
  <c r="AS389" i="2"/>
  <c r="AS629" i="2"/>
  <c r="AS148" i="2"/>
  <c r="AS215" i="2"/>
  <c r="AS15" i="2"/>
  <c r="AS435" i="2"/>
  <c r="AS623" i="2"/>
  <c r="AS364" i="2"/>
  <c r="AS552" i="2"/>
  <c r="AS546" i="2"/>
  <c r="AS37" i="2"/>
  <c r="AS111" i="2"/>
  <c r="AS100" i="2"/>
  <c r="AS166" i="2"/>
  <c r="AS93" i="2"/>
  <c r="AS108" i="2"/>
  <c r="AS674" i="2"/>
  <c r="AS563" i="2"/>
  <c r="AS72" i="2"/>
  <c r="AS320" i="2"/>
  <c r="AS470" i="2"/>
  <c r="AS60" i="2"/>
  <c r="AS442" i="2"/>
  <c r="AS151" i="2"/>
  <c r="AS220" i="2"/>
  <c r="AS481" i="2"/>
  <c r="AS232" i="2"/>
  <c r="AS255" i="2"/>
  <c r="AS147" i="2"/>
  <c r="AS286" i="2"/>
  <c r="AS97" i="2"/>
  <c r="AS611" i="2"/>
  <c r="AS345" i="2"/>
  <c r="AS403" i="2"/>
  <c r="AS245" i="2"/>
  <c r="AS391" i="2"/>
  <c r="AS688" i="2"/>
  <c r="AS58" i="2"/>
  <c r="AS569" i="2"/>
  <c r="AS704" i="2"/>
  <c r="AS499" i="2"/>
  <c r="AS298" i="2"/>
  <c r="AS730" i="2"/>
  <c r="AS237" i="2"/>
  <c r="AS242" i="2"/>
  <c r="AS32" i="2"/>
  <c r="AS173" i="2"/>
  <c r="AS64" i="2"/>
  <c r="AS25" i="2"/>
  <c r="AS92" i="2"/>
  <c r="AS63" i="2"/>
  <c r="AS437" i="2"/>
  <c r="AS376" i="2"/>
  <c r="AS280" i="2"/>
  <c r="AS452" i="2"/>
  <c r="AS75" i="2"/>
  <c r="AS59" i="2"/>
  <c r="AS477" i="2"/>
  <c r="AS315" i="2"/>
  <c r="AS176" i="2"/>
  <c r="AS169" i="2"/>
  <c r="AS400" i="2"/>
  <c r="AS327" i="2"/>
  <c r="AT721" i="2"/>
  <c r="AT508" i="2"/>
  <c r="AT536" i="2"/>
  <c r="AT614" i="2"/>
  <c r="AT529" i="2"/>
  <c r="AT591" i="2"/>
  <c r="AT270" i="2"/>
  <c r="AT731" i="2"/>
  <c r="AT201" i="2"/>
  <c r="AT416" i="2"/>
  <c r="AT347" i="2"/>
  <c r="AT478" i="2"/>
  <c r="AT324" i="2"/>
  <c r="AT420" i="2"/>
  <c r="AT586" i="2"/>
  <c r="AT360" i="2"/>
  <c r="AT157" i="2"/>
  <c r="AT363" i="2"/>
  <c r="AT51" i="2"/>
  <c r="AT132" i="2"/>
  <c r="AT86" i="2"/>
  <c r="AT253" i="2"/>
  <c r="AT407" i="2"/>
  <c r="AT697" i="2"/>
  <c r="AT512" i="2"/>
  <c r="AT22" i="2"/>
  <c r="AT496" i="2"/>
  <c r="AT618" i="2"/>
  <c r="AT68" i="2"/>
  <c r="AT553" i="2"/>
  <c r="AT122" i="2"/>
  <c r="AT46" i="2"/>
  <c r="AT261" i="2"/>
  <c r="AT368" i="2"/>
  <c r="AT310" i="2"/>
  <c r="AT284" i="2"/>
  <c r="AT568" i="2"/>
  <c r="AT276" i="2"/>
  <c r="AT582" i="2"/>
  <c r="AT696" i="2"/>
  <c r="AT109" i="2"/>
  <c r="AT355" i="2"/>
  <c r="AT494" i="2"/>
  <c r="AT283" i="2"/>
  <c r="AT143" i="2"/>
  <c r="AT683" i="2"/>
  <c r="AT600" i="2"/>
  <c r="AS685" i="2"/>
  <c r="AS640" i="2"/>
  <c r="AS710" i="2"/>
  <c r="AS426" i="2"/>
  <c r="AS357" i="2"/>
  <c r="AS162" i="2"/>
  <c r="AS203" i="2"/>
  <c r="AS183" i="2"/>
  <c r="AS578" i="2"/>
  <c r="AS511" i="2"/>
  <c r="AS164" i="2"/>
  <c r="AS121" i="2"/>
  <c r="AS728" i="2"/>
  <c r="AS616" i="2"/>
  <c r="AS158" i="2"/>
  <c r="AS506" i="2"/>
  <c r="AS486" i="2"/>
  <c r="AS128" i="2"/>
  <c r="AS282" i="2"/>
  <c r="AS27" i="2"/>
  <c r="AS701" i="2"/>
  <c r="AS662" i="2"/>
  <c r="AS313" i="2"/>
  <c r="AS349" i="2"/>
  <c r="AS595" i="2"/>
  <c r="AS224" i="2"/>
  <c r="AS208" i="2"/>
  <c r="AS181" i="2"/>
  <c r="AS565" i="2"/>
  <c r="AS281" i="2"/>
  <c r="AS10" i="2"/>
  <c r="AS323" i="2"/>
  <c r="AS159" i="2"/>
  <c r="AS635" i="2"/>
  <c r="AS528" i="2"/>
  <c r="AS170" i="2"/>
  <c r="AS84" i="2"/>
  <c r="AS507" i="2"/>
  <c r="AS369" i="2"/>
  <c r="AS500" i="2"/>
  <c r="AS365" i="2"/>
  <c r="AS40" i="2"/>
  <c r="AS594" i="2"/>
  <c r="AS273" i="2"/>
  <c r="AS498" i="2"/>
  <c r="AS221" i="2"/>
  <c r="AS537" i="2"/>
  <c r="AS241" i="2"/>
  <c r="AS723" i="2"/>
  <c r="AS699" i="2"/>
  <c r="AS637" i="2"/>
  <c r="AS380" i="2"/>
  <c r="AS316" i="2"/>
  <c r="AS274" i="2"/>
  <c r="AS167" i="2"/>
  <c r="AS304" i="2"/>
  <c r="AS359" i="2"/>
  <c r="AS538" i="2"/>
  <c r="AS293" i="2"/>
  <c r="AS417" i="2"/>
  <c r="AS438" i="2"/>
  <c r="AT698" i="2"/>
  <c r="AT668" i="2"/>
  <c r="AT658" i="2"/>
  <c r="AT343" i="2"/>
  <c r="AT263" i="2"/>
  <c r="AT679" i="2"/>
  <c r="AS711" i="2"/>
  <c r="AS318" i="2"/>
  <c r="AS213" i="2"/>
  <c r="AS571" i="2"/>
  <c r="AS445" i="2"/>
  <c r="AS559" i="2"/>
  <c r="AS615" i="2"/>
  <c r="AS519" i="2"/>
  <c r="AS31" i="2"/>
  <c r="AS102" i="2"/>
  <c r="AS444" i="2"/>
  <c r="AS516" i="2"/>
  <c r="AS424" i="2"/>
  <c r="AS626" i="2"/>
  <c r="AS291" i="2"/>
  <c r="AS510" i="2"/>
  <c r="AS598" i="2"/>
  <c r="AS36" i="2"/>
  <c r="AS572" i="2"/>
  <c r="AS508" i="2"/>
  <c r="AS614" i="2"/>
  <c r="AS591" i="2"/>
  <c r="AS731" i="2"/>
  <c r="AS201" i="2"/>
  <c r="AS347" i="2"/>
  <c r="AS478" i="2"/>
  <c r="AS324" i="2"/>
  <c r="AS420" i="2"/>
  <c r="AS586" i="2"/>
  <c r="AS360" i="2"/>
  <c r="AS157" i="2"/>
  <c r="AS363" i="2"/>
  <c r="AS51" i="2"/>
  <c r="AS132" i="2"/>
  <c r="AS86" i="2"/>
  <c r="AS253" i="2"/>
  <c r="AS407" i="2"/>
  <c r="AS697" i="2"/>
  <c r="AS512" i="2"/>
  <c r="AS22" i="2"/>
  <c r="AS496" i="2"/>
  <c r="AS618" i="2"/>
  <c r="AS68" i="2"/>
  <c r="AS553" i="2"/>
  <c r="AS122" i="2"/>
  <c r="AS46" i="2"/>
  <c r="AS261" i="2"/>
  <c r="AS368" i="2"/>
  <c r="AS310" i="2"/>
  <c r="AS284" i="2"/>
  <c r="AR284" i="2"/>
  <c r="AS568" i="2"/>
  <c r="AS276" i="2"/>
  <c r="AS582" i="2"/>
  <c r="AS696" i="2"/>
  <c r="AS109" i="2"/>
  <c r="AS355" i="2"/>
  <c r="AS494" i="2"/>
  <c r="AS283" i="2"/>
  <c r="AS143" i="2"/>
  <c r="AS683" i="2"/>
  <c r="AS600" i="2"/>
  <c r="AS421" i="2"/>
  <c r="AS29" i="2"/>
  <c r="AS332" i="2"/>
  <c r="AS271" i="2"/>
  <c r="AS38" i="2"/>
  <c r="AS56" i="2"/>
  <c r="AS285" i="2"/>
  <c r="AS453" i="2"/>
  <c r="AS301" i="2"/>
  <c r="AS140" i="2"/>
  <c r="AS50" i="2"/>
  <c r="AS573" i="2"/>
  <c r="AS627" i="2"/>
  <c r="AS401" i="2"/>
  <c r="AS580" i="2"/>
  <c r="AS702" i="2"/>
  <c r="AS278" i="2"/>
  <c r="AS543" i="2"/>
  <c r="AS135" i="2"/>
  <c r="AS372" i="2"/>
  <c r="AS43" i="2"/>
  <c r="AS534" i="2"/>
  <c r="AS168" i="2"/>
  <c r="AS432" i="2"/>
  <c r="AS55" i="2"/>
  <c r="AS378" i="2"/>
  <c r="AS625" i="2"/>
  <c r="AS414" i="2"/>
  <c r="AS712" i="2"/>
  <c r="AS646" i="2"/>
  <c r="AS585" i="2"/>
  <c r="AS356" i="2"/>
  <c r="AS721" i="2"/>
  <c r="AS536" i="2"/>
  <c r="AS529" i="2"/>
  <c r="AS270" i="2"/>
  <c r="AS416" i="2"/>
  <c r="AS698" i="2"/>
  <c r="AS668" i="2"/>
  <c r="AS658" i="2"/>
  <c r="AS343" i="2"/>
  <c r="AS263" i="2"/>
  <c r="AS679" i="2"/>
  <c r="AS179" i="2"/>
  <c r="AS33" i="2"/>
  <c r="AS207" i="2"/>
  <c r="AS235" i="2"/>
  <c r="AS684" i="2"/>
  <c r="AS99" i="2"/>
  <c r="AS192" i="2"/>
  <c r="AS457" i="2"/>
  <c r="AS393" i="2"/>
  <c r="AS433" i="2"/>
  <c r="AS127" i="2"/>
  <c r="AS91" i="2"/>
  <c r="AS566" i="2"/>
  <c r="AS501" i="2"/>
  <c r="AS348" i="2"/>
  <c r="AS246" i="2"/>
  <c r="AS126" i="2"/>
  <c r="AS459" i="2"/>
  <c r="AS257" i="2"/>
  <c r="AS597" i="2"/>
  <c r="AS351" i="2"/>
  <c r="AS17" i="2"/>
  <c r="AS39" i="2"/>
  <c r="AS523" i="2"/>
  <c r="AS542" i="2"/>
  <c r="AS209" i="2"/>
  <c r="AS5" i="2"/>
  <c r="AS361" i="2"/>
  <c r="AS152" i="2"/>
  <c r="AS71" i="2"/>
  <c r="AS541" i="2"/>
  <c r="AS397" i="2"/>
  <c r="AS57" i="2"/>
  <c r="AS660" i="2"/>
  <c r="AS521" i="2"/>
  <c r="AS14" i="2"/>
  <c r="AS545" i="2"/>
  <c r="AS45" i="2"/>
  <c r="AS621" i="2"/>
  <c r="AS620" i="2"/>
  <c r="AS217" i="2"/>
  <c r="AS564" i="2"/>
  <c r="AS19" i="2"/>
  <c r="AS652" i="2"/>
  <c r="AS325" i="2"/>
  <c r="AS218" i="2"/>
  <c r="AS428" i="2"/>
  <c r="AS305" i="2"/>
  <c r="AS187" i="2"/>
  <c r="AS362" i="2"/>
  <c r="AS472" i="2"/>
  <c r="AS104" i="2"/>
  <c r="AS659" i="2"/>
  <c r="AS596" i="2"/>
  <c r="AS287" i="2"/>
  <c r="AS388" i="2"/>
  <c r="AS67" i="2"/>
  <c r="AS624" i="2"/>
  <c r="AS680" i="2"/>
  <c r="AS247" i="2"/>
  <c r="AS461" i="2"/>
  <c r="AS124" i="2"/>
  <c r="AS131" i="2"/>
  <c r="AS212" i="2"/>
  <c r="AS175" i="2"/>
  <c r="AS333" i="2"/>
  <c r="AS294" i="2"/>
  <c r="AS622" i="2"/>
  <c r="AS184" i="2"/>
  <c r="AS191" i="2"/>
  <c r="AS448" i="2"/>
  <c r="AS436" i="2"/>
  <c r="AS709" i="2"/>
  <c r="AS74" i="2"/>
  <c r="AS644" i="2"/>
  <c r="AS206" i="2"/>
  <c r="AS556" i="2"/>
  <c r="AS628" i="2"/>
  <c r="AS35" i="2"/>
  <c r="AS605" i="2"/>
  <c r="AS279" i="2"/>
  <c r="AS465" i="2"/>
  <c r="AS690" i="2"/>
  <c r="AS227" i="2"/>
  <c r="AS62" i="2"/>
  <c r="AS639" i="2"/>
  <c r="AS509" i="2"/>
  <c r="AS592" i="2"/>
  <c r="AS200" i="2"/>
  <c r="AS456" i="2"/>
  <c r="AS672" i="2"/>
  <c r="AS79" i="2"/>
  <c r="AS471" i="2"/>
  <c r="AS88" i="2"/>
  <c r="AT558" i="2"/>
  <c r="AT694" i="2"/>
  <c r="AT340" i="2"/>
  <c r="AT300" i="2"/>
  <c r="AT141" i="2"/>
  <c r="AT703" i="2"/>
  <c r="AT483" i="2"/>
  <c r="AT321" i="2"/>
  <c r="AT65" i="2"/>
  <c r="AT82" i="2"/>
  <c r="AT44" i="2"/>
  <c r="AT49" i="2"/>
  <c r="AT575" i="2"/>
  <c r="AT48" i="2"/>
  <c r="AT493" i="2"/>
  <c r="AT497" i="2"/>
  <c r="AT262" i="2"/>
  <c r="AT503" i="2"/>
  <c r="AT570" i="2"/>
  <c r="AT661" i="2"/>
  <c r="AT671" i="2"/>
  <c r="AT289" i="2"/>
  <c r="AT6" i="2"/>
  <c r="AT80" i="2"/>
  <c r="AT89" i="2"/>
  <c r="AT231" i="2"/>
  <c r="AT178" i="2"/>
  <c r="AT485" i="2"/>
  <c r="AT678" i="2"/>
  <c r="AT119" i="2"/>
  <c r="AT113" i="2"/>
  <c r="AT302" i="2"/>
  <c r="AT484" i="2"/>
  <c r="AT626" i="2"/>
  <c r="AT728" i="2"/>
  <c r="AT625" i="2"/>
  <c r="AT291" i="2"/>
  <c r="AT616" i="2"/>
  <c r="AT414" i="2"/>
  <c r="AT510" i="2"/>
  <c r="AT158" i="2"/>
  <c r="AT712" i="2"/>
  <c r="AT598" i="2"/>
  <c r="AT506" i="2"/>
  <c r="AT646" i="2"/>
  <c r="AT36" i="2"/>
  <c r="AT486" i="2"/>
  <c r="AT585" i="2"/>
  <c r="AT128" i="2"/>
  <c r="AT572" i="2"/>
  <c r="AT282" i="2"/>
  <c r="AT356" i="2"/>
  <c r="AT27" i="2"/>
  <c r="AT701" i="2"/>
  <c r="AT662" i="2"/>
  <c r="AT313" i="2"/>
  <c r="AT349" i="2"/>
  <c r="AT595" i="2"/>
  <c r="AT224" i="2"/>
  <c r="AT208" i="2"/>
  <c r="AT181" i="2"/>
  <c r="AT565" i="2"/>
  <c r="AT281" i="2"/>
  <c r="AT10" i="2"/>
  <c r="AT323" i="2"/>
  <c r="AT159" i="2"/>
  <c r="AT635" i="2"/>
  <c r="AT528" i="2"/>
  <c r="AT170" i="2"/>
  <c r="AT84" i="2"/>
  <c r="AT507" i="2"/>
  <c r="AT369" i="2"/>
  <c r="AT500" i="2"/>
  <c r="AT365" i="2"/>
  <c r="AT40" i="2"/>
  <c r="AT594" i="2"/>
  <c r="AT273" i="2"/>
  <c r="AT498" i="2"/>
  <c r="AT221" i="2"/>
  <c r="AT537" i="2"/>
  <c r="AT241" i="2"/>
  <c r="AT723" i="2"/>
  <c r="AT699" i="2"/>
  <c r="AT637" i="2"/>
  <c r="AT380" i="2"/>
  <c r="AT316" i="2"/>
  <c r="AT274" i="2"/>
  <c r="AT167" i="2"/>
  <c r="AT304" i="2"/>
  <c r="AT359" i="2"/>
  <c r="AT538" i="2"/>
  <c r="AT293" i="2"/>
  <c r="AT417" i="2"/>
  <c r="AT438" i="2"/>
  <c r="AT421" i="2"/>
  <c r="AT29" i="2"/>
  <c r="AT332" i="2"/>
  <c r="AT271" i="2"/>
  <c r="AT38" i="2"/>
  <c r="AT56" i="2"/>
  <c r="AT285" i="2"/>
  <c r="AT453" i="2"/>
  <c r="AT301" i="2"/>
  <c r="AT140" i="2"/>
  <c r="AT50" i="2"/>
  <c r="AT573" i="2"/>
  <c r="AT627" i="2"/>
  <c r="AT401" i="2"/>
  <c r="AR500" i="2"/>
  <c r="AR221" i="2"/>
  <c r="AT179" i="2"/>
  <c r="AT33" i="2"/>
  <c r="AT207" i="2"/>
  <c r="AT235" i="2"/>
  <c r="AT684" i="2"/>
  <c r="AT99" i="2"/>
  <c r="AT192" i="2"/>
  <c r="AT457" i="2"/>
  <c r="AT393" i="2"/>
  <c r="AT433" i="2"/>
  <c r="AT127" i="2"/>
  <c r="AT91" i="2"/>
  <c r="AT566" i="2"/>
  <c r="AT501" i="2"/>
  <c r="AT348" i="2"/>
  <c r="AT246" i="2"/>
  <c r="AT126" i="2"/>
  <c r="AT459" i="2"/>
  <c r="AT257" i="2"/>
  <c r="AT597" i="2"/>
  <c r="AT351" i="2"/>
  <c r="AT17" i="2"/>
  <c r="AT39" i="2"/>
  <c r="AT523" i="2"/>
  <c r="AT542" i="2"/>
  <c r="AT209" i="2"/>
  <c r="AT5" i="2"/>
  <c r="AT361" i="2"/>
  <c r="AT152" i="2"/>
  <c r="AT71" i="2"/>
  <c r="AT541" i="2"/>
  <c r="AT397" i="2"/>
  <c r="AT57" i="2"/>
  <c r="AT660" i="2"/>
  <c r="AT521" i="2"/>
  <c r="AT14" i="2"/>
  <c r="AT545" i="2"/>
  <c r="AT45" i="2"/>
  <c r="AT621" i="2"/>
  <c r="AT620" i="2"/>
  <c r="AT217" i="2"/>
  <c r="AT564" i="2"/>
  <c r="AT19" i="2"/>
  <c r="AT652" i="2"/>
  <c r="AT325" i="2"/>
  <c r="AT218" i="2"/>
  <c r="AT428" i="2"/>
  <c r="AT305" i="2"/>
  <c r="AT187" i="2"/>
  <c r="AT362" i="2"/>
  <c r="AT472" i="2"/>
  <c r="AT104" i="2"/>
  <c r="AT659" i="2"/>
  <c r="AT596" i="2"/>
  <c r="AT287" i="2"/>
  <c r="AT695" i="2"/>
  <c r="AT682" i="2"/>
  <c r="AT692" i="2"/>
  <c r="AT599" i="2"/>
  <c r="AT233" i="2"/>
  <c r="AT719" i="2"/>
  <c r="AT69" i="2"/>
  <c r="AT525" i="2"/>
  <c r="AT451" i="2"/>
  <c r="AT392" i="2"/>
  <c r="AT608" i="2"/>
  <c r="AT150" i="2"/>
  <c r="AT317" i="2"/>
  <c r="AT429" i="2"/>
  <c r="AT306" i="2"/>
  <c r="AT434" i="2"/>
  <c r="AT303" i="2"/>
  <c r="AT267" i="2"/>
  <c r="AT631" i="2"/>
  <c r="AT490" i="2"/>
  <c r="AT717" i="2"/>
  <c r="AT11" i="2"/>
  <c r="AT388" i="2"/>
  <c r="AT67" i="2"/>
  <c r="AT624" i="2"/>
  <c r="AT680" i="2"/>
  <c r="AT247" i="2"/>
  <c r="AT461" i="2"/>
  <c r="AT124" i="2"/>
  <c r="AT131" i="2"/>
  <c r="AT212" i="2"/>
  <c r="AT175" i="2"/>
  <c r="AT333" i="2"/>
  <c r="AT294" i="2"/>
  <c r="AT622" i="2"/>
  <c r="AT184" i="2"/>
  <c r="AT191" i="2"/>
  <c r="AT448" i="2"/>
  <c r="AT436" i="2"/>
  <c r="AT709" i="2"/>
  <c r="AT74" i="2"/>
  <c r="AT644" i="2"/>
  <c r="AT206" i="2"/>
  <c r="AT556" i="2"/>
  <c r="AT628" i="2"/>
  <c r="AT35" i="2"/>
  <c r="AT605" i="2"/>
  <c r="AT279" i="2"/>
  <c r="AT465" i="2"/>
  <c r="AT690" i="2"/>
  <c r="AT227" i="2"/>
  <c r="AT62" i="2"/>
  <c r="AT639" i="2"/>
  <c r="AT509" i="2"/>
  <c r="AT592" i="2"/>
  <c r="AT200" i="2"/>
  <c r="AT456" i="2"/>
  <c r="AT672" i="2"/>
  <c r="AT79" i="2"/>
  <c r="AT471" i="2"/>
  <c r="AT88" i="2"/>
  <c r="AT693" i="2"/>
  <c r="AT604" i="2"/>
  <c r="AT522" i="2"/>
  <c r="AT211" i="2"/>
  <c r="AT366" i="2"/>
  <c r="AT180" i="2"/>
  <c r="AT732" i="2"/>
  <c r="AT583" i="2"/>
  <c r="AT240" i="2"/>
  <c r="AT587" i="2"/>
  <c r="AT225" i="2"/>
  <c r="AT714" i="2"/>
  <c r="AT123" i="2"/>
  <c r="AT650" i="2"/>
  <c r="AT527" i="2"/>
  <c r="AT705" i="2"/>
  <c r="AT210" i="2"/>
  <c r="AT383" i="2"/>
  <c r="AT544" i="2"/>
  <c r="AT373" i="2"/>
  <c r="AT531" i="2"/>
  <c r="AT691" i="2"/>
  <c r="AT423" i="2"/>
  <c r="AT727" i="2"/>
  <c r="AT161" i="2"/>
  <c r="AT524" i="2"/>
  <c r="AT329" i="2"/>
  <c r="AT588" i="2"/>
  <c r="AT309" i="2"/>
  <c r="AT219" i="2"/>
  <c r="AT619" i="2"/>
  <c r="AT13" i="2"/>
  <c r="AT52" i="2"/>
  <c r="AT61" i="2"/>
  <c r="AT354" i="2"/>
  <c r="AT339" i="2"/>
  <c r="AT103" i="2"/>
  <c r="AT415" i="2"/>
  <c r="AT425" i="2"/>
  <c r="AT468" i="2"/>
  <c r="AT188" i="2"/>
  <c r="AT338" i="2"/>
  <c r="AT386" i="2"/>
  <c r="AT395" i="2"/>
  <c r="AT311" i="2"/>
  <c r="AT482" i="2"/>
  <c r="AT562" i="2"/>
  <c r="AT515" i="2"/>
  <c r="AT431" i="2"/>
  <c r="AT18" i="2"/>
  <c r="AT199" i="2"/>
  <c r="AT532" i="2"/>
  <c r="AT248" i="2"/>
  <c r="AT439" i="2"/>
  <c r="AT185" i="2"/>
  <c r="AT344" i="2"/>
  <c r="AT520" i="2"/>
  <c r="AT238" i="2"/>
  <c r="AT447" i="2"/>
  <c r="AT130" i="2"/>
  <c r="AT547" i="2"/>
  <c r="AT405" i="2"/>
  <c r="AT606" i="2"/>
  <c r="AT358" i="2"/>
  <c r="AT251" i="2"/>
  <c r="AT177" i="2"/>
  <c r="AT20" i="2"/>
  <c r="AT576" i="2"/>
  <c r="AT406" i="2"/>
  <c r="AT467" i="2"/>
  <c r="AT518" i="2"/>
  <c r="AT648" i="2"/>
  <c r="AT319" i="2"/>
  <c r="AT666" i="2"/>
  <c r="AT554" i="2"/>
  <c r="AT479" i="2"/>
  <c r="AT653" i="2"/>
  <c r="AT297" i="2"/>
  <c r="AT729" i="2"/>
  <c r="AT379" i="2"/>
  <c r="AT98" i="2"/>
  <c r="AT163" i="2"/>
  <c r="AT101" i="2"/>
  <c r="AT295" i="2"/>
  <c r="AT350" i="2"/>
  <c r="AT153" i="2"/>
  <c r="AT601" i="2"/>
  <c r="AT665" i="2"/>
  <c r="AT561" i="2"/>
  <c r="AR211" i="2"/>
  <c r="AR180" i="2"/>
  <c r="AR240" i="2"/>
  <c r="AR123" i="2"/>
  <c r="AR527" i="2"/>
  <c r="AR210" i="2"/>
  <c r="AR423" i="2"/>
  <c r="AR161" i="2"/>
  <c r="AR219" i="2"/>
  <c r="AR61" i="2"/>
  <c r="AR103" i="2"/>
  <c r="AR188" i="2"/>
  <c r="AR338" i="2"/>
  <c r="AR311" i="2"/>
  <c r="AR482" i="2"/>
  <c r="AR431" i="2"/>
  <c r="AR18" i="2"/>
  <c r="AR248" i="2"/>
  <c r="AR185" i="2"/>
  <c r="AR447" i="2"/>
  <c r="AR130" i="2"/>
  <c r="AR547" i="2"/>
  <c r="AU558" i="2"/>
  <c r="AU694" i="2"/>
  <c r="AU340" i="2"/>
  <c r="AU300" i="2"/>
  <c r="AU141" i="2"/>
  <c r="AU703" i="2"/>
  <c r="AU483" i="2"/>
  <c r="AU321" i="2"/>
  <c r="AU65" i="2"/>
  <c r="AU82" i="2"/>
  <c r="AU44" i="2"/>
  <c r="AU49" i="2"/>
  <c r="AU575" i="2"/>
  <c r="AU48" i="2"/>
  <c r="AU493" i="2"/>
  <c r="AU497" i="2"/>
  <c r="AU262" i="2"/>
  <c r="AU503" i="2"/>
  <c r="AU570" i="2"/>
  <c r="AU661" i="2"/>
  <c r="AU671" i="2"/>
  <c r="AU289" i="2"/>
  <c r="AU6" i="2"/>
  <c r="AU80" i="2"/>
  <c r="AU89" i="2"/>
  <c r="AU231" i="2"/>
  <c r="AU178" i="2"/>
  <c r="AU485" i="2"/>
  <c r="AU678" i="2"/>
  <c r="AU119" i="2"/>
  <c r="AU113" i="2"/>
  <c r="AU302" i="2"/>
  <c r="AU484" i="2"/>
  <c r="AU405" i="2"/>
  <c r="AU606" i="2"/>
  <c r="AT138" i="2"/>
  <c r="AT505" i="2"/>
  <c r="AT341" i="2"/>
  <c r="AT202" i="2"/>
  <c r="AT492" i="2"/>
  <c r="AT643" i="2"/>
  <c r="AT194" i="2"/>
  <c r="AT549" i="2"/>
  <c r="AT264" i="2"/>
  <c r="AT21" i="2"/>
  <c r="AT475" i="2"/>
  <c r="AT110" i="2"/>
  <c r="AT326" i="2"/>
  <c r="AT256" i="2"/>
  <c r="AT476" i="2"/>
  <c r="AT236" i="2"/>
  <c r="AT411" i="2"/>
  <c r="AT268" i="2"/>
  <c r="AT114" i="2"/>
  <c r="AT633" i="2"/>
  <c r="AR483" i="2"/>
  <c r="AR65" i="2"/>
  <c r="AR262" i="2"/>
  <c r="AR503" i="2"/>
  <c r="AR289" i="2"/>
  <c r="AR6" i="2"/>
  <c r="AR89" i="2"/>
  <c r="AR231" i="2"/>
  <c r="AR113" i="2"/>
  <c r="AR302" i="2"/>
  <c r="AR606" i="2"/>
  <c r="AR251" i="2"/>
  <c r="AR177" i="2"/>
  <c r="AR20" i="2"/>
  <c r="AR297" i="2"/>
  <c r="AR98" i="2"/>
  <c r="AR163" i="2"/>
  <c r="AU346" i="2"/>
  <c r="AU495" i="2"/>
  <c r="AU463" i="2"/>
  <c r="AU252" i="2"/>
  <c r="AU443" i="2"/>
  <c r="AU129" i="2"/>
  <c r="AU244" i="2"/>
  <c r="AU724" i="2"/>
  <c r="AU322" i="2"/>
  <c r="AU374" i="2"/>
  <c r="AU197" i="2"/>
  <c r="AU137" i="2"/>
  <c r="AU160" i="2"/>
  <c r="AU716" i="2"/>
  <c r="AU419" i="2"/>
  <c r="AU146" i="2"/>
  <c r="AU47" i="2"/>
  <c r="AU557" i="2"/>
  <c r="AU26" i="2"/>
  <c r="AU216" i="2"/>
  <c r="AU603" i="2"/>
  <c r="AU574" i="2"/>
  <c r="AU23" i="2"/>
  <c r="AU579" i="2"/>
  <c r="AU134" i="2"/>
  <c r="AU636" i="2"/>
  <c r="AU700" i="2"/>
  <c r="AU480" i="2"/>
  <c r="AU654" i="2"/>
  <c r="AU229" i="2"/>
  <c r="AU634" i="2"/>
  <c r="AU312" i="2"/>
  <c r="AU290" i="2"/>
  <c r="AU353" i="2"/>
  <c r="AT642" i="2"/>
  <c r="AT504" i="2"/>
  <c r="AT649" i="2"/>
  <c r="AT412" i="2"/>
  <c r="AT76" i="2"/>
  <c r="AT686" i="2"/>
  <c r="AT116" i="2"/>
  <c r="AT617" i="2"/>
  <c r="AT720" i="2"/>
  <c r="AT593" i="2"/>
  <c r="AT382" i="2"/>
  <c r="AT413" i="2"/>
  <c r="AT171" i="2"/>
  <c r="AT73" i="2"/>
  <c r="AT464" i="2"/>
  <c r="AT7" i="2"/>
  <c r="AT204" i="2"/>
  <c r="AT390" i="2"/>
  <c r="AT70" i="2"/>
  <c r="AT441" i="2"/>
  <c r="AT2" i="2"/>
  <c r="AT689" i="2"/>
  <c r="AT125" i="2"/>
  <c r="AT249" i="2"/>
  <c r="AT112" i="2"/>
  <c r="AT205" i="2"/>
  <c r="AT677" i="2"/>
  <c r="AT440" i="2"/>
  <c r="AT489" i="2"/>
  <c r="AT230" i="2"/>
  <c r="AT330" i="2"/>
  <c r="AT42" i="2"/>
  <c r="AT154" i="2"/>
  <c r="AT133" i="2"/>
  <c r="AT607" i="2"/>
  <c r="AT609" i="2"/>
  <c r="AT106" i="2"/>
  <c r="AT555" i="2"/>
  <c r="AT296" i="2"/>
  <c r="AT223" i="2"/>
  <c r="AT85" i="2"/>
  <c r="AT66" i="2"/>
  <c r="AT647" i="2"/>
  <c r="AT266" i="2"/>
  <c r="AT540" i="2"/>
  <c r="AT371" i="2"/>
  <c r="AT367" i="2"/>
  <c r="AT602" i="2"/>
  <c r="AT83" i="2"/>
  <c r="AT259" i="2"/>
  <c r="AT275" i="2"/>
  <c r="AR463" i="2"/>
  <c r="AR252" i="2"/>
  <c r="AR129" i="2"/>
  <c r="AR244" i="2"/>
  <c r="AR322" i="2"/>
  <c r="AR137" i="2"/>
  <c r="AR419" i="2"/>
  <c r="AR47" i="2"/>
  <c r="AT641" i="2"/>
  <c r="AT673" i="2"/>
  <c r="AT663" i="2"/>
  <c r="AT446" i="2"/>
  <c r="AT560" i="2"/>
  <c r="AT314" i="2"/>
  <c r="AT487" i="2"/>
  <c r="AT612" i="2"/>
  <c r="AT539" i="2"/>
  <c r="AT387" i="2"/>
  <c r="AT613" i="2"/>
  <c r="AT77" i="2"/>
  <c r="AT307" i="2"/>
  <c r="AT81" i="2"/>
  <c r="AT193" i="2"/>
  <c r="AT548" i="2"/>
  <c r="AT584" i="2"/>
  <c r="AT308" i="2"/>
  <c r="AT530" i="2"/>
  <c r="AT90" i="2"/>
  <c r="AT16" i="2"/>
  <c r="AT172" i="2"/>
  <c r="AT645" i="2"/>
  <c r="AT577" i="2"/>
  <c r="AT610" i="2"/>
  <c r="AT265" i="2"/>
  <c r="AT370" i="2"/>
  <c r="AT12" i="2"/>
  <c r="AT550" i="2"/>
  <c r="AT53" i="2"/>
  <c r="AT95" i="2"/>
  <c r="AT676" i="2"/>
  <c r="AT34" i="2"/>
  <c r="AT226" i="2"/>
  <c r="AT198" i="2"/>
  <c r="AT254" i="2"/>
  <c r="AT455" i="2"/>
  <c r="AT418" i="2"/>
  <c r="AT725" i="2"/>
  <c r="AT115" i="2"/>
  <c r="AT328" i="2"/>
  <c r="AT30" i="2"/>
  <c r="AT250" i="2"/>
  <c r="AT54" i="2"/>
  <c r="AT94" i="2"/>
  <c r="AT667" i="2"/>
  <c r="AT581" i="2"/>
  <c r="AT234" i="2"/>
  <c r="AT258" i="2"/>
  <c r="AT277" i="2"/>
  <c r="AT165" i="2"/>
  <c r="AT450" i="2"/>
  <c r="AT24" i="2"/>
  <c r="AT8" i="2"/>
  <c r="AT375" i="2"/>
  <c r="AT408" i="2"/>
  <c r="AT190" i="2"/>
  <c r="AT196" i="2"/>
  <c r="AT377" i="2"/>
  <c r="AT502" i="2"/>
  <c r="AT396" i="2"/>
  <c r="AT670" i="2"/>
  <c r="AT669" i="2"/>
  <c r="AT260" i="2"/>
  <c r="AT657" i="2"/>
  <c r="AT195" i="2"/>
  <c r="AT567" i="2"/>
  <c r="AT214" i="2"/>
  <c r="AT381" i="2"/>
  <c r="AT107" i="2"/>
  <c r="AT589" i="2"/>
  <c r="AT462" i="2"/>
  <c r="AT590" i="2"/>
  <c r="AT186" i="2"/>
  <c r="AT707" i="2"/>
  <c r="AT96" i="2"/>
  <c r="AT144" i="2"/>
  <c r="AT422" i="2"/>
  <c r="AT136" i="2"/>
  <c r="AT118" i="2"/>
  <c r="AT336" i="2"/>
  <c r="AT189" i="2"/>
  <c r="AT427" i="2"/>
  <c r="AT272" i="2"/>
  <c r="AT139" i="2"/>
  <c r="AT474" i="2"/>
  <c r="AT142" i="2"/>
  <c r="AT222" i="2"/>
  <c r="AT706" i="2"/>
  <c r="AT182" i="2"/>
  <c r="AT491" i="2"/>
  <c r="AT632" i="2"/>
  <c r="AT466" i="2"/>
  <c r="AT3" i="2"/>
  <c r="AT488" i="2"/>
  <c r="AT41" i="2"/>
  <c r="AT404" i="2"/>
  <c r="AT409" i="2"/>
  <c r="AT78" i="2"/>
  <c r="AT228" i="2"/>
  <c r="AT535" i="2"/>
  <c r="AT4" i="2"/>
  <c r="AT335" i="2"/>
  <c r="AT337" i="2"/>
  <c r="AT28" i="2"/>
  <c r="AT402" i="2"/>
  <c r="AT120" i="2"/>
  <c r="AT331" i="2"/>
  <c r="AT299" i="2"/>
  <c r="AT117" i="2"/>
  <c r="AT458" i="2"/>
  <c r="AT155" i="2"/>
  <c r="AT473" i="2"/>
  <c r="AT460" i="2"/>
  <c r="AT9" i="2"/>
  <c r="AT394" i="2"/>
  <c r="AT533" i="2"/>
  <c r="AR307" i="2"/>
  <c r="AR193" i="2"/>
  <c r="AR16" i="2"/>
  <c r="AR172" i="2"/>
  <c r="AR226" i="2"/>
  <c r="AT715" i="2"/>
  <c r="AT517" i="2"/>
  <c r="AT243" i="2"/>
  <c r="AT722" i="2"/>
  <c r="AT385" i="2"/>
  <c r="AT454" i="2"/>
  <c r="AT410" i="2"/>
  <c r="AT551" i="2"/>
  <c r="AT288" i="2"/>
  <c r="AT651" i="2"/>
  <c r="AT638" i="2"/>
  <c r="AT87" i="2"/>
  <c r="AT675" i="2"/>
  <c r="AT449" i="2"/>
  <c r="AT630" i="2"/>
  <c r="AT708" i="2"/>
  <c r="AT526" i="2"/>
  <c r="AT430" i="2"/>
  <c r="AT399" i="2"/>
  <c r="AT656" i="2"/>
  <c r="AT156" i="2"/>
  <c r="AT718" i="2"/>
  <c r="AT389" i="2"/>
  <c r="AT629" i="2"/>
  <c r="AT148" i="2"/>
  <c r="AT215" i="2"/>
  <c r="AT15" i="2"/>
  <c r="AT435" i="2"/>
  <c r="AT623" i="2"/>
  <c r="AT364" i="2"/>
  <c r="AT552" i="2"/>
  <c r="AT546" i="2"/>
  <c r="AT37" i="2"/>
  <c r="AT111" i="2"/>
  <c r="AT100" i="2"/>
  <c r="AT166" i="2"/>
  <c r="AT93" i="2"/>
  <c r="AT108" i="2"/>
  <c r="AT674" i="2"/>
  <c r="AT563" i="2"/>
  <c r="AT72" i="2"/>
  <c r="AT320" i="2"/>
  <c r="AT470" i="2"/>
  <c r="AT60" i="2"/>
  <c r="AT442" i="2"/>
  <c r="AT151" i="2"/>
  <c r="AT220" i="2"/>
  <c r="AT481" i="2"/>
  <c r="AT232" i="2"/>
  <c r="AT255" i="2"/>
  <c r="AT147" i="2"/>
  <c r="AT286" i="2"/>
  <c r="AT97" i="2"/>
  <c r="AT611" i="2"/>
  <c r="AT345" i="2"/>
  <c r="AT403" i="2"/>
  <c r="AT245" i="2"/>
  <c r="AT391" i="2"/>
  <c r="AT688" i="2"/>
  <c r="AT58" i="2"/>
  <c r="AT569" i="2"/>
  <c r="AR3" i="2"/>
  <c r="AR41" i="2"/>
  <c r="AR78" i="2"/>
  <c r="AR4" i="2"/>
  <c r="AR343" i="2"/>
  <c r="AR179" i="2"/>
  <c r="AR207" i="2"/>
  <c r="AR127" i="2"/>
  <c r="AR459" i="2"/>
  <c r="AR257" i="2"/>
  <c r="AR17" i="2"/>
  <c r="AR39" i="2"/>
  <c r="AR209" i="2"/>
  <c r="AR5" i="2"/>
  <c r="AR361" i="2"/>
  <c r="AR71" i="2"/>
  <c r="AR14" i="2"/>
  <c r="AR45" i="2"/>
  <c r="AR217" i="2"/>
  <c r="AR19" i="2"/>
  <c r="AR218" i="2"/>
  <c r="AR305" i="2"/>
  <c r="AR187" i="2"/>
  <c r="AR287" i="2"/>
  <c r="AU695" i="2"/>
  <c r="AU682" i="2"/>
  <c r="AU692" i="2"/>
  <c r="AU599" i="2"/>
  <c r="AU233" i="2"/>
  <c r="AU719" i="2"/>
  <c r="AU69" i="2"/>
  <c r="AU525" i="2"/>
  <c r="AU451" i="2"/>
  <c r="AU392" i="2"/>
  <c r="AU608" i="2"/>
  <c r="AU150" i="2"/>
  <c r="AU317" i="2"/>
  <c r="AU429" i="2"/>
  <c r="AU306" i="2"/>
  <c r="AU434" i="2"/>
  <c r="AU303" i="2"/>
  <c r="AU267" i="2"/>
  <c r="AU631" i="2"/>
  <c r="AU490" i="2"/>
  <c r="AU717" i="2"/>
  <c r="AU11" i="2"/>
  <c r="AU388" i="2"/>
  <c r="AU67" i="2"/>
  <c r="AU624" i="2"/>
  <c r="AU680" i="2"/>
  <c r="AU247" i="2"/>
  <c r="AU461" i="2"/>
  <c r="AU124" i="2"/>
  <c r="AU131" i="2"/>
  <c r="AU212" i="2"/>
  <c r="AR525" i="2"/>
  <c r="AR267" i="2"/>
  <c r="AR11" i="2"/>
  <c r="AR67" i="2"/>
  <c r="AR247" i="2"/>
  <c r="AR212" i="2"/>
  <c r="AR175" i="2"/>
  <c r="AR622" i="2"/>
  <c r="AR184" i="2"/>
  <c r="AR191" i="2"/>
  <c r="AR436" i="2"/>
  <c r="AR74" i="2"/>
  <c r="AR35" i="2"/>
  <c r="AR279" i="2"/>
  <c r="AR62" i="2"/>
  <c r="AR88" i="2"/>
  <c r="AU693" i="2"/>
  <c r="AU604" i="2"/>
  <c r="AU522" i="2"/>
  <c r="AU211" i="2"/>
  <c r="AU366" i="2"/>
  <c r="AU180" i="2"/>
  <c r="AU732" i="2"/>
  <c r="AU583" i="2"/>
  <c r="AU240" i="2"/>
  <c r="AU587" i="2"/>
  <c r="AU225" i="2"/>
  <c r="AU714" i="2"/>
  <c r="AU123" i="2"/>
  <c r="AU650" i="2"/>
  <c r="AU527" i="2"/>
  <c r="AU705" i="2"/>
  <c r="AU210" i="2"/>
  <c r="AU383" i="2"/>
  <c r="AU544" i="2"/>
  <c r="AU373" i="2"/>
  <c r="AU531" i="2"/>
  <c r="AU691" i="2"/>
  <c r="AU423" i="2"/>
  <c r="AU727" i="2"/>
  <c r="AU161" i="2"/>
  <c r="AU524" i="2"/>
  <c r="AU329" i="2"/>
  <c r="AU588" i="2"/>
  <c r="AU309" i="2"/>
  <c r="AU219" i="2"/>
  <c r="AU619" i="2"/>
  <c r="AU13" i="2"/>
  <c r="AU52" i="2"/>
  <c r="AU61" i="2"/>
  <c r="AU354" i="2"/>
  <c r="AU339" i="2"/>
  <c r="AU103" i="2"/>
  <c r="AU415" i="2"/>
  <c r="AR26" i="2"/>
  <c r="AR23" i="2"/>
  <c r="AR134" i="2"/>
  <c r="AR229" i="2"/>
  <c r="AR312" i="2"/>
  <c r="AR239" i="2"/>
  <c r="AR352" i="2"/>
  <c r="AR138" i="2"/>
  <c r="AR202" i="2"/>
  <c r="AR492" i="2"/>
  <c r="AR194" i="2"/>
  <c r="AR264" i="2"/>
  <c r="AR326" i="2"/>
  <c r="AR236" i="2"/>
  <c r="AR411" i="2"/>
  <c r="AR114" i="2"/>
  <c r="AU664" i="2"/>
  <c r="AU655" i="2"/>
  <c r="AU384" i="2"/>
  <c r="AU514" i="2"/>
  <c r="AU513" i="2"/>
  <c r="AU334" i="2"/>
  <c r="AU269" i="2"/>
  <c r="AU687" i="2"/>
  <c r="AU292" i="2"/>
  <c r="AU642" i="2"/>
  <c r="AU504" i="2"/>
  <c r="AU649" i="2"/>
  <c r="AU412" i="2"/>
  <c r="AU76" i="2"/>
  <c r="AU686" i="2"/>
  <c r="AU116" i="2"/>
  <c r="AU617" i="2"/>
  <c r="AU720" i="2"/>
  <c r="AU593" i="2"/>
  <c r="AU382" i="2"/>
  <c r="AU413" i="2"/>
  <c r="AU171" i="2"/>
  <c r="AU73" i="2"/>
  <c r="AU464" i="2"/>
  <c r="AU7" i="2"/>
  <c r="AU204" i="2"/>
  <c r="AU390" i="2"/>
  <c r="AU70" i="2"/>
  <c r="AU441" i="2"/>
  <c r="AU2" i="2"/>
  <c r="AU689" i="2"/>
  <c r="AU125" i="2"/>
  <c r="AU249" i="2"/>
  <c r="AU112" i="2"/>
  <c r="AU205" i="2"/>
  <c r="AU677" i="2"/>
  <c r="AU440" i="2"/>
  <c r="AU489" i="2"/>
  <c r="AU230" i="2"/>
  <c r="AU330" i="2"/>
  <c r="AU42" i="2"/>
  <c r="AU154" i="2"/>
  <c r="AU133" i="2"/>
  <c r="AU607" i="2"/>
  <c r="AU609" i="2"/>
  <c r="AU106" i="2"/>
  <c r="AU555" i="2"/>
  <c r="AU296" i="2"/>
  <c r="AU223" i="2"/>
  <c r="AU85" i="2"/>
  <c r="AU66" i="2"/>
  <c r="AU647" i="2"/>
  <c r="AU266" i="2"/>
  <c r="AU540" i="2"/>
  <c r="AU371" i="2"/>
  <c r="AU367" i="2"/>
  <c r="AU602" i="2"/>
  <c r="AU83" i="2"/>
  <c r="AU259" i="2"/>
  <c r="AU275" i="2"/>
  <c r="AR76" i="2"/>
  <c r="AR116" i="2"/>
  <c r="AR171" i="2"/>
  <c r="AR73" i="2"/>
  <c r="AR7" i="2"/>
  <c r="AR2" i="2"/>
  <c r="AR112" i="2"/>
  <c r="AR205" i="2"/>
  <c r="AR230" i="2"/>
  <c r="AR330" i="2"/>
  <c r="AR42" i="2"/>
  <c r="AR154" i="2"/>
  <c r="AR133" i="2"/>
  <c r="AR66" i="2"/>
  <c r="AR367" i="2"/>
  <c r="AR83" i="2"/>
  <c r="AR275" i="2"/>
  <c r="AU641" i="2"/>
  <c r="AU673" i="2"/>
  <c r="AU663" i="2"/>
  <c r="AU446" i="2"/>
  <c r="AU560" i="2"/>
  <c r="AU314" i="2"/>
  <c r="AU487" i="2"/>
  <c r="AU612" i="2"/>
  <c r="AU539" i="2"/>
  <c r="AU387" i="2"/>
  <c r="AU613" i="2"/>
  <c r="AU77" i="2"/>
  <c r="AU307" i="2"/>
  <c r="AU81" i="2"/>
  <c r="AU193" i="2"/>
  <c r="AU548" i="2"/>
  <c r="AU584" i="2"/>
  <c r="AU308" i="2"/>
  <c r="AU530" i="2"/>
  <c r="AU90" i="2"/>
  <c r="AU16" i="2"/>
  <c r="AU172" i="2"/>
  <c r="AU645" i="2"/>
  <c r="AU577" i="2"/>
  <c r="AU610" i="2"/>
  <c r="AU265" i="2"/>
  <c r="AU370" i="2"/>
  <c r="AU12" i="2"/>
  <c r="AU550" i="2"/>
  <c r="AR455" i="2"/>
  <c r="AR418" i="2"/>
  <c r="AR30" i="2"/>
  <c r="AR54" i="2"/>
  <c r="AR94" i="2"/>
  <c r="AR234" i="2"/>
  <c r="AR277" i="2"/>
  <c r="AR165" i="2"/>
  <c r="AR375" i="2"/>
  <c r="AU726" i="2"/>
  <c r="AU681" i="2"/>
  <c r="AU469" i="2"/>
  <c r="AU174" i="2"/>
  <c r="AU105" i="2"/>
  <c r="AU670" i="2"/>
  <c r="AU669" i="2"/>
  <c r="AU260" i="2"/>
  <c r="AU657" i="2"/>
  <c r="AU195" i="2"/>
  <c r="AU567" i="2"/>
  <c r="AU214" i="2"/>
  <c r="AU381" i="2"/>
  <c r="AU107" i="2"/>
  <c r="AU589" i="2"/>
  <c r="AU462" i="2"/>
  <c r="AU590" i="2"/>
  <c r="AU186" i="2"/>
  <c r="AU707" i="2"/>
  <c r="AU96" i="2"/>
  <c r="AU144" i="2"/>
  <c r="AU422" i="2"/>
  <c r="AU136" i="2"/>
  <c r="AU118" i="2"/>
  <c r="AU336" i="2"/>
  <c r="AU189" i="2"/>
  <c r="AU427" i="2"/>
  <c r="AU272" i="2"/>
  <c r="AU139" i="2"/>
  <c r="AU474" i="2"/>
  <c r="AU142" i="2"/>
  <c r="AU222" i="2"/>
  <c r="AU706" i="2"/>
  <c r="AU182" i="2"/>
  <c r="AU491" i="2"/>
  <c r="AU632" i="2"/>
  <c r="AU466" i="2"/>
  <c r="AU3" i="2"/>
  <c r="AU488" i="2"/>
  <c r="AU41" i="2"/>
  <c r="AU404" i="2"/>
  <c r="AU409" i="2"/>
  <c r="AU78" i="2"/>
  <c r="AU228" i="2"/>
  <c r="AU535" i="2"/>
  <c r="AU4" i="2"/>
  <c r="AU335" i="2"/>
  <c r="AU337" i="2"/>
  <c r="AU28" i="2"/>
  <c r="AU402" i="2"/>
  <c r="AU120" i="2"/>
  <c r="AU331" i="2"/>
  <c r="AU299" i="2"/>
  <c r="AU117" i="2"/>
  <c r="AU458" i="2"/>
  <c r="AU155" i="2"/>
  <c r="AU473" i="2"/>
  <c r="AU460" i="2"/>
  <c r="AU9" i="2"/>
  <c r="AU394" i="2"/>
  <c r="AU533" i="2"/>
  <c r="AR469" i="2"/>
  <c r="AR174" i="2"/>
  <c r="AR105" i="2"/>
  <c r="AR260" i="2"/>
  <c r="AR381" i="2"/>
  <c r="AR107" i="2"/>
  <c r="AR96" i="2"/>
  <c r="AR136" i="2"/>
  <c r="AR118" i="2"/>
  <c r="AR189" i="2"/>
  <c r="AR139" i="2"/>
  <c r="AR488" i="2"/>
  <c r="AR535" i="2"/>
  <c r="AR337" i="2"/>
  <c r="AR28" i="2"/>
  <c r="AR299" i="2"/>
  <c r="AR117" i="2"/>
  <c r="AR473" i="2"/>
  <c r="AR9" i="2"/>
  <c r="AU715" i="2"/>
  <c r="AU517" i="2"/>
  <c r="AU243" i="2"/>
  <c r="AU722" i="2"/>
  <c r="AU385" i="2"/>
  <c r="AU454" i="2"/>
  <c r="AU410" i="2"/>
  <c r="AU551" i="2"/>
  <c r="AU288" i="2"/>
  <c r="AU651" i="2"/>
  <c r="AU638" i="2"/>
  <c r="AU87" i="2"/>
  <c r="AU675" i="2"/>
  <c r="AU449" i="2"/>
  <c r="AU630" i="2"/>
  <c r="AU708" i="2"/>
  <c r="AU526" i="2"/>
  <c r="AU430" i="2"/>
  <c r="AU399" i="2"/>
  <c r="AU656" i="2"/>
  <c r="AU156" i="2"/>
  <c r="AU718" i="2"/>
  <c r="AU389" i="2"/>
  <c r="AU629" i="2"/>
  <c r="AU148" i="2"/>
  <c r="AU215" i="2"/>
  <c r="AU15" i="2"/>
  <c r="AU435" i="2"/>
  <c r="AU623" i="2"/>
  <c r="AU364" i="2"/>
  <c r="AU552" i="2"/>
  <c r="AU546" i="2"/>
  <c r="AU37" i="2"/>
  <c r="AU111" i="2"/>
  <c r="AU100" i="2"/>
  <c r="AU166" i="2"/>
  <c r="AU93" i="2"/>
  <c r="AU108" i="2"/>
  <c r="AR166" i="2"/>
  <c r="AR93" i="2"/>
  <c r="AR72" i="2"/>
  <c r="AR220" i="2"/>
  <c r="AR147" i="2"/>
  <c r="AR345" i="2"/>
  <c r="AR403" i="2"/>
  <c r="AR245" i="2"/>
  <c r="AU711" i="2"/>
  <c r="AU704" i="2"/>
  <c r="AU685" i="2"/>
  <c r="AU580" i="2"/>
  <c r="AU318" i="2"/>
  <c r="AU640" i="2"/>
  <c r="AU499" i="2"/>
  <c r="AU702" i="2"/>
  <c r="AU213" i="2"/>
  <c r="AU710" i="2"/>
  <c r="AU298" i="2"/>
  <c r="AU278" i="2"/>
  <c r="AU571" i="2"/>
  <c r="AU426" i="2"/>
  <c r="AU730" i="2"/>
  <c r="AU445" i="2"/>
  <c r="AU543" i="2"/>
  <c r="AU559" i="2"/>
  <c r="AU357" i="2"/>
  <c r="AU237" i="2"/>
  <c r="AU135" i="2"/>
  <c r="AU615" i="2"/>
  <c r="AU162" i="2"/>
  <c r="AU242" i="2"/>
  <c r="AU372" i="2"/>
  <c r="AU519" i="2"/>
  <c r="AU203" i="2"/>
  <c r="AU32" i="2"/>
  <c r="AU43" i="2"/>
  <c r="AU31" i="2"/>
  <c r="AU183" i="2"/>
  <c r="AU173" i="2"/>
  <c r="AU534" i="2"/>
  <c r="AU102" i="2"/>
  <c r="AU578" i="2"/>
  <c r="AR499" i="2"/>
  <c r="AR213" i="2"/>
  <c r="AR298" i="2"/>
  <c r="AR278" i="2"/>
  <c r="AR237" i="2"/>
  <c r="AR162" i="2"/>
  <c r="AR242" i="2"/>
  <c r="AR519" i="2"/>
  <c r="AR203" i="2"/>
  <c r="AR32" i="2"/>
  <c r="AR31" i="2"/>
  <c r="AR183" i="2"/>
  <c r="AR102" i="2"/>
  <c r="AR168" i="2"/>
  <c r="AR25" i="2"/>
  <c r="AR432" i="2"/>
  <c r="AR55" i="2"/>
  <c r="AR63" i="2"/>
  <c r="AR376" i="2"/>
  <c r="AR75" i="2"/>
  <c r="AR59" i="2"/>
  <c r="AU626" i="2"/>
  <c r="AU728" i="2"/>
  <c r="AU625" i="2"/>
  <c r="AU291" i="2"/>
  <c r="AU616" i="2"/>
  <c r="AU414" i="2"/>
  <c r="AU510" i="2"/>
  <c r="AU158" i="2"/>
  <c r="AU712" i="2"/>
  <c r="AU598" i="2"/>
  <c r="AU506" i="2"/>
  <c r="AU646" i="2"/>
  <c r="AU36" i="2"/>
  <c r="AU486" i="2"/>
  <c r="AU585" i="2"/>
  <c r="AU128" i="2"/>
  <c r="AU572" i="2"/>
  <c r="AU282" i="2"/>
  <c r="AU356" i="2"/>
  <c r="AU27" i="2"/>
  <c r="AU701" i="2"/>
  <c r="AU662" i="2"/>
  <c r="AU313" i="2"/>
  <c r="AU349" i="2"/>
  <c r="AU595" i="2"/>
  <c r="AU224" i="2"/>
  <c r="AU208" i="2"/>
  <c r="AU181" i="2"/>
  <c r="AU565" i="2"/>
  <c r="AU281" i="2"/>
  <c r="AU10" i="2"/>
  <c r="AU323" i="2"/>
  <c r="AU159" i="2"/>
  <c r="AU635" i="2"/>
  <c r="AU528" i="2"/>
  <c r="AR291" i="2"/>
  <c r="AR158" i="2"/>
  <c r="AR506" i="2"/>
  <c r="AR36" i="2"/>
  <c r="AR128" i="2"/>
  <c r="AR27" i="2"/>
  <c r="AR208" i="2"/>
  <c r="AR565" i="2"/>
  <c r="AR10" i="2"/>
  <c r="AR170" i="2"/>
  <c r="AR84" i="2"/>
  <c r="AR369" i="2"/>
  <c r="AR40" i="2"/>
  <c r="AR273" i="2"/>
  <c r="AR359" i="2"/>
  <c r="AU721" i="2"/>
  <c r="AU508" i="2"/>
  <c r="AU536" i="2"/>
  <c r="AU614" i="2"/>
  <c r="AU529" i="2"/>
  <c r="AU591" i="2"/>
  <c r="AU270" i="2"/>
  <c r="AU731" i="2"/>
  <c r="AU201" i="2"/>
  <c r="AU416" i="2"/>
  <c r="AU347" i="2"/>
  <c r="AU478" i="2"/>
  <c r="AU324" i="2"/>
  <c r="AU420" i="2"/>
  <c r="AU586" i="2"/>
  <c r="AU360" i="2"/>
  <c r="AU157" i="2"/>
  <c r="AU363" i="2"/>
  <c r="AU51" i="2"/>
  <c r="AU132" i="2"/>
  <c r="AU86" i="2"/>
  <c r="AU253" i="2"/>
  <c r="AU407" i="2"/>
  <c r="AU697" i="2"/>
  <c r="AU512" i="2"/>
  <c r="AU22" i="2"/>
  <c r="AU496" i="2"/>
  <c r="AU618" i="2"/>
  <c r="AU68" i="2"/>
  <c r="AU553" i="2"/>
  <c r="AU122" i="2"/>
  <c r="AU46" i="2"/>
  <c r="AU261" i="2"/>
  <c r="AR270" i="2"/>
  <c r="AR201" i="2"/>
  <c r="AR157" i="2"/>
  <c r="AR51" i="2"/>
  <c r="AR86" i="2"/>
  <c r="AR22" i="2"/>
  <c r="AR68" i="2"/>
  <c r="AR46" i="2"/>
  <c r="AR568" i="2"/>
  <c r="AR109" i="2"/>
  <c r="AR355" i="2"/>
  <c r="AR283" i="2"/>
  <c r="AR421" i="2"/>
  <c r="AR29" i="2"/>
  <c r="AR271" i="2"/>
  <c r="AR38" i="2"/>
  <c r="AR56" i="2"/>
  <c r="AU698" i="2"/>
  <c r="AU668" i="2"/>
  <c r="AU658" i="2"/>
  <c r="AU343" i="2"/>
  <c r="AU263" i="2"/>
  <c r="AU679" i="2"/>
  <c r="AU179" i="2"/>
  <c r="AU33" i="2"/>
  <c r="AU207" i="2"/>
  <c r="AU235" i="2"/>
  <c r="AU684" i="2"/>
  <c r="AU99" i="2"/>
  <c r="AU192" i="2"/>
  <c r="AU457" i="2"/>
  <c r="AU393" i="2"/>
  <c r="AU433" i="2"/>
  <c r="AU127" i="2"/>
  <c r="AU91" i="2"/>
  <c r="AU566" i="2"/>
  <c r="AU501" i="2"/>
  <c r="AU348" i="2"/>
  <c r="AU246" i="2"/>
  <c r="AU126" i="2"/>
  <c r="AU459" i="2"/>
  <c r="AU257" i="2"/>
  <c r="AU597" i="2"/>
  <c r="AU351" i="2"/>
  <c r="AU17" i="2"/>
  <c r="AU53" i="2"/>
  <c r="AU95" i="2"/>
  <c r="AU676" i="2"/>
  <c r="AU34" i="2"/>
  <c r="AU226" i="2"/>
  <c r="AU198" i="2"/>
  <c r="AU254" i="2"/>
  <c r="AU455" i="2"/>
  <c r="AU418" i="2"/>
  <c r="AU725" i="2"/>
  <c r="AU115" i="2"/>
  <c r="AU328" i="2"/>
  <c r="AU30" i="2"/>
  <c r="AU250" i="2"/>
  <c r="AU54" i="2"/>
  <c r="AU94" i="2"/>
  <c r="AU667" i="2"/>
  <c r="AU581" i="2"/>
  <c r="AU234" i="2"/>
  <c r="AU258" i="2"/>
  <c r="AU277" i="2"/>
  <c r="AU165" i="2"/>
  <c r="AU450" i="2"/>
  <c r="AU24" i="2"/>
  <c r="AU8" i="2"/>
  <c r="AU375" i="2"/>
  <c r="AU408" i="2"/>
  <c r="AU190" i="2"/>
  <c r="AU196" i="2"/>
  <c r="AU377" i="2"/>
  <c r="AU502" i="2"/>
  <c r="AU396" i="2"/>
  <c r="AU674" i="2"/>
  <c r="AU563" i="2"/>
  <c r="AU72" i="2"/>
  <c r="AU320" i="2"/>
  <c r="AU470" i="2"/>
  <c r="AU60" i="2"/>
  <c r="AU442" i="2"/>
  <c r="AU151" i="2"/>
  <c r="AU220" i="2"/>
  <c r="AU481" i="2"/>
  <c r="AU232" i="2"/>
  <c r="AU255" i="2"/>
  <c r="AU147" i="2"/>
  <c r="AU286" i="2"/>
  <c r="AU97" i="2"/>
  <c r="AU611" i="2"/>
  <c r="AU345" i="2"/>
  <c r="AU403" i="2"/>
  <c r="AU245" i="2"/>
  <c r="AU391" i="2"/>
  <c r="AU688" i="2"/>
  <c r="AU58" i="2"/>
  <c r="AU569" i="2"/>
  <c r="AU64" i="2"/>
  <c r="AU168" i="2"/>
  <c r="AU444" i="2"/>
  <c r="AU511" i="2"/>
  <c r="AU25" i="2"/>
  <c r="AU432" i="2"/>
  <c r="AU516" i="2"/>
  <c r="AU164" i="2"/>
  <c r="AU92" i="2"/>
  <c r="AU55" i="2"/>
  <c r="AU63" i="2"/>
  <c r="AU424" i="2"/>
  <c r="AU437" i="2"/>
  <c r="AU121" i="2"/>
  <c r="AU378" i="2"/>
  <c r="AU376" i="2"/>
  <c r="AU280" i="2"/>
  <c r="AU452" i="2"/>
  <c r="AU75" i="2"/>
  <c r="AU59" i="2"/>
  <c r="AU477" i="2"/>
  <c r="AU315" i="2"/>
  <c r="AU176" i="2"/>
  <c r="AU169" i="2"/>
  <c r="AU400" i="2"/>
  <c r="AU327" i="2"/>
  <c r="AU170" i="2"/>
  <c r="AU84" i="2"/>
  <c r="AU507" i="2"/>
  <c r="AU369" i="2"/>
  <c r="AU500" i="2"/>
  <c r="AU365" i="2"/>
  <c r="AU40" i="2"/>
  <c r="AU594" i="2"/>
  <c r="AU273" i="2"/>
  <c r="AU498" i="2"/>
  <c r="AU221" i="2"/>
  <c r="AU537" i="2"/>
  <c r="AU241" i="2"/>
  <c r="AU723" i="2"/>
  <c r="AU699" i="2"/>
  <c r="AU637" i="2"/>
  <c r="AU380" i="2"/>
  <c r="AU316" i="2"/>
  <c r="AU274" i="2"/>
  <c r="AU167" i="2"/>
  <c r="AU304" i="2"/>
  <c r="AU359" i="2"/>
  <c r="AU538" i="2"/>
  <c r="AU293" i="2"/>
  <c r="AU417" i="2"/>
  <c r="AU438" i="2"/>
  <c r="AU368" i="2"/>
  <c r="AU310" i="2"/>
  <c r="AU284" i="2"/>
  <c r="AU568" i="2"/>
  <c r="AU276" i="2"/>
  <c r="AU582" i="2"/>
  <c r="AU696" i="2"/>
  <c r="AU109" i="2"/>
  <c r="AU355" i="2"/>
  <c r="AU494" i="2"/>
  <c r="AU283" i="2"/>
  <c r="AU143" i="2"/>
  <c r="AU683" i="2"/>
  <c r="AU600" i="2"/>
  <c r="AU421" i="2"/>
  <c r="AU29" i="2"/>
  <c r="AU332" i="2"/>
  <c r="AU271" i="2"/>
  <c r="AU38" i="2"/>
  <c r="AU56" i="2"/>
  <c r="AU285" i="2"/>
  <c r="AU453" i="2"/>
  <c r="AU301" i="2"/>
  <c r="AU140" i="2"/>
  <c r="AU50" i="2"/>
  <c r="AU573" i="2"/>
  <c r="AU627" i="2"/>
  <c r="AU401" i="2"/>
  <c r="AU39" i="2"/>
  <c r="AU523" i="2"/>
  <c r="AU542" i="2"/>
  <c r="AU209" i="2"/>
  <c r="AU5" i="2"/>
  <c r="AU361" i="2"/>
  <c r="AU152" i="2"/>
  <c r="AU71" i="2"/>
  <c r="AU541" i="2"/>
  <c r="AU397" i="2"/>
  <c r="AU57" i="2"/>
  <c r="AU660" i="2"/>
  <c r="AU521" i="2"/>
  <c r="AU14" i="2"/>
  <c r="AU545" i="2"/>
  <c r="AU45" i="2"/>
  <c r="AU621" i="2"/>
  <c r="AU620" i="2"/>
  <c r="AU217" i="2"/>
  <c r="AU564" i="2"/>
  <c r="AU19" i="2"/>
  <c r="AU652" i="2"/>
  <c r="AU325" i="2"/>
  <c r="AU218" i="2"/>
  <c r="AU428" i="2"/>
  <c r="AU305" i="2"/>
  <c r="AU187" i="2"/>
  <c r="AU362" i="2"/>
  <c r="AU472" i="2"/>
  <c r="AU104" i="2"/>
  <c r="AU659" i="2"/>
  <c r="AU596" i="2"/>
  <c r="AU287" i="2"/>
  <c r="AU175" i="2"/>
  <c r="AU333" i="2"/>
  <c r="AU294" i="2"/>
  <c r="AU622" i="2"/>
  <c r="AU184" i="2"/>
  <c r="AU191" i="2"/>
  <c r="AU448" i="2"/>
  <c r="AU436" i="2"/>
  <c r="AU709" i="2"/>
  <c r="AU74" i="2"/>
  <c r="AU644" i="2"/>
  <c r="AU206" i="2"/>
  <c r="AU556" i="2"/>
  <c r="AU628" i="2"/>
  <c r="AU35" i="2"/>
  <c r="AU605" i="2"/>
  <c r="AU279" i="2"/>
  <c r="AU465" i="2"/>
  <c r="AU690" i="2"/>
  <c r="AU227" i="2"/>
  <c r="AU62" i="2"/>
  <c r="AU639" i="2"/>
  <c r="AU509" i="2"/>
  <c r="AU592" i="2"/>
  <c r="AU200" i="2"/>
  <c r="AU456" i="2"/>
  <c r="AU672" i="2"/>
  <c r="AU79" i="2"/>
  <c r="AU471" i="2"/>
  <c r="AU88" i="2"/>
  <c r="AU425" i="2"/>
  <c r="AU468" i="2"/>
  <c r="AU188" i="2"/>
  <c r="AU338" i="2"/>
  <c r="AU386" i="2"/>
  <c r="AU395" i="2"/>
  <c r="AU311" i="2"/>
  <c r="AU482" i="2"/>
  <c r="AU562" i="2"/>
  <c r="AU515" i="2"/>
  <c r="AU431" i="2"/>
  <c r="AU18" i="2"/>
  <c r="AU199" i="2"/>
  <c r="AU532" i="2"/>
  <c r="AU248" i="2"/>
  <c r="AU439" i="2"/>
  <c r="AU185" i="2"/>
  <c r="AU344" i="2"/>
  <c r="AU520" i="2"/>
  <c r="AU238" i="2"/>
  <c r="AU447" i="2"/>
  <c r="AU130" i="2"/>
  <c r="AU547" i="2"/>
  <c r="AU358" i="2"/>
  <c r="AU251" i="2"/>
  <c r="AU177" i="2"/>
  <c r="AU20" i="2"/>
  <c r="AU576" i="2"/>
  <c r="AU406" i="2"/>
  <c r="AU467" i="2"/>
  <c r="AU518" i="2"/>
  <c r="AU648" i="2"/>
  <c r="AU319" i="2"/>
  <c r="AU666" i="2"/>
  <c r="AU554" i="2"/>
  <c r="AU479" i="2"/>
  <c r="AU653" i="2"/>
  <c r="AU297" i="2"/>
  <c r="AU729" i="2"/>
  <c r="AU379" i="2"/>
  <c r="AU98" i="2"/>
  <c r="AU163" i="2"/>
  <c r="AU101" i="2"/>
  <c r="AU295" i="2"/>
  <c r="AU350" i="2"/>
  <c r="AU153" i="2"/>
  <c r="AU601" i="2"/>
  <c r="AU665" i="2"/>
  <c r="AU561" i="2"/>
  <c r="AU239" i="2"/>
  <c r="AU149" i="2"/>
  <c r="AU145" i="2"/>
  <c r="AU342" i="2"/>
  <c r="AU352" i="2"/>
  <c r="AU398" i="2"/>
  <c r="AU138" i="2"/>
  <c r="AU505" i="2"/>
  <c r="AU341" i="2"/>
  <c r="AU202" i="2"/>
  <c r="AU492" i="2"/>
  <c r="AU643" i="2"/>
  <c r="AU194" i="2"/>
  <c r="AU549" i="2"/>
  <c r="AU264" i="2"/>
  <c r="AU21" i="2"/>
  <c r="AU475" i="2"/>
  <c r="AU110" i="2"/>
  <c r="AU326" i="2"/>
  <c r="AU256" i="2"/>
  <c r="AU476" i="2"/>
  <c r="AU236" i="2"/>
  <c r="AU411" i="2"/>
  <c r="AU268" i="2"/>
  <c r="AU114" i="2"/>
  <c r="AU633" i="2"/>
  <c r="W49" i="3" l="1"/>
  <c r="Y111" i="3"/>
  <c r="W95" i="3"/>
  <c r="W9" i="3"/>
  <c r="Y89" i="3"/>
  <c r="Y35" i="3"/>
  <c r="Y72" i="3"/>
  <c r="W102" i="3"/>
  <c r="Y63" i="3"/>
  <c r="W114" i="3"/>
  <c r="Y103" i="3"/>
  <c r="Y37" i="3"/>
  <c r="W123" i="3"/>
  <c r="Y31" i="3"/>
  <c r="W32" i="3"/>
  <c r="Y36" i="3"/>
  <c r="W36" i="3"/>
  <c r="Y98" i="3"/>
  <c r="Y100" i="3"/>
  <c r="W7" i="3"/>
  <c r="W41" i="3"/>
  <c r="W115" i="3"/>
  <c r="Y14" i="3"/>
  <c r="W78" i="3"/>
  <c r="Y64" i="3"/>
  <c r="W100" i="3"/>
  <c r="Y108" i="3"/>
  <c r="Y27" i="3"/>
  <c r="Y44" i="3"/>
  <c r="W120" i="3"/>
  <c r="Y93" i="3"/>
  <c r="W104" i="3"/>
  <c r="Y116" i="3"/>
  <c r="W34" i="3"/>
  <c r="Y26" i="3"/>
  <c r="Y43" i="3"/>
  <c r="Y8" i="3"/>
  <c r="W39" i="3"/>
  <c r="Y113" i="3"/>
  <c r="W113" i="3"/>
  <c r="Y101" i="3"/>
  <c r="W55" i="3"/>
  <c r="W84" i="3"/>
  <c r="Y7" i="3"/>
  <c r="Y41" i="3"/>
  <c r="Y48" i="3"/>
  <c r="Y45" i="3"/>
  <c r="Y49" i="3"/>
  <c r="W16" i="3"/>
  <c r="Y9" i="3"/>
  <c r="Y91" i="3"/>
  <c r="Y121" i="3"/>
  <c r="W2" i="3"/>
  <c r="Y18" i="3"/>
  <c r="W17" i="3"/>
  <c r="Y29" i="3"/>
  <c r="Y76" i="3"/>
  <c r="W52" i="3"/>
  <c r="Y67" i="3"/>
  <c r="W67" i="3"/>
  <c r="W10" i="3"/>
  <c r="Y55" i="3"/>
  <c r="Y84" i="3"/>
  <c r="W65" i="3"/>
  <c r="W86" i="3"/>
  <c r="W20" i="3"/>
  <c r="W54" i="3"/>
  <c r="W45" i="3"/>
  <c r="W83" i="3"/>
  <c r="W53" i="3"/>
  <c r="Y22" i="3"/>
  <c r="Y38" i="3"/>
  <c r="W12" i="3"/>
  <c r="Y87" i="3"/>
  <c r="W60" i="3"/>
  <c r="Y59" i="3"/>
  <c r="Y33" i="3"/>
  <c r="W117" i="3"/>
  <c r="Y69" i="3"/>
  <c r="W69" i="3"/>
  <c r="Y10" i="3"/>
  <c r="W6" i="3"/>
  <c r="Y65" i="3"/>
  <c r="Y86" i="3"/>
  <c r="W101" i="3"/>
  <c r="W89" i="3"/>
  <c r="Y83" i="3"/>
  <c r="W110" i="3"/>
  <c r="Y88" i="3"/>
  <c r="W72" i="3"/>
  <c r="Y110" i="3"/>
  <c r="W71" i="3"/>
  <c r="W24" i="3"/>
  <c r="Y90" i="3"/>
  <c r="W70" i="3"/>
  <c r="Y30" i="3"/>
  <c r="W43" i="3"/>
  <c r="Y68" i="3"/>
  <c r="Y13" i="3"/>
  <c r="W111" i="3"/>
  <c r="Y54" i="3"/>
  <c r="W85" i="3"/>
  <c r="W98" i="3"/>
  <c r="W77" i="3"/>
  <c r="W96" i="3"/>
  <c r="W122" i="3"/>
  <c r="W99" i="3"/>
  <c r="Y114" i="3"/>
  <c r="W19" i="3"/>
  <c r="Y34" i="3"/>
  <c r="W80" i="3"/>
  <c r="Y92" i="3"/>
  <c r="W37" i="3"/>
  <c r="W31" i="3"/>
  <c r="Y61" i="3"/>
  <c r="W59" i="3"/>
  <c r="Y74" i="3"/>
  <c r="W118" i="3"/>
  <c r="Y15" i="3"/>
  <c r="Y85" i="3"/>
  <c r="W97" i="3"/>
  <c r="W25" i="3"/>
  <c r="W106" i="3"/>
  <c r="W66" i="3"/>
  <c r="W46" i="3"/>
  <c r="Y96" i="3"/>
  <c r="Y122" i="3"/>
  <c r="Y47" i="3"/>
  <c r="Y104" i="3"/>
  <c r="W4" i="3"/>
  <c r="Y2" i="3"/>
  <c r="W51" i="3"/>
  <c r="Y99" i="3"/>
  <c r="W26" i="3"/>
  <c r="W29" i="3"/>
  <c r="Y56" i="3"/>
  <c r="W61" i="3"/>
  <c r="Y3" i="3"/>
  <c r="W8" i="3"/>
  <c r="Y73" i="3"/>
  <c r="Y23" i="3"/>
  <c r="W50" i="3"/>
  <c r="W75" i="3"/>
  <c r="Y97" i="3"/>
  <c r="Y25" i="3"/>
  <c r="Y106" i="3"/>
  <c r="Y46" i="3"/>
  <c r="W3" i="3"/>
  <c r="Y95" i="3"/>
  <c r="W22" i="3"/>
  <c r="W63" i="3"/>
  <c r="Y12" i="3"/>
  <c r="W64" i="3"/>
  <c r="Y123" i="3"/>
  <c r="W18" i="3"/>
  <c r="W30" i="3"/>
  <c r="Y42" i="3"/>
  <c r="W42" i="3"/>
  <c r="Y32" i="3"/>
  <c r="W76" i="3"/>
  <c r="Y118" i="3"/>
  <c r="Y112" i="3"/>
  <c r="Y75" i="3"/>
  <c r="W11" i="3"/>
  <c r="W94" i="3"/>
  <c r="W23" i="3"/>
  <c r="Y107" i="3"/>
  <c r="Y4" i="3"/>
  <c r="Y70" i="3"/>
  <c r="W112" i="3"/>
  <c r="W44" i="3"/>
  <c r="Y102" i="3"/>
  <c r="W88" i="3"/>
  <c r="W93" i="3"/>
  <c r="Y24" i="3"/>
  <c r="W103" i="3"/>
  <c r="W87" i="3"/>
  <c r="W56" i="3"/>
  <c r="Y79" i="3"/>
  <c r="W124" i="3"/>
  <c r="Y39" i="3"/>
  <c r="W33" i="3"/>
  <c r="W13" i="3"/>
  <c r="Y16" i="3"/>
  <c r="Y6" i="3"/>
  <c r="Y11" i="3"/>
  <c r="W40" i="3"/>
  <c r="Y94" i="3"/>
  <c r="W105" i="3"/>
  <c r="Y50" i="3"/>
  <c r="W119" i="3"/>
  <c r="W107" i="3"/>
  <c r="W109" i="3"/>
  <c r="Y78" i="3"/>
  <c r="Y21" i="3"/>
  <c r="Y81" i="3"/>
  <c r="Y120" i="3"/>
  <c r="W81" i="3"/>
  <c r="Y71" i="3"/>
  <c r="W91" i="3"/>
  <c r="Y80" i="3"/>
  <c r="W116" i="3"/>
  <c r="Y17" i="3"/>
  <c r="W90" i="3"/>
  <c r="W79" i="3"/>
  <c r="Y57" i="3"/>
  <c r="Y52" i="3"/>
  <c r="W68" i="3"/>
  <c r="W73" i="3"/>
  <c r="Y62" i="3"/>
  <c r="Y119" i="3"/>
  <c r="W58" i="3"/>
  <c r="W82" i="3"/>
  <c r="W125" i="3"/>
  <c r="Y40" i="3"/>
  <c r="Y105" i="3"/>
  <c r="W48" i="3"/>
  <c r="W62" i="3"/>
  <c r="W28" i="3"/>
  <c r="Y109" i="3"/>
  <c r="Y115" i="3"/>
  <c r="W21" i="3"/>
  <c r="W15" i="3"/>
  <c r="W47" i="3"/>
  <c r="Y19" i="3"/>
  <c r="W38" i="3"/>
  <c r="Y51" i="3"/>
  <c r="W121" i="3"/>
  <c r="Y60" i="3"/>
  <c r="W92" i="3"/>
  <c r="W57" i="3"/>
  <c r="Y124" i="3"/>
  <c r="Y117" i="3"/>
  <c r="W74" i="3"/>
  <c r="Y5" i="3"/>
  <c r="W5" i="3"/>
  <c r="Y66" i="3"/>
  <c r="W35" i="3"/>
  <c r="Y58" i="3"/>
  <c r="Y82" i="3"/>
  <c r="Y125" i="3"/>
  <c r="W108" i="3"/>
  <c r="Y20" i="3"/>
  <c r="Y77" i="3"/>
  <c r="Y28" i="3"/>
  <c r="W27" i="3"/>
  <c r="Y53" i="3"/>
  <c r="W14" i="3"/>
  <c r="AV713" i="2"/>
  <c r="AV693" i="2"/>
  <c r="AV238" i="2"/>
  <c r="AV180" i="2"/>
  <c r="AV488" i="2"/>
  <c r="AV222" i="2"/>
  <c r="AV18" i="2"/>
  <c r="AV589" i="2"/>
  <c r="AV366" i="2"/>
  <c r="AV62" i="2"/>
  <c r="AV709" i="2"/>
  <c r="AV461" i="2"/>
  <c r="AV356" i="2"/>
  <c r="AV372" i="2"/>
  <c r="AV453" i="2"/>
  <c r="AV494" i="2"/>
  <c r="AV46" i="2"/>
  <c r="AV132" i="2"/>
  <c r="AV591" i="2"/>
  <c r="AV102" i="2"/>
  <c r="AV316" i="2"/>
  <c r="AV365" i="2"/>
  <c r="AV565" i="2"/>
  <c r="AV486" i="2"/>
  <c r="AV357" i="2"/>
  <c r="AV452" i="2"/>
  <c r="AV730" i="2"/>
  <c r="AV97" i="2"/>
  <c r="AV72" i="2"/>
  <c r="AV623" i="2"/>
  <c r="AV450" i="2"/>
  <c r="AV115" i="2"/>
  <c r="AV259" i="2"/>
  <c r="AV555" i="2"/>
  <c r="AV205" i="2"/>
  <c r="AV171" i="2"/>
  <c r="AV289" i="2"/>
  <c r="AV268" i="2"/>
  <c r="AV643" i="2"/>
  <c r="AV353" i="2"/>
  <c r="AV574" i="2"/>
  <c r="AV374" i="2"/>
  <c r="AV6" i="2"/>
  <c r="AV350" i="2"/>
  <c r="AV177" i="2"/>
  <c r="AV558" i="2"/>
  <c r="AV103" i="2"/>
  <c r="AV78" i="2"/>
  <c r="AV394" i="2"/>
  <c r="AV211" i="2"/>
  <c r="AV227" i="2"/>
  <c r="AV436" i="2"/>
  <c r="AV247" i="2"/>
  <c r="AV679" i="2"/>
  <c r="AV585" i="2"/>
  <c r="AV135" i="2"/>
  <c r="AV285" i="2"/>
  <c r="AV355" i="2"/>
  <c r="AV122" i="2"/>
  <c r="AV51" i="2"/>
  <c r="AV31" i="2"/>
  <c r="AV380" i="2"/>
  <c r="AV500" i="2"/>
  <c r="AV181" i="2"/>
  <c r="AV426" i="2"/>
  <c r="AV280" i="2"/>
  <c r="AV298" i="2"/>
  <c r="AV286" i="2"/>
  <c r="AV563" i="2"/>
  <c r="AV435" i="2"/>
  <c r="AV165" i="2"/>
  <c r="AV725" i="2"/>
  <c r="AV269" i="2"/>
  <c r="AV83" i="2"/>
  <c r="AV106" i="2"/>
  <c r="AV112" i="2"/>
  <c r="AV262" i="2"/>
  <c r="AV290" i="2"/>
  <c r="AV603" i="2"/>
  <c r="AV322" i="2"/>
  <c r="AV570" i="2"/>
  <c r="AV522" i="2"/>
  <c r="AV604" i="2"/>
  <c r="AV542" i="2"/>
  <c r="AV292" i="2"/>
  <c r="AV305" i="2"/>
  <c r="AV526" i="2"/>
  <c r="AV385" i="2"/>
  <c r="AV12" i="2"/>
  <c r="AV548" i="2"/>
  <c r="AV446" i="2"/>
  <c r="AV382" i="2"/>
  <c r="AV411" i="2"/>
  <c r="AV492" i="2"/>
  <c r="AV554" i="2"/>
  <c r="AV295" i="2"/>
  <c r="AV358" i="2"/>
  <c r="AV524" i="2"/>
  <c r="AV317" i="2"/>
  <c r="AV695" i="2"/>
  <c r="AV189" i="2"/>
  <c r="AV425" i="2"/>
  <c r="AV260" i="2"/>
  <c r="AV706" i="2"/>
  <c r="AV155" i="2"/>
  <c r="AV562" i="2"/>
  <c r="AV560" i="2"/>
  <c r="AV429" i="2"/>
  <c r="AV614" i="2"/>
  <c r="AV690" i="2"/>
  <c r="AV448" i="2"/>
  <c r="AV680" i="2"/>
  <c r="AV428" i="2"/>
  <c r="AV521" i="2"/>
  <c r="AV39" i="2"/>
  <c r="AV127" i="2"/>
  <c r="AV263" i="2"/>
  <c r="AV646" i="2"/>
  <c r="AV543" i="2"/>
  <c r="AV56" i="2"/>
  <c r="AV109" i="2"/>
  <c r="AV553" i="2"/>
  <c r="AV363" i="2"/>
  <c r="AV508" i="2"/>
  <c r="AV519" i="2"/>
  <c r="AV637" i="2"/>
  <c r="AV369" i="2"/>
  <c r="AV208" i="2"/>
  <c r="AV158" i="2"/>
  <c r="AV710" i="2"/>
  <c r="AV376" i="2"/>
  <c r="AV499" i="2"/>
  <c r="AV147" i="2"/>
  <c r="AV674" i="2"/>
  <c r="AV15" i="2"/>
  <c r="AV708" i="2"/>
  <c r="AV722" i="2"/>
  <c r="AV277" i="2"/>
  <c r="AV418" i="2"/>
  <c r="AV370" i="2"/>
  <c r="AV193" i="2"/>
  <c r="AV663" i="2"/>
  <c r="AV513" i="2"/>
  <c r="AV602" i="2"/>
  <c r="AV609" i="2"/>
  <c r="AV249" i="2"/>
  <c r="AV720" i="2"/>
  <c r="AV48" i="2"/>
  <c r="AV236" i="2"/>
  <c r="AV202" i="2"/>
  <c r="AV312" i="2"/>
  <c r="AV216" i="2"/>
  <c r="AV724" i="2"/>
  <c r="AV319" i="2"/>
  <c r="AV493" i="2"/>
  <c r="AV101" i="2"/>
  <c r="AV405" i="2"/>
  <c r="AV527" i="2"/>
  <c r="AV150" i="2"/>
  <c r="AV248" i="2"/>
  <c r="AV96" i="2"/>
  <c r="AV466" i="2"/>
  <c r="AV117" i="2"/>
  <c r="AV588" i="2"/>
  <c r="AV681" i="2"/>
  <c r="AV427" i="2"/>
  <c r="AV331" i="2"/>
  <c r="AV339" i="2"/>
  <c r="AV199" i="2"/>
  <c r="AV545" i="2"/>
  <c r="AV653" i="2"/>
  <c r="AV88" i="2"/>
  <c r="AV465" i="2"/>
  <c r="AV191" i="2"/>
  <c r="AV624" i="2"/>
  <c r="AV218" i="2"/>
  <c r="AV660" i="2"/>
  <c r="AV17" i="2"/>
  <c r="AV433" i="2"/>
  <c r="AV343" i="2"/>
  <c r="AV712" i="2"/>
  <c r="AV278" i="2"/>
  <c r="AV38" i="2"/>
  <c r="AV696" i="2"/>
  <c r="AV68" i="2"/>
  <c r="AV157" i="2"/>
  <c r="AV572" i="2"/>
  <c r="AV615" i="2"/>
  <c r="AV699" i="2"/>
  <c r="AV507" i="2"/>
  <c r="AV224" i="2"/>
  <c r="AV616" i="2"/>
  <c r="AV640" i="2"/>
  <c r="AV437" i="2"/>
  <c r="AV704" i="2"/>
  <c r="AV255" i="2"/>
  <c r="AV108" i="2"/>
  <c r="AV215" i="2"/>
  <c r="AV630" i="2"/>
  <c r="AV243" i="2"/>
  <c r="AV396" i="2"/>
  <c r="AV258" i="2"/>
  <c r="AV455" i="2"/>
  <c r="AV265" i="2"/>
  <c r="AV81" i="2"/>
  <c r="AV673" i="2"/>
  <c r="AV384" i="2"/>
  <c r="AV367" i="2"/>
  <c r="AV607" i="2"/>
  <c r="AV125" i="2"/>
  <c r="AV116" i="2"/>
  <c r="AV82" i="2"/>
  <c r="AV476" i="2"/>
  <c r="AV341" i="2"/>
  <c r="AV634" i="2"/>
  <c r="AV26" i="2"/>
  <c r="AV244" i="2"/>
  <c r="AV518" i="2"/>
  <c r="AV44" i="2"/>
  <c r="AV163" i="2"/>
  <c r="AV302" i="2"/>
  <c r="AV608" i="2"/>
  <c r="AV338" i="2"/>
  <c r="AV107" i="2"/>
  <c r="AV142" i="2"/>
  <c r="AV335" i="2"/>
  <c r="AV210" i="2"/>
  <c r="AV520" i="2"/>
  <c r="AV144" i="2"/>
  <c r="AV4" i="2"/>
  <c r="AV161" i="2"/>
  <c r="AV468" i="2"/>
  <c r="AV179" i="2"/>
  <c r="AV550" i="2"/>
  <c r="AV506" i="2"/>
  <c r="AV471" i="2"/>
  <c r="AV279" i="2"/>
  <c r="AV184" i="2"/>
  <c r="AV67" i="2"/>
  <c r="AV325" i="2"/>
  <c r="AV57" i="2"/>
  <c r="AV351" i="2"/>
  <c r="AV393" i="2"/>
  <c r="AV658" i="2"/>
  <c r="AV414" i="2"/>
  <c r="AV702" i="2"/>
  <c r="AV271" i="2"/>
  <c r="AV582" i="2"/>
  <c r="AV618" i="2"/>
  <c r="AV360" i="2"/>
  <c r="AV36" i="2"/>
  <c r="AV559" i="2"/>
  <c r="AV438" i="2"/>
  <c r="AV723" i="2"/>
  <c r="AV84" i="2"/>
  <c r="AV595" i="2"/>
  <c r="AV728" i="2"/>
  <c r="AV685" i="2"/>
  <c r="AV327" i="2"/>
  <c r="AV63" i="2"/>
  <c r="AV569" i="2"/>
  <c r="AV232" i="2"/>
  <c r="AV93" i="2"/>
  <c r="AV148" i="2"/>
  <c r="AV449" i="2"/>
  <c r="AV517" i="2"/>
  <c r="AV502" i="2"/>
  <c r="AV234" i="2"/>
  <c r="AV254" i="2"/>
  <c r="AV610" i="2"/>
  <c r="AV307" i="2"/>
  <c r="AV641" i="2"/>
  <c r="AV664" i="2"/>
  <c r="AV371" i="2"/>
  <c r="AV133" i="2"/>
  <c r="AV689" i="2"/>
  <c r="AV76" i="2"/>
  <c r="AV703" i="2"/>
  <c r="AV256" i="2"/>
  <c r="AV505" i="2"/>
  <c r="AV229" i="2"/>
  <c r="AV557" i="2"/>
  <c r="AV129" i="2"/>
  <c r="AV406" i="2"/>
  <c r="AV483" i="2"/>
  <c r="AV379" i="2"/>
  <c r="AV119" i="2"/>
  <c r="AV11" i="2"/>
  <c r="AV392" i="2"/>
  <c r="AV619" i="2"/>
  <c r="AV657" i="2"/>
  <c r="AV336" i="2"/>
  <c r="AV404" i="2"/>
  <c r="AV732" i="2"/>
  <c r="AV482" i="2"/>
  <c r="AV462" i="2"/>
  <c r="AV41" i="2"/>
  <c r="AV650" i="2"/>
  <c r="AV309" i="2"/>
  <c r="AV402" i="2"/>
  <c r="AV14" i="2"/>
  <c r="AV79" i="2"/>
  <c r="AV605" i="2"/>
  <c r="AV622" i="2"/>
  <c r="AV388" i="2"/>
  <c r="AV652" i="2"/>
  <c r="AV397" i="2"/>
  <c r="AV597" i="2"/>
  <c r="AV457" i="2"/>
  <c r="AV668" i="2"/>
  <c r="AV625" i="2"/>
  <c r="AV580" i="2"/>
  <c r="AV332" i="2"/>
  <c r="AV276" i="2"/>
  <c r="AV496" i="2"/>
  <c r="AV586" i="2"/>
  <c r="AV598" i="2"/>
  <c r="AV445" i="2"/>
  <c r="AV417" i="2"/>
  <c r="AV241" i="2"/>
  <c r="AV170" i="2"/>
  <c r="AV349" i="2"/>
  <c r="AV121" i="2"/>
  <c r="AV400" i="2"/>
  <c r="AV92" i="2"/>
  <c r="AV58" i="2"/>
  <c r="AV481" i="2"/>
  <c r="AV166" i="2"/>
  <c r="AV629" i="2"/>
  <c r="AV675" i="2"/>
  <c r="AV715" i="2"/>
  <c r="AV377" i="2"/>
  <c r="AV581" i="2"/>
  <c r="AV198" i="2"/>
  <c r="AV577" i="2"/>
  <c r="AV77" i="2"/>
  <c r="AV464" i="2"/>
  <c r="AV231" i="2"/>
  <c r="AV540" i="2"/>
  <c r="AV154" i="2"/>
  <c r="AV2" i="2"/>
  <c r="AV649" i="2"/>
  <c r="AV694" i="2"/>
  <c r="AV326" i="2"/>
  <c r="AV138" i="2"/>
  <c r="AV654" i="2"/>
  <c r="AV47" i="2"/>
  <c r="AV443" i="2"/>
  <c r="AV20" i="2"/>
  <c r="AV340" i="2"/>
  <c r="AV729" i="2"/>
  <c r="AV178" i="2"/>
  <c r="AV717" i="2"/>
  <c r="AV451" i="2"/>
  <c r="AV531" i="2"/>
  <c r="AV469" i="2"/>
  <c r="AV707" i="2"/>
  <c r="AV491" i="2"/>
  <c r="AV9" i="2"/>
  <c r="AV354" i="2"/>
  <c r="AV195" i="2"/>
  <c r="AV182" i="2"/>
  <c r="AV383" i="2"/>
  <c r="AV187" i="2"/>
  <c r="AV91" i="2"/>
  <c r="AV672" i="2"/>
  <c r="AV35" i="2"/>
  <c r="AV294" i="2"/>
  <c r="AV287" i="2"/>
  <c r="AV19" i="2"/>
  <c r="AV541" i="2"/>
  <c r="AV257" i="2"/>
  <c r="AV192" i="2"/>
  <c r="AV698" i="2"/>
  <c r="AV378" i="2"/>
  <c r="AV401" i="2"/>
  <c r="AV29" i="2"/>
  <c r="AV568" i="2"/>
  <c r="AV22" i="2"/>
  <c r="AV420" i="2"/>
  <c r="AV510" i="2"/>
  <c r="AV571" i="2"/>
  <c r="AV293" i="2"/>
  <c r="AV537" i="2"/>
  <c r="AV528" i="2"/>
  <c r="AV313" i="2"/>
  <c r="AV164" i="2"/>
  <c r="AV169" i="2"/>
  <c r="AV25" i="2"/>
  <c r="AV688" i="2"/>
  <c r="AV220" i="2"/>
  <c r="AV100" i="2"/>
  <c r="AV389" i="2"/>
  <c r="AV87" i="2"/>
  <c r="AV196" i="2"/>
  <c r="AV667" i="2"/>
  <c r="AV226" i="2"/>
  <c r="AV645" i="2"/>
  <c r="AV613" i="2"/>
  <c r="AV413" i="2"/>
  <c r="AV661" i="2"/>
  <c r="AV266" i="2"/>
  <c r="AV42" i="2"/>
  <c r="AV441" i="2"/>
  <c r="AV642" i="2"/>
  <c r="AV110" i="2"/>
  <c r="AV398" i="2"/>
  <c r="AV480" i="2"/>
  <c r="AV146" i="2"/>
  <c r="AV252" i="2"/>
  <c r="AV251" i="2"/>
  <c r="AV297" i="2"/>
  <c r="AV80" i="2"/>
  <c r="AV490" i="2"/>
  <c r="AV525" i="2"/>
  <c r="AV587" i="2"/>
  <c r="AV532" i="2"/>
  <c r="AV567" i="2"/>
  <c r="AV139" i="2"/>
  <c r="AV299" i="2"/>
  <c r="AV727" i="2"/>
  <c r="AV105" i="2"/>
  <c r="AV272" i="2"/>
  <c r="AV583" i="2"/>
  <c r="AV430" i="2"/>
  <c r="AV584" i="2"/>
  <c r="AV682" i="2"/>
  <c r="AV456" i="2"/>
  <c r="AV628" i="2"/>
  <c r="AV333" i="2"/>
  <c r="AV596" i="2"/>
  <c r="AV564" i="2"/>
  <c r="AV71" i="2"/>
  <c r="AV459" i="2"/>
  <c r="AV99" i="2"/>
  <c r="AV416" i="2"/>
  <c r="AV55" i="2"/>
  <c r="AV627" i="2"/>
  <c r="AV421" i="2"/>
  <c r="AV512" i="2"/>
  <c r="AV324" i="2"/>
  <c r="AV291" i="2"/>
  <c r="AV213" i="2"/>
  <c r="AV538" i="2"/>
  <c r="AV221" i="2"/>
  <c r="AV635" i="2"/>
  <c r="AV662" i="2"/>
  <c r="AV511" i="2"/>
  <c r="AV176" i="2"/>
  <c r="AV64" i="2"/>
  <c r="AV391" i="2"/>
  <c r="AV151" i="2"/>
  <c r="AV111" i="2"/>
  <c r="AV718" i="2"/>
  <c r="AV638" i="2"/>
  <c r="AV190" i="2"/>
  <c r="AV94" i="2"/>
  <c r="AV34" i="2"/>
  <c r="AV172" i="2"/>
  <c r="AV387" i="2"/>
  <c r="AV593" i="2"/>
  <c r="AV497" i="2"/>
  <c r="AV647" i="2"/>
  <c r="AV330" i="2"/>
  <c r="AV70" i="2"/>
  <c r="AV687" i="2"/>
  <c r="AV475" i="2"/>
  <c r="AV352" i="2"/>
  <c r="AV700" i="2"/>
  <c r="AV419" i="2"/>
  <c r="AV463" i="2"/>
  <c r="AV606" i="2"/>
  <c r="AV479" i="2"/>
  <c r="AV671" i="2"/>
  <c r="AV631" i="2"/>
  <c r="AV69" i="2"/>
  <c r="AV533" i="2"/>
  <c r="AV188" i="2"/>
  <c r="AV174" i="2"/>
  <c r="AV118" i="2"/>
  <c r="AV337" i="2"/>
  <c r="AV123" i="2"/>
  <c r="AV130" i="2"/>
  <c r="AV136" i="2"/>
  <c r="AV185" i="2"/>
  <c r="AV439" i="2"/>
  <c r="AV200" i="2"/>
  <c r="AV556" i="2"/>
  <c r="AV175" i="2"/>
  <c r="AV659" i="2"/>
  <c r="AV217" i="2"/>
  <c r="AV152" i="2"/>
  <c r="AV126" i="2"/>
  <c r="AV684" i="2"/>
  <c r="AV270" i="2"/>
  <c r="AV432" i="2"/>
  <c r="AV573" i="2"/>
  <c r="AV600" i="2"/>
  <c r="AV284" i="2"/>
  <c r="AV697" i="2"/>
  <c r="AV478" i="2"/>
  <c r="AV626" i="2"/>
  <c r="AV318" i="2"/>
  <c r="AV359" i="2"/>
  <c r="AV498" i="2"/>
  <c r="AV159" i="2"/>
  <c r="AV701" i="2"/>
  <c r="AV578" i="2"/>
  <c r="AV315" i="2"/>
  <c r="AV173" i="2"/>
  <c r="AV245" i="2"/>
  <c r="AV442" i="2"/>
  <c r="AV37" i="2"/>
  <c r="AV156" i="2"/>
  <c r="AV651" i="2"/>
  <c r="AV408" i="2"/>
  <c r="AV54" i="2"/>
  <c r="AV676" i="2"/>
  <c r="AV16" i="2"/>
  <c r="AV539" i="2"/>
  <c r="AV617" i="2"/>
  <c r="AV49" i="2"/>
  <c r="AV66" i="2"/>
  <c r="AV230" i="2"/>
  <c r="AV390" i="2"/>
  <c r="AV334" i="2"/>
  <c r="AV21" i="2"/>
  <c r="AV342" i="2"/>
  <c r="AV636" i="2"/>
  <c r="AV716" i="2"/>
  <c r="AV495" i="2"/>
  <c r="AV484" i="2"/>
  <c r="AV561" i="2"/>
  <c r="AV666" i="2"/>
  <c r="AV503" i="2"/>
  <c r="AV267" i="2"/>
  <c r="AV719" i="2"/>
  <c r="AV458" i="2"/>
  <c r="AV219" i="2"/>
  <c r="AV344" i="2"/>
  <c r="AV186" i="2"/>
  <c r="AV409" i="2"/>
  <c r="AV431" i="2"/>
  <c r="AV590" i="2"/>
  <c r="AV311" i="2"/>
  <c r="AV386" i="2"/>
  <c r="AV523" i="2"/>
  <c r="AV592" i="2"/>
  <c r="AV206" i="2"/>
  <c r="AV212" i="2"/>
  <c r="AV104" i="2"/>
  <c r="AV620" i="2"/>
  <c r="AV361" i="2"/>
  <c r="AV246" i="2"/>
  <c r="AV235" i="2"/>
  <c r="AV529" i="2"/>
  <c r="AV168" i="2"/>
  <c r="AV50" i="2"/>
  <c r="AV683" i="2"/>
  <c r="AV310" i="2"/>
  <c r="AV407" i="2"/>
  <c r="AV347" i="2"/>
  <c r="AV424" i="2"/>
  <c r="AV711" i="2"/>
  <c r="AV304" i="2"/>
  <c r="AV273" i="2"/>
  <c r="AV323" i="2"/>
  <c r="AV27" i="2"/>
  <c r="AV183" i="2"/>
  <c r="AV477" i="2"/>
  <c r="AV32" i="2"/>
  <c r="AV403" i="2"/>
  <c r="AV60" i="2"/>
  <c r="AV546" i="2"/>
  <c r="AV656" i="2"/>
  <c r="AV288" i="2"/>
  <c r="AV375" i="2"/>
  <c r="AV250" i="2"/>
  <c r="AV95" i="2"/>
  <c r="AV90" i="2"/>
  <c r="AV612" i="2"/>
  <c r="AV686" i="2"/>
  <c r="AV321" i="2"/>
  <c r="AV85" i="2"/>
  <c r="AV489" i="2"/>
  <c r="AV204" i="2"/>
  <c r="AV514" i="2"/>
  <c r="AV264" i="2"/>
  <c r="AV145" i="2"/>
  <c r="AV134" i="2"/>
  <c r="AV160" i="2"/>
  <c r="AV346" i="2"/>
  <c r="AV113" i="2"/>
  <c r="AV665" i="2"/>
  <c r="AV648" i="2"/>
  <c r="AV575" i="2"/>
  <c r="AV303" i="2"/>
  <c r="AV233" i="2"/>
  <c r="AV28" i="2"/>
  <c r="AV373" i="2"/>
  <c r="AV395" i="2"/>
  <c r="AV214" i="2"/>
  <c r="AV632" i="2"/>
  <c r="AV460" i="2"/>
  <c r="AV415" i="2"/>
  <c r="AV381" i="2"/>
  <c r="AV61" i="2"/>
  <c r="AV13" i="2"/>
  <c r="AV566" i="2"/>
  <c r="AV509" i="2"/>
  <c r="AV644" i="2"/>
  <c r="AV131" i="2"/>
  <c r="AV472" i="2"/>
  <c r="AV621" i="2"/>
  <c r="AV5" i="2"/>
  <c r="AV348" i="2"/>
  <c r="AV207" i="2"/>
  <c r="AV536" i="2"/>
  <c r="AV534" i="2"/>
  <c r="AV140" i="2"/>
  <c r="AV143" i="2"/>
  <c r="AV368" i="2"/>
  <c r="AV253" i="2"/>
  <c r="AV201" i="2"/>
  <c r="AV516" i="2"/>
  <c r="AV167" i="2"/>
  <c r="AV594" i="2"/>
  <c r="AV10" i="2"/>
  <c r="AV282" i="2"/>
  <c r="AV203" i="2"/>
  <c r="AV59" i="2"/>
  <c r="AV242" i="2"/>
  <c r="AV345" i="2"/>
  <c r="AV470" i="2"/>
  <c r="AV552" i="2"/>
  <c r="AV399" i="2"/>
  <c r="AV551" i="2"/>
  <c r="AV8" i="2"/>
  <c r="AV30" i="2"/>
  <c r="AV530" i="2"/>
  <c r="AV487" i="2"/>
  <c r="AV412" i="2"/>
  <c r="AV300" i="2"/>
  <c r="AV223" i="2"/>
  <c r="AV440" i="2"/>
  <c r="AV7" i="2"/>
  <c r="AV655" i="2"/>
  <c r="AV633" i="2"/>
  <c r="AV549" i="2"/>
  <c r="AV149" i="2"/>
  <c r="AV579" i="2"/>
  <c r="AV137" i="2"/>
  <c r="AV678" i="2"/>
  <c r="AV601" i="2"/>
  <c r="AV467" i="2"/>
  <c r="AV65" i="2"/>
  <c r="AV447" i="2"/>
  <c r="AV434" i="2"/>
  <c r="AV599" i="2"/>
  <c r="AV228" i="2"/>
  <c r="AV240" i="2"/>
  <c r="AV52" i="2"/>
  <c r="AV669" i="2"/>
  <c r="AV474" i="2"/>
  <c r="AV120" i="2"/>
  <c r="AV329" i="2"/>
  <c r="AV670" i="2"/>
  <c r="AV423" i="2"/>
  <c r="AV691" i="2"/>
  <c r="AV454" i="2"/>
  <c r="AV639" i="2"/>
  <c r="AV74" i="2"/>
  <c r="AV124" i="2"/>
  <c r="AV362" i="2"/>
  <c r="AV45" i="2"/>
  <c r="AV209" i="2"/>
  <c r="AV501" i="2"/>
  <c r="AV33" i="2"/>
  <c r="AV721" i="2"/>
  <c r="AV43" i="2"/>
  <c r="AV301" i="2"/>
  <c r="AV283" i="2"/>
  <c r="AV261" i="2"/>
  <c r="AV86" i="2"/>
  <c r="AV731" i="2"/>
  <c r="AV444" i="2"/>
  <c r="AV274" i="2"/>
  <c r="AV40" i="2"/>
  <c r="AV281" i="2"/>
  <c r="AV128" i="2"/>
  <c r="AV162" i="2"/>
  <c r="AV75" i="2"/>
  <c r="AV237" i="2"/>
  <c r="AV611" i="2"/>
  <c r="AV320" i="2"/>
  <c r="AV364" i="2"/>
  <c r="AV410" i="2"/>
  <c r="AV24" i="2"/>
  <c r="AV328" i="2"/>
  <c r="AV53" i="2"/>
  <c r="AV308" i="2"/>
  <c r="AV314" i="2"/>
  <c r="AV504" i="2"/>
  <c r="AV275" i="2"/>
  <c r="AV296" i="2"/>
  <c r="AV677" i="2"/>
  <c r="AV73" i="2"/>
  <c r="AV485" i="2"/>
  <c r="AV114" i="2"/>
  <c r="AV194" i="2"/>
  <c r="AV239" i="2"/>
  <c r="AV23" i="2"/>
  <c r="AV197" i="2"/>
  <c r="AV98" i="2"/>
  <c r="AV89" i="2"/>
  <c r="AV153" i="2"/>
  <c r="AV576" i="2"/>
  <c r="AV141" i="2"/>
  <c r="AV515" i="2"/>
  <c r="AV306" i="2"/>
  <c r="AV692" i="2"/>
  <c r="AV3" i="2"/>
  <c r="AV473" i="2"/>
  <c r="AV544" i="2"/>
  <c r="AV547" i="2"/>
  <c r="AV422" i="2"/>
  <c r="AV535" i="2"/>
  <c r="AV705" i="2"/>
  <c r="AV726" i="2"/>
  <c r="AV714" i="2"/>
  <c r="AV225" i="2"/>
  <c r="Z82" i="3" l="1"/>
  <c r="X121" i="3"/>
  <c r="X90" i="3"/>
  <c r="X107" i="3"/>
  <c r="Z105" i="3"/>
  <c r="X124" i="3"/>
  <c r="Z85" i="3"/>
  <c r="Z114" i="3"/>
  <c r="X119" i="3"/>
  <c r="Z79" i="3"/>
  <c r="Z107" i="3"/>
  <c r="X18" i="3"/>
  <c r="X75" i="3"/>
  <c r="Z2" i="3"/>
  <c r="Z15" i="3"/>
  <c r="X99" i="3"/>
  <c r="X70" i="3"/>
  <c r="Z65" i="3"/>
  <c r="Z22" i="3"/>
  <c r="Z67" i="3"/>
  <c r="Z45" i="3"/>
  <c r="Z26" i="3"/>
  <c r="Z14" i="3"/>
  <c r="Z103" i="3"/>
  <c r="Z4" i="3"/>
  <c r="Z49" i="3"/>
  <c r="X35" i="3"/>
  <c r="X38" i="3"/>
  <c r="X125" i="3"/>
  <c r="X116" i="3"/>
  <c r="Z50" i="3"/>
  <c r="X56" i="3"/>
  <c r="X23" i="3"/>
  <c r="Z123" i="3"/>
  <c r="X50" i="3"/>
  <c r="X4" i="3"/>
  <c r="X118" i="3"/>
  <c r="X122" i="3"/>
  <c r="Z90" i="3"/>
  <c r="X6" i="3"/>
  <c r="X53" i="3"/>
  <c r="X52" i="3"/>
  <c r="Z48" i="3"/>
  <c r="X34" i="3"/>
  <c r="X115" i="3"/>
  <c r="X114" i="3"/>
  <c r="Z86" i="3"/>
  <c r="Z40" i="3"/>
  <c r="Z66" i="3"/>
  <c r="Z19" i="3"/>
  <c r="X82" i="3"/>
  <c r="Z80" i="3"/>
  <c r="X105" i="3"/>
  <c r="X87" i="3"/>
  <c r="X94" i="3"/>
  <c r="X64" i="3"/>
  <c r="Z23" i="3"/>
  <c r="Z104" i="3"/>
  <c r="Z74" i="3"/>
  <c r="X96" i="3"/>
  <c r="X24" i="3"/>
  <c r="Z10" i="3"/>
  <c r="X83" i="3"/>
  <c r="Z76" i="3"/>
  <c r="Z41" i="3"/>
  <c r="Z116" i="3"/>
  <c r="X41" i="3"/>
  <c r="Z63" i="3"/>
  <c r="Z38" i="3"/>
  <c r="Z51" i="3"/>
  <c r="X14" i="3"/>
  <c r="X5" i="3"/>
  <c r="X47" i="3"/>
  <c r="X58" i="3"/>
  <c r="X91" i="3"/>
  <c r="Z94" i="3"/>
  <c r="X103" i="3"/>
  <c r="X11" i="3"/>
  <c r="Z12" i="3"/>
  <c r="Z73" i="3"/>
  <c r="Z47" i="3"/>
  <c r="X59" i="3"/>
  <c r="X77" i="3"/>
  <c r="X71" i="3"/>
  <c r="X69" i="3"/>
  <c r="X45" i="3"/>
  <c r="Z29" i="3"/>
  <c r="Z7" i="3"/>
  <c r="X104" i="3"/>
  <c r="X7" i="3"/>
  <c r="X102" i="3"/>
  <c r="Z30" i="3"/>
  <c r="Z17" i="3"/>
  <c r="Z53" i="3"/>
  <c r="Z5" i="3"/>
  <c r="X15" i="3"/>
  <c r="Z119" i="3"/>
  <c r="Z71" i="3"/>
  <c r="X40" i="3"/>
  <c r="Z24" i="3"/>
  <c r="Z75" i="3"/>
  <c r="X63" i="3"/>
  <c r="X8" i="3"/>
  <c r="Z122" i="3"/>
  <c r="Z61" i="3"/>
  <c r="X98" i="3"/>
  <c r="Z110" i="3"/>
  <c r="Z69" i="3"/>
  <c r="X54" i="3"/>
  <c r="X17" i="3"/>
  <c r="X84" i="3"/>
  <c r="Z93" i="3"/>
  <c r="Z100" i="3"/>
  <c r="Z72" i="3"/>
  <c r="X67" i="3"/>
  <c r="X27" i="3"/>
  <c r="X74" i="3"/>
  <c r="X21" i="3"/>
  <c r="Z62" i="3"/>
  <c r="X81" i="3"/>
  <c r="Z11" i="3"/>
  <c r="X93" i="3"/>
  <c r="Z112" i="3"/>
  <c r="X22" i="3"/>
  <c r="Z3" i="3"/>
  <c r="Z96" i="3"/>
  <c r="X31" i="3"/>
  <c r="X85" i="3"/>
  <c r="X72" i="3"/>
  <c r="X117" i="3"/>
  <c r="X20" i="3"/>
  <c r="Z18" i="3"/>
  <c r="X55" i="3"/>
  <c r="X120" i="3"/>
  <c r="Z98" i="3"/>
  <c r="Z35" i="3"/>
  <c r="Z28" i="3"/>
  <c r="Z117" i="3"/>
  <c r="Z115" i="3"/>
  <c r="X73" i="3"/>
  <c r="Z120" i="3"/>
  <c r="Z6" i="3"/>
  <c r="X88" i="3"/>
  <c r="Z118" i="3"/>
  <c r="Z95" i="3"/>
  <c r="X61" i="3"/>
  <c r="X46" i="3"/>
  <c r="X37" i="3"/>
  <c r="Z54" i="3"/>
  <c r="Z88" i="3"/>
  <c r="Z33" i="3"/>
  <c r="X86" i="3"/>
  <c r="X2" i="3"/>
  <c r="Z101" i="3"/>
  <c r="Z44" i="3"/>
  <c r="X36" i="3"/>
  <c r="X95" i="3"/>
  <c r="Z97" i="3"/>
  <c r="Z43" i="3"/>
  <c r="Z77" i="3"/>
  <c r="Z124" i="3"/>
  <c r="Z109" i="3"/>
  <c r="X68" i="3"/>
  <c r="Z81" i="3"/>
  <c r="Z16" i="3"/>
  <c r="Z102" i="3"/>
  <c r="X76" i="3"/>
  <c r="X3" i="3"/>
  <c r="Z56" i="3"/>
  <c r="X66" i="3"/>
  <c r="Z92" i="3"/>
  <c r="X111" i="3"/>
  <c r="X110" i="3"/>
  <c r="Z59" i="3"/>
  <c r="X65" i="3"/>
  <c r="Z121" i="3"/>
  <c r="X113" i="3"/>
  <c r="Z27" i="3"/>
  <c r="Z36" i="3"/>
  <c r="Z111" i="3"/>
  <c r="X30" i="3"/>
  <c r="Z37" i="3"/>
  <c r="Z20" i="3"/>
  <c r="X57" i="3"/>
  <c r="X28" i="3"/>
  <c r="Z52" i="3"/>
  <c r="Z21" i="3"/>
  <c r="X13" i="3"/>
  <c r="X44" i="3"/>
  <c r="Z32" i="3"/>
  <c r="Z46" i="3"/>
  <c r="X29" i="3"/>
  <c r="X106" i="3"/>
  <c r="X80" i="3"/>
  <c r="Z13" i="3"/>
  <c r="Z83" i="3"/>
  <c r="X60" i="3"/>
  <c r="Z84" i="3"/>
  <c r="Z91" i="3"/>
  <c r="Z113" i="3"/>
  <c r="Z108" i="3"/>
  <c r="X32" i="3"/>
  <c r="X49" i="3"/>
  <c r="X78" i="3"/>
  <c r="X108" i="3"/>
  <c r="X92" i="3"/>
  <c r="X62" i="3"/>
  <c r="Z57" i="3"/>
  <c r="Z78" i="3"/>
  <c r="X33" i="3"/>
  <c r="X112" i="3"/>
  <c r="X42" i="3"/>
  <c r="Z106" i="3"/>
  <c r="X26" i="3"/>
  <c r="X25" i="3"/>
  <c r="Z34" i="3"/>
  <c r="Z68" i="3"/>
  <c r="X89" i="3"/>
  <c r="Z87" i="3"/>
  <c r="Z55" i="3"/>
  <c r="Z9" i="3"/>
  <c r="X39" i="3"/>
  <c r="X100" i="3"/>
  <c r="Z31" i="3"/>
  <c r="X9" i="3"/>
  <c r="X51" i="3"/>
  <c r="Z58" i="3"/>
  <c r="Z125" i="3"/>
  <c r="Z60" i="3"/>
  <c r="X48" i="3"/>
  <c r="X79" i="3"/>
  <c r="X109" i="3"/>
  <c r="Z39" i="3"/>
  <c r="Z70" i="3"/>
  <c r="Z42" i="3"/>
  <c r="Z25" i="3"/>
  <c r="Z99" i="3"/>
  <c r="X97" i="3"/>
  <c r="X19" i="3"/>
  <c r="X43" i="3"/>
  <c r="X101" i="3"/>
  <c r="X12" i="3"/>
  <c r="X10" i="3"/>
  <c r="X16" i="3"/>
  <c r="Z8" i="3"/>
  <c r="Z64" i="3"/>
  <c r="X123" i="3"/>
  <c r="Z89" i="3"/>
</calcChain>
</file>

<file path=xl/sharedStrings.xml><?xml version="1.0" encoding="utf-8"?>
<sst xmlns="http://schemas.openxmlformats.org/spreadsheetml/2006/main" count="10490" uniqueCount="3197">
  <si>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</si>
  <si>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</si>
  <si>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</si>
  <si>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</si>
  <si>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</si>
  <si>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</si>
  <si>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</si>
  <si>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</si>
  <si>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</si>
  <si>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</si>
  <si>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</si>
  <si>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</si>
  <si>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</si>
  <si>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</si>
  <si>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</si>
  <si>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</si>
  <si>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</si>
  <si>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</si>
  <si>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</si>
  <si>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</si>
  <si>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</si>
  <si>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</si>
  <si>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</si>
  <si>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</si>
  <si>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</si>
  <si>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Bharti Airtel Ltd</t>
  </si>
  <si>
    <t>BHARTIARTL</t>
  </si>
  <si>
    <t>Telecom Services</t>
  </si>
  <si>
    <t>ICICI Bank Ltd</t>
  </si>
  <si>
    <t>ICICIBANK</t>
  </si>
  <si>
    <t>State Bank of India</t>
  </si>
  <si>
    <t>SBIN</t>
  </si>
  <si>
    <t>Public Banks</t>
  </si>
  <si>
    <t>Infosys Ltd</t>
  </si>
  <si>
    <t>INFY</t>
  </si>
  <si>
    <t>ITC Ltd</t>
  </si>
  <si>
    <t>ITC</t>
  </si>
  <si>
    <t>FMCG - Tobacco</t>
  </si>
  <si>
    <t>Hindustan Unilever Ltd</t>
  </si>
  <si>
    <t>HINDUNILVR</t>
  </si>
  <si>
    <t>FMCG - Household Products</t>
  </si>
  <si>
    <t>Life Insurance Corporation Of India</t>
  </si>
  <si>
    <t>LICI</t>
  </si>
  <si>
    <t>Insurance</t>
  </si>
  <si>
    <t>Larsen and Toubro Ltd</t>
  </si>
  <si>
    <t>LT</t>
  </si>
  <si>
    <t>Construction &amp; Engineering</t>
  </si>
  <si>
    <t>HCL Technologies Ltd</t>
  </si>
  <si>
    <t>HCLTECH</t>
  </si>
  <si>
    <t>Sun Pharmaceutical Industries Ltd</t>
  </si>
  <si>
    <t>SUNPHARMA</t>
  </si>
  <si>
    <t>Pharmaceuticals</t>
  </si>
  <si>
    <t>Bajaj Finance Ltd</t>
  </si>
  <si>
    <t>BAJFINANCE</t>
  </si>
  <si>
    <t>Consumer Finance</t>
  </si>
  <si>
    <t>NTPC Ltd</t>
  </si>
  <si>
    <t>NTPC</t>
  </si>
  <si>
    <t>Power Generation</t>
  </si>
  <si>
    <t>Axis Bank Ltd</t>
  </si>
  <si>
    <t>AXISBANK</t>
  </si>
  <si>
    <t>Maruti Suzuki India Ltd</t>
  </si>
  <si>
    <t>MARUTI</t>
  </si>
  <si>
    <t>Four Wheelers</t>
  </si>
  <si>
    <t>Kotak Mahindra Bank Ltd</t>
  </si>
  <si>
    <t>KOTAKBANK</t>
  </si>
  <si>
    <t>Adani Enterprises Ltd</t>
  </si>
  <si>
    <t>ADANIENT</t>
  </si>
  <si>
    <t>Commodities Trading</t>
  </si>
  <si>
    <t>Oil and Natural Gas Corporation Ltd</t>
  </si>
  <si>
    <t>ONGC</t>
  </si>
  <si>
    <t>Oil &amp; Gas - Exploration &amp; Production</t>
  </si>
  <si>
    <t>Mahindra and Mahindra Ltd</t>
  </si>
  <si>
    <t>M&amp;M</t>
  </si>
  <si>
    <t>UltraTech Cement Ltd</t>
  </si>
  <si>
    <t>ULTRACEMCO</t>
  </si>
  <si>
    <t>Cement</t>
  </si>
  <si>
    <t>Tata Motors Ltd</t>
  </si>
  <si>
    <t>TATAMOTORS</t>
  </si>
  <si>
    <t>Power Grid Corporation of India Ltd</t>
  </si>
  <si>
    <t>POWERGRID</t>
  </si>
  <si>
    <t>Power Transmission &amp; Distribution</t>
  </si>
  <si>
    <t>Adani Ports and Special Economic Zone Ltd</t>
  </si>
  <si>
    <t>ADANIPORTS</t>
  </si>
  <si>
    <t>Ports</t>
  </si>
  <si>
    <t>Titan Company Ltd</t>
  </si>
  <si>
    <t>TITAN</t>
  </si>
  <si>
    <t>Precious Metals, Jewellery &amp; Watches</t>
  </si>
  <si>
    <t>Wipro Ltd</t>
  </si>
  <si>
    <t>WIPRO</t>
  </si>
  <si>
    <t>Hindustan Aeronautics Ltd</t>
  </si>
  <si>
    <t>HAL</t>
  </si>
  <si>
    <t>Aerospace &amp; Defense Equipments</t>
  </si>
  <si>
    <t>Asian Paints Ltd</t>
  </si>
  <si>
    <t>ASIANPAINT</t>
  </si>
  <si>
    <t>Paints</t>
  </si>
  <si>
    <t>Bajaj Finserv Ltd</t>
  </si>
  <si>
    <t>BAJAJFINSV</t>
  </si>
  <si>
    <t>Coal India Ltd</t>
  </si>
  <si>
    <t>COALINDIA</t>
  </si>
  <si>
    <t>Mining - Coal</t>
  </si>
  <si>
    <t>Bajaj Auto Limited</t>
  </si>
  <si>
    <t>BAJAJ-AUTO</t>
  </si>
  <si>
    <t>Two Wheelers</t>
  </si>
  <si>
    <t>Avenue Supermarts Ltd</t>
  </si>
  <si>
    <t>DMART</t>
  </si>
  <si>
    <t>Retail - Department Stores</t>
  </si>
  <si>
    <t>Trent Ltd</t>
  </si>
  <si>
    <t>TRENT</t>
  </si>
  <si>
    <t>Retail - Apparel</t>
  </si>
  <si>
    <t>Adani Green Energy Ltd</t>
  </si>
  <si>
    <t>ADANIGREEN</t>
  </si>
  <si>
    <t>Renewable Energy</t>
  </si>
  <si>
    <t>Siemens Ltd</t>
  </si>
  <si>
    <t>SIEMENS</t>
  </si>
  <si>
    <t>Conglomerates</t>
  </si>
  <si>
    <t>JSW Steel Ltd</t>
  </si>
  <si>
    <t>JSWSTEEL</t>
  </si>
  <si>
    <t>Iron &amp; Steel</t>
  </si>
  <si>
    <t>Hindustan Zinc Ltd</t>
  </si>
  <si>
    <t>HINDZINC</t>
  </si>
  <si>
    <t>Mining - Diversified</t>
  </si>
  <si>
    <t>Adani Power Ltd</t>
  </si>
  <si>
    <t>ADANIPOWER</t>
  </si>
  <si>
    <t>Nestle India Ltd</t>
  </si>
  <si>
    <t>NESTLEIND</t>
  </si>
  <si>
    <t>FMCG - Foods</t>
  </si>
  <si>
    <t>Zomato Ltd</t>
  </si>
  <si>
    <t>ZOMATO</t>
  </si>
  <si>
    <t>Online Services</t>
  </si>
  <si>
    <t>Bharat Electronics Ltd</t>
  </si>
  <si>
    <t>BEL</t>
  </si>
  <si>
    <t>Electronic Equipments</t>
  </si>
  <si>
    <t>Jio Financial Services Ltd</t>
  </si>
  <si>
    <t>JIOFIN</t>
  </si>
  <si>
    <t>Indian Railway Finance Corp Ltd</t>
  </si>
  <si>
    <t>IRFC</t>
  </si>
  <si>
    <t>Specialized Finance</t>
  </si>
  <si>
    <t>DLF Ltd</t>
  </si>
  <si>
    <t>DLF</t>
  </si>
  <si>
    <t>Real Estate</t>
  </si>
  <si>
    <t>Indian Oil Corporation Ltd</t>
  </si>
  <si>
    <t>IOC</t>
  </si>
  <si>
    <t>Varun Beverages Ltd</t>
  </si>
  <si>
    <t>VBL</t>
  </si>
  <si>
    <t>Soft Drinks</t>
  </si>
  <si>
    <t>Tata Steel Ltd</t>
  </si>
  <si>
    <t>TATASTEEL</t>
  </si>
  <si>
    <t>Vedanta Ltd</t>
  </si>
  <si>
    <t>VEDL</t>
  </si>
  <si>
    <t>Metals - Diversified</t>
  </si>
  <si>
    <t>Grasim Industries Ltd</t>
  </si>
  <si>
    <t>GRASIM</t>
  </si>
  <si>
    <t>LTIMindtree Ltd</t>
  </si>
  <si>
    <t>LTIM</t>
  </si>
  <si>
    <t>SBI Life Insurance Company Ltd</t>
  </si>
  <si>
    <t>SBILIFE</t>
  </si>
  <si>
    <t>Pidilite Industries Ltd</t>
  </si>
  <si>
    <t>PIDILITIND</t>
  </si>
  <si>
    <t>Diversified Chemicals</t>
  </si>
  <si>
    <t>ABB India Ltd</t>
  </si>
  <si>
    <t>ABB</t>
  </si>
  <si>
    <t>Heavy Electrical Equipments</t>
  </si>
  <si>
    <t>Tech Mahindra Ltd</t>
  </si>
  <si>
    <t>TECHM</t>
  </si>
  <si>
    <t>Interglobe Aviation Ltd</t>
  </si>
  <si>
    <t>INDIGO</t>
  </si>
  <si>
    <t>Airlines</t>
  </si>
  <si>
    <t>Divi's Laboratories Ltd</t>
  </si>
  <si>
    <t>DIVISLAB</t>
  </si>
  <si>
    <t>Labs &amp; Life Sciences Services</t>
  </si>
  <si>
    <t>HDFC Life Insurance Company Ltd</t>
  </si>
  <si>
    <t>HDFCLIFE</t>
  </si>
  <si>
    <t>Power Finance Corporation Ltd</t>
  </si>
  <si>
    <t>PFC</t>
  </si>
  <si>
    <t>Hyundai Motor India Ltd</t>
  </si>
  <si>
    <t>HYUNDAI</t>
  </si>
  <si>
    <t>Hindalco Industries Ltd</t>
  </si>
  <si>
    <t>HINDALCO</t>
  </si>
  <si>
    <t>Metals - Aluminium</t>
  </si>
  <si>
    <t>Ambuja Cements Ltd</t>
  </si>
  <si>
    <t>AMBUJACEM</t>
  </si>
  <si>
    <t>Tata Power Company Ltd</t>
  </si>
  <si>
    <t>TATAPOWER</t>
  </si>
  <si>
    <t>Britannia Industries Ltd</t>
  </si>
  <si>
    <t>BRITANNIA</t>
  </si>
  <si>
    <t>REC Limited</t>
  </si>
  <si>
    <t>RECLTD</t>
  </si>
  <si>
    <t>Bharat Petroleum Corporation Ltd</t>
  </si>
  <si>
    <t>BPCL</t>
  </si>
  <si>
    <t>Eicher Motors Ltd</t>
  </si>
  <si>
    <t>EICHERMOT</t>
  </si>
  <si>
    <t>Trucks &amp; Buses</t>
  </si>
  <si>
    <t>Gail (India) Ltd</t>
  </si>
  <si>
    <t>GAIL</t>
  </si>
  <si>
    <t>Gas Distribution</t>
  </si>
  <si>
    <t>Godrej Consumer Products Ltd</t>
  </si>
  <si>
    <t>GODREJCP</t>
  </si>
  <si>
    <t>FMCG - Personal Products</t>
  </si>
  <si>
    <t>Bank of Baroda Ltd</t>
  </si>
  <si>
    <t>BANKBARODA</t>
  </si>
  <si>
    <t>Samvardhana Motherson International Ltd</t>
  </si>
  <si>
    <t>MOTHERSON</t>
  </si>
  <si>
    <t>Auto Parts</t>
  </si>
  <si>
    <t>Cipla Ltd</t>
  </si>
  <si>
    <t>CIPLA</t>
  </si>
  <si>
    <t>Macrotech Developers Ltd</t>
  </si>
  <si>
    <t>LODHA</t>
  </si>
  <si>
    <t>JSW Energy Ltd</t>
  </si>
  <si>
    <t>JSWENERGY</t>
  </si>
  <si>
    <t>TVS Motor Company Ltd</t>
  </si>
  <si>
    <t>TVSMOTOR</t>
  </si>
  <si>
    <t>Shriram Finance Ltd</t>
  </si>
  <si>
    <t>SHRIRAMFIN</t>
  </si>
  <si>
    <t>Adani Energy Solutions Ltd</t>
  </si>
  <si>
    <t>ADANIENSOL</t>
  </si>
  <si>
    <t>Power Infrastructure</t>
  </si>
  <si>
    <t>Bajaj Holdings and Investment Ltd</t>
  </si>
  <si>
    <t>BAJAJHLDNG</t>
  </si>
  <si>
    <t>Asset Management</t>
  </si>
  <si>
    <t>Punjab National Bank</t>
  </si>
  <si>
    <t>PNB</t>
  </si>
  <si>
    <t>Bajaj Housing Finance Ltd</t>
  </si>
  <si>
    <t>BAJAJHFL</t>
  </si>
  <si>
    <t>Torrent Pharmaceuticals Ltd</t>
  </si>
  <si>
    <t>TORNTPHARM</t>
  </si>
  <si>
    <t>CG Power and Industrial Solutions Ltd</t>
  </si>
  <si>
    <t>CGPOWER</t>
  </si>
  <si>
    <t>ICICI Prudential Life Insurance Company Ltd</t>
  </si>
  <si>
    <t>ICICIPRULI</t>
  </si>
  <si>
    <t>Cholamandalam Investment and Finance Company Ltd</t>
  </si>
  <si>
    <t>CHOLAFIN</t>
  </si>
  <si>
    <t>Mankind Pharma Ltd</t>
  </si>
  <si>
    <t>MANKIND</t>
  </si>
  <si>
    <t>Dr Reddy's Laboratories Ltd</t>
  </si>
  <si>
    <t>DRREDDY</t>
  </si>
  <si>
    <t>United Spirits Ltd</t>
  </si>
  <si>
    <t>UNITDSPR</t>
  </si>
  <si>
    <t>Alcoholic Beverages</t>
  </si>
  <si>
    <t>Bosch Ltd</t>
  </si>
  <si>
    <t>BOSCHLTD</t>
  </si>
  <si>
    <t>Indian Overseas Bank</t>
  </si>
  <si>
    <t>IOB</t>
  </si>
  <si>
    <t>Havells India Ltd</t>
  </si>
  <si>
    <t>HAVELLS</t>
  </si>
  <si>
    <t>Electrical Components &amp; Equipments</t>
  </si>
  <si>
    <t>Apollo Hospitals Enterprise Ltd</t>
  </si>
  <si>
    <t>APOLLOHOSP</t>
  </si>
  <si>
    <t>Hospitals &amp; Diagnostic Centres</t>
  </si>
  <si>
    <t>Zydus Lifesciences Ltd</t>
  </si>
  <si>
    <t>ZYDUSLIFE</t>
  </si>
  <si>
    <t>Hero MotoCorp Ltd</t>
  </si>
  <si>
    <t>HEROMOTOCO</t>
  </si>
  <si>
    <t>Lupin Ltd</t>
  </si>
  <si>
    <t>LUPIN</t>
  </si>
  <si>
    <t>Tata Consumer Products Ltd</t>
  </si>
  <si>
    <t>TATACONSUM</t>
  </si>
  <si>
    <t>Tea &amp; Coffee</t>
  </si>
  <si>
    <t>Max Healthcare Institute Ltd</t>
  </si>
  <si>
    <t>MAXHEALTH</t>
  </si>
  <si>
    <t>Rail Vikas Nigam Ltd</t>
  </si>
  <si>
    <t>RVNL</t>
  </si>
  <si>
    <t>Polycab India Ltd</t>
  </si>
  <si>
    <t>POLYCAB</t>
  </si>
  <si>
    <t>Cummins India Ltd</t>
  </si>
  <si>
    <t>CUMMINSIND</t>
  </si>
  <si>
    <t>Industrial Machinery</t>
  </si>
  <si>
    <t>Indian Hotels Company Ltd</t>
  </si>
  <si>
    <t>INDHOTEL</t>
  </si>
  <si>
    <t>Hotels, Resorts &amp; Cruise Lines</t>
  </si>
  <si>
    <t>Info Edge (India) Ltd</t>
  </si>
  <si>
    <t>NAUKRI</t>
  </si>
  <si>
    <t>Dabur India Ltd</t>
  </si>
  <si>
    <t>DABUR</t>
  </si>
  <si>
    <t>ICICI Lombard General Insurance Company Ltd</t>
  </si>
  <si>
    <t>ICICIGI</t>
  </si>
  <si>
    <t>Oracle Financial Services Software Ltd</t>
  </si>
  <si>
    <t>OFSS</t>
  </si>
  <si>
    <t>Software Services</t>
  </si>
  <si>
    <t>Jindal Steel And Power Ltd</t>
  </si>
  <si>
    <t>JINDALSTEL</t>
  </si>
  <si>
    <t>Canara Bank Ltd</t>
  </si>
  <si>
    <t>CANBK</t>
  </si>
  <si>
    <t>Solar Industries India Ltd</t>
  </si>
  <si>
    <t>SOLARINDS</t>
  </si>
  <si>
    <t>Commodity Chemicals</t>
  </si>
  <si>
    <t>HDFC Asset Management Company Ltd</t>
  </si>
  <si>
    <t>HDFCAMC</t>
  </si>
  <si>
    <t>Suzlon Energy Ltd</t>
  </si>
  <si>
    <t>SUZLON</t>
  </si>
  <si>
    <t>Renewable Energy Equipment &amp; Services</t>
  </si>
  <si>
    <t>Shree Cement Ltd</t>
  </si>
  <si>
    <t>SHREECEM</t>
  </si>
  <si>
    <t>IDBI Bank Ltd</t>
  </si>
  <si>
    <t>IDBI</t>
  </si>
  <si>
    <t>Private Bank</t>
  </si>
  <si>
    <t>Indus Towers Ltd</t>
  </si>
  <si>
    <t>INDUSTOWER</t>
  </si>
  <si>
    <t>Telecom Infrastructure</t>
  </si>
  <si>
    <t>Union Bank of India Ltd</t>
  </si>
  <si>
    <t>UNIONBANK</t>
  </si>
  <si>
    <t>Torrent Power Ltd</t>
  </si>
  <si>
    <t>TORNTPOWER</t>
  </si>
  <si>
    <t>Tube Investments of India Ltd</t>
  </si>
  <si>
    <t>TIINDIA</t>
  </si>
  <si>
    <t>Cycles</t>
  </si>
  <si>
    <t>Dixon Technologies (India) Ltd</t>
  </si>
  <si>
    <t>DIXON</t>
  </si>
  <si>
    <t>Home Electronics &amp; Appliances</t>
  </si>
  <si>
    <t>GMR Airports Ltd</t>
  </si>
  <si>
    <t>GMRINFRA</t>
  </si>
  <si>
    <t>Colgate-Palmolive (India) Ltd</t>
  </si>
  <si>
    <t>COLPAL</t>
  </si>
  <si>
    <t>Bharat Heavy Electricals Ltd</t>
  </si>
  <si>
    <t>BHEL</t>
  </si>
  <si>
    <t>NHPC Ltd</t>
  </si>
  <si>
    <t>NHPC</t>
  </si>
  <si>
    <t>Marico Ltd</t>
  </si>
  <si>
    <t>MARICO</t>
  </si>
  <si>
    <t>Persistent Systems Ltd</t>
  </si>
  <si>
    <t>PERSISTENT</t>
  </si>
  <si>
    <t>Mazagon Dock Shipbuilders Ltd</t>
  </si>
  <si>
    <t>MAZDOCK</t>
  </si>
  <si>
    <t>Shipbuilding</t>
  </si>
  <si>
    <t>Indusind Bank Ltd</t>
  </si>
  <si>
    <t>INDUSINDBK</t>
  </si>
  <si>
    <t>Aurobindo Pharma Ltd</t>
  </si>
  <si>
    <t>AUROPHARMA</t>
  </si>
  <si>
    <t>Hindustan Petroleum Corp Ltd</t>
  </si>
  <si>
    <t>HINDPETRO</t>
  </si>
  <si>
    <t>Godrej Properties Ltd</t>
  </si>
  <si>
    <t>GODREJPROP</t>
  </si>
  <si>
    <t>Indian Bank</t>
  </si>
  <si>
    <t>INDIANB</t>
  </si>
  <si>
    <t>Adani Total Gas Ltd</t>
  </si>
  <si>
    <t>ATGL</t>
  </si>
  <si>
    <t>Waaree Energies Ltd</t>
  </si>
  <si>
    <t>WAAREEENER</t>
  </si>
  <si>
    <t>Muthoot Finance Ltd</t>
  </si>
  <si>
    <t>MUTHOOTFIN</t>
  </si>
  <si>
    <t>PB Fintech Ltd</t>
  </si>
  <si>
    <t>POLICYBZR</t>
  </si>
  <si>
    <t>Oil India Ltd</t>
  </si>
  <si>
    <t>OIL</t>
  </si>
  <si>
    <t>Oberoi Realty Ltd</t>
  </si>
  <si>
    <t>OBEROIRLTY</t>
  </si>
  <si>
    <t>Bharti Hexacom Ltd</t>
  </si>
  <si>
    <t>BHARTIHEXA</t>
  </si>
  <si>
    <t>Prestige Estates Projects Ltd</t>
  </si>
  <si>
    <t>PRESTIGE</t>
  </si>
  <si>
    <t>Alkem Laboratories Ltd</t>
  </si>
  <si>
    <t>ALKEM</t>
  </si>
  <si>
    <t>PI Industries Ltd</t>
  </si>
  <si>
    <t>PIIND</t>
  </si>
  <si>
    <t>Kalyan Jewellers India Ltd</t>
  </si>
  <si>
    <t>KALYANKJIL</t>
  </si>
  <si>
    <t>SRF Ltd</t>
  </si>
  <si>
    <t>SRF</t>
  </si>
  <si>
    <t>Indian Railway Catering and Tourism Corporation Ltd</t>
  </si>
  <si>
    <t>IRCTC</t>
  </si>
  <si>
    <t>Bharat Forge Ltd</t>
  </si>
  <si>
    <t>BHARATFORG</t>
  </si>
  <si>
    <t>SBI Cards and Payment Services Ltd</t>
  </si>
  <si>
    <t>SBICARD</t>
  </si>
  <si>
    <t>Payment Infrastructure</t>
  </si>
  <si>
    <t>Linde India Ltd</t>
  </si>
  <si>
    <t>LINDEINDIA</t>
  </si>
  <si>
    <t>JSW Infrastructure Ltd</t>
  </si>
  <si>
    <t>JSWINFRA</t>
  </si>
  <si>
    <t>NMDC Ltd</t>
  </si>
  <si>
    <t>NMDC</t>
  </si>
  <si>
    <t>Mining - Iron Ore</t>
  </si>
  <si>
    <t>Patanjali Foods Ltd</t>
  </si>
  <si>
    <t>PATANJALI</t>
  </si>
  <si>
    <t>Packaged Foods &amp; Meats</t>
  </si>
  <si>
    <t>General Insurance Corporation of India</t>
  </si>
  <si>
    <t>GICRE</t>
  </si>
  <si>
    <t>Yes Bank Ltd</t>
  </si>
  <si>
    <t>YESBANK</t>
  </si>
  <si>
    <t>Berger Paints India Ltd</t>
  </si>
  <si>
    <t>BERGEPAINT</t>
  </si>
  <si>
    <t>Abbott India Ltd</t>
  </si>
  <si>
    <t>ABBOTINDIA</t>
  </si>
  <si>
    <t>Ashok Leyland Ltd</t>
  </si>
  <si>
    <t>ASHOKLEY</t>
  </si>
  <si>
    <t>BSE Ltd</t>
  </si>
  <si>
    <t>BSE</t>
  </si>
  <si>
    <t>Stock Exchanges &amp; Ratings</t>
  </si>
  <si>
    <t>Hitachi Energy India Ltd</t>
  </si>
  <si>
    <t>POWERINDIA</t>
  </si>
  <si>
    <t>Vodafone Idea Ltd</t>
  </si>
  <si>
    <t>IDEA</t>
  </si>
  <si>
    <t>UNO Minda Ltd</t>
  </si>
  <si>
    <t>UNOMINDA</t>
  </si>
  <si>
    <t>Indian Renewable Energy Development Agency Ltd</t>
  </si>
  <si>
    <t>IREDA</t>
  </si>
  <si>
    <t>Motilal Oswal Financial Services Ltd</t>
  </si>
  <si>
    <t>MOTILALOFS</t>
  </si>
  <si>
    <t>Diversified Financials</t>
  </si>
  <si>
    <t>Fertilisers And Chemicals Travancore Ltd</t>
  </si>
  <si>
    <t>FACT</t>
  </si>
  <si>
    <t>Fertilizers &amp; Agro Chemicals</t>
  </si>
  <si>
    <t>Jindal Stainless Ltd</t>
  </si>
  <si>
    <t>JSL</t>
  </si>
  <si>
    <t>Thermax Limited</t>
  </si>
  <si>
    <t>THERMAX</t>
  </si>
  <si>
    <t>UCO Bank</t>
  </si>
  <si>
    <t>UCOBANK</t>
  </si>
  <si>
    <t>Balkrishna Industries Ltd</t>
  </si>
  <si>
    <t>BALKRISIND</t>
  </si>
  <si>
    <t>Tires &amp; Rubber</t>
  </si>
  <si>
    <t>Voltas Ltd</t>
  </si>
  <si>
    <t>VOLTAS</t>
  </si>
  <si>
    <t>Supreme Industries Ltd</t>
  </si>
  <si>
    <t>SUPREMEIND</t>
  </si>
  <si>
    <t>Plastic Products</t>
  </si>
  <si>
    <t>Mphasis Ltd</t>
  </si>
  <si>
    <t>MPHASIS</t>
  </si>
  <si>
    <t>Phoenix Mills Ltd</t>
  </si>
  <si>
    <t>PHOENIXLTD</t>
  </si>
  <si>
    <t>Schaeffler India Ltd</t>
  </si>
  <si>
    <t>SCHAEFFLER</t>
  </si>
  <si>
    <t>Aditya Birla Capital Ltd</t>
  </si>
  <si>
    <t>ABCAPITAL</t>
  </si>
  <si>
    <t>Sundaram Finance Ltd</t>
  </si>
  <si>
    <t>SUNDARMFIN</t>
  </si>
  <si>
    <t>Lloyds Metals And Energy Ltd</t>
  </si>
  <si>
    <t>LLOYDSME</t>
  </si>
  <si>
    <t>L&amp;T Technology Services Ltd</t>
  </si>
  <si>
    <t>LTTS</t>
  </si>
  <si>
    <t>Procter &amp; Gamble Hygiene and Health Care Ltd</t>
  </si>
  <si>
    <t>PGHH</t>
  </si>
  <si>
    <t>MRF Ltd</t>
  </si>
  <si>
    <t>MRF</t>
  </si>
  <si>
    <t>Fsn E-Commerce Ventures Ltd</t>
  </si>
  <si>
    <t>NYKAA</t>
  </si>
  <si>
    <t>Wellness Services</t>
  </si>
  <si>
    <t>Container Corporation of India Ltd</t>
  </si>
  <si>
    <t>CONCOR</t>
  </si>
  <si>
    <t>Logistics</t>
  </si>
  <si>
    <t>Coforge Ltd</t>
  </si>
  <si>
    <t>COFORGE</t>
  </si>
  <si>
    <t>United Breweries Ltd</t>
  </si>
  <si>
    <t>UBL</t>
  </si>
  <si>
    <t>Tata Communications Ltd</t>
  </si>
  <si>
    <t>TATACOMM</t>
  </si>
  <si>
    <t>Central Bank of India Ltd</t>
  </si>
  <si>
    <t>CENTRALBK</t>
  </si>
  <si>
    <t>Federal Bank Ltd</t>
  </si>
  <si>
    <t>FEDERALBNK</t>
  </si>
  <si>
    <t>Petronet LNG Ltd</t>
  </si>
  <si>
    <t>PETRONET</t>
  </si>
  <si>
    <t>Oil &amp; Gas - Storage &amp; Transportation</t>
  </si>
  <si>
    <t>Bank of India Ltd</t>
  </si>
  <si>
    <t>BANKINDIA</t>
  </si>
  <si>
    <t>Coromandel International Ltd</t>
  </si>
  <si>
    <t>COROMANDEL</t>
  </si>
  <si>
    <t>One 97 Communications Ltd</t>
  </si>
  <si>
    <t>PAYTM</t>
  </si>
  <si>
    <t>Business Support Services</t>
  </si>
  <si>
    <t>IDFC First Bank Ltd</t>
  </si>
  <si>
    <t>IDFCFIRSTB</t>
  </si>
  <si>
    <t>Page Industries Ltd</t>
  </si>
  <si>
    <t>PAGEIND</t>
  </si>
  <si>
    <t>Apparel &amp; Accessories</t>
  </si>
  <si>
    <t>Glenmark Pharmaceuticals Ltd</t>
  </si>
  <si>
    <t>GLENMARK</t>
  </si>
  <si>
    <t>Steel Authority of India Ltd</t>
  </si>
  <si>
    <t>SAIL</t>
  </si>
  <si>
    <t>Astral Ltd</t>
  </si>
  <si>
    <t>ASTRAL</t>
  </si>
  <si>
    <t>Building Products - Pipes</t>
  </si>
  <si>
    <t>Gujarat Fluorochemicals Ltd</t>
  </si>
  <si>
    <t>FLUOROCHEM</t>
  </si>
  <si>
    <t>Specialty Chemicals</t>
  </si>
  <si>
    <t>Fortis Healthcare Ltd</t>
  </si>
  <si>
    <t>FORTIS</t>
  </si>
  <si>
    <t>GlaxoSmithKline Pharmaceuticals Ltd</t>
  </si>
  <si>
    <t>GLAXO</t>
  </si>
  <si>
    <t>GE Vernova T&amp;D India Ltd</t>
  </si>
  <si>
    <t>GET&amp;D</t>
  </si>
  <si>
    <t>Premier Energies Ltd</t>
  </si>
  <si>
    <t>PREMIERENE</t>
  </si>
  <si>
    <t>AU Small Finance Bank Ltd</t>
  </si>
  <si>
    <t>AUBANK</t>
  </si>
  <si>
    <t>Adani Wilmar Ltd</t>
  </si>
  <si>
    <t>AWL</t>
  </si>
  <si>
    <t>Nippon Life India Asset Management Ltd</t>
  </si>
  <si>
    <t>NAM-INDIA</t>
  </si>
  <si>
    <t>SJVN Ltd</t>
  </si>
  <si>
    <t>SJVN</t>
  </si>
  <si>
    <t>Max Financial Services Ltd</t>
  </si>
  <si>
    <t>MFSL</t>
  </si>
  <si>
    <t>Tata Elxsi Ltd</t>
  </si>
  <si>
    <t>TATAELXSI</t>
  </si>
  <si>
    <t>ACC Ltd</t>
  </si>
  <si>
    <t>ACC</t>
  </si>
  <si>
    <t>Housing and Urban Development Corporation Ltd</t>
  </si>
  <si>
    <t>HUDCO</t>
  </si>
  <si>
    <t>Sona BLW Precision Forgings Ltd</t>
  </si>
  <si>
    <t>SONACOMS</t>
  </si>
  <si>
    <t>360 One Wam Ltd</t>
  </si>
  <si>
    <t>360ONE</t>
  </si>
  <si>
    <t>Investment Banking &amp; Brokerage</t>
  </si>
  <si>
    <t>Bank of Maharashtra Ltd</t>
  </si>
  <si>
    <t>MAHABANK</t>
  </si>
  <si>
    <t>APL Apollo Tubes Ltd</t>
  </si>
  <si>
    <t>APLAPOLLO</t>
  </si>
  <si>
    <t>National Aluminium Co Ltd</t>
  </si>
  <si>
    <t>NATIONALUM</t>
  </si>
  <si>
    <t>UPL Ltd</t>
  </si>
  <si>
    <t>UPL</t>
  </si>
  <si>
    <t>Escorts Kubota Ltd</t>
  </si>
  <si>
    <t>ESCORTS</t>
  </si>
  <si>
    <t>Tractors</t>
  </si>
  <si>
    <t>Tata Technologies Ltd</t>
  </si>
  <si>
    <t>TATATECH</t>
  </si>
  <si>
    <t>3M India Ltd</t>
  </si>
  <si>
    <t>3MINDIA</t>
  </si>
  <si>
    <t>Stationery</t>
  </si>
  <si>
    <t>Honeywell Automation India Ltd</t>
  </si>
  <si>
    <t>HONAUT</t>
  </si>
  <si>
    <t>Apar Industries Ltd</t>
  </si>
  <si>
    <t>APARINDS</t>
  </si>
  <si>
    <t>IPCA Laboratories Ltd</t>
  </si>
  <si>
    <t>IPCALAB</t>
  </si>
  <si>
    <t>CRISIL Ltd</t>
  </si>
  <si>
    <t>CRISIL</t>
  </si>
  <si>
    <t>Bharat Dynamics Ltd</t>
  </si>
  <si>
    <t>BDL</t>
  </si>
  <si>
    <t>Cochin Shipyard Ltd</t>
  </si>
  <si>
    <t>COCHINSHIP</t>
  </si>
  <si>
    <t>Exide Industries Ltd</t>
  </si>
  <si>
    <t>EXIDEIND</t>
  </si>
  <si>
    <t>Batteries</t>
  </si>
  <si>
    <t>Blue Star Ltd</t>
  </si>
  <si>
    <t>BLUESTARCO</t>
  </si>
  <si>
    <t>Ajanta Pharma Ltd</t>
  </si>
  <si>
    <t>AJANTPHARM</t>
  </si>
  <si>
    <t>Jubilant Foodworks Ltd</t>
  </si>
  <si>
    <t>JUBLFOOD</t>
  </si>
  <si>
    <t>Restaurants &amp; Cafes</t>
  </si>
  <si>
    <t>Biocon Ltd</t>
  </si>
  <si>
    <t>BIOCON</t>
  </si>
  <si>
    <t>Biotechnology</t>
  </si>
  <si>
    <t>KPIT Technologies Ltd</t>
  </si>
  <si>
    <t>KPITTECH</t>
  </si>
  <si>
    <t>KEI Industries Ltd</t>
  </si>
  <si>
    <t>KEI</t>
  </si>
  <si>
    <t>Cables</t>
  </si>
  <si>
    <t>L&amp;T Finance Ltd</t>
  </si>
  <si>
    <t>LTF</t>
  </si>
  <si>
    <t>Deepak Nitrite Ltd</t>
  </si>
  <si>
    <t>DEEPAKNTR</t>
  </si>
  <si>
    <t>Gujarat Gas Ltd</t>
  </si>
  <si>
    <t>GUJGASLTD</t>
  </si>
  <si>
    <t>NLC India Ltd</t>
  </si>
  <si>
    <t>NLCINDIA</t>
  </si>
  <si>
    <t>AIA Engineering Ltd</t>
  </si>
  <si>
    <t>AIAENG</t>
  </si>
  <si>
    <t>Piramal Pharma Ltd</t>
  </si>
  <si>
    <t>PPLPHARMA</t>
  </si>
  <si>
    <t>Punjab &amp; Sind Bank</t>
  </si>
  <si>
    <t>PSB</t>
  </si>
  <si>
    <t>Godrej Industries Ltd</t>
  </si>
  <si>
    <t>GODREJIND</t>
  </si>
  <si>
    <t>Tata Investment Corporation Ltd</t>
  </si>
  <si>
    <t>TATAINVEST</t>
  </si>
  <si>
    <t>Kaynes Technology India Ltd</t>
  </si>
  <si>
    <t>KAYNES</t>
  </si>
  <si>
    <t>LIC Housing Finance Ltd</t>
  </si>
  <si>
    <t>LICHSGFIN</t>
  </si>
  <si>
    <t>Home Financing</t>
  </si>
  <si>
    <t>Syngene International Ltd</t>
  </si>
  <si>
    <t>SYNGENE</t>
  </si>
  <si>
    <t>Dalmia Bharat Ltd</t>
  </si>
  <si>
    <t>DALBHARAT</t>
  </si>
  <si>
    <t>Godfrey Phillips India Ltd</t>
  </si>
  <si>
    <t>GODFRYPHLP</t>
  </si>
  <si>
    <t>Vedant Fashions Ltd</t>
  </si>
  <si>
    <t>MANYAVAR</t>
  </si>
  <si>
    <t>Textiles</t>
  </si>
  <si>
    <t>Ola Electric Mobility Ltd</t>
  </si>
  <si>
    <t>OLAELEC</t>
  </si>
  <si>
    <t>Suven Pharmaceuticals Ltd</t>
  </si>
  <si>
    <t>SUVENPHAR</t>
  </si>
  <si>
    <t>Mahindra and Mahindra Financial Services Ltd</t>
  </si>
  <si>
    <t>M&amp;MFIN</t>
  </si>
  <si>
    <t>Endurance Technologies Ltd</t>
  </si>
  <si>
    <t>ENDURANCE</t>
  </si>
  <si>
    <t>J K Cement Ltd</t>
  </si>
  <si>
    <t>JKCEMENT</t>
  </si>
  <si>
    <t>Multi Commodity Exchange of India Ltd</t>
  </si>
  <si>
    <t>MCX</t>
  </si>
  <si>
    <t>BASF India Ltd</t>
  </si>
  <si>
    <t>BASF</t>
  </si>
  <si>
    <t>Aditya Birla Fashion and Retail Ltd</t>
  </si>
  <si>
    <t>ABFRL</t>
  </si>
  <si>
    <t>Metro Brands Ltd</t>
  </si>
  <si>
    <t>METROBRAND</t>
  </si>
  <si>
    <t>Footwear</t>
  </si>
  <si>
    <t>Brainbees Solutions Ltd</t>
  </si>
  <si>
    <t>FIRSTCRY</t>
  </si>
  <si>
    <t>Gillette India Ltd</t>
  </si>
  <si>
    <t>GILLETTE</t>
  </si>
  <si>
    <t>Central Depository Services (India) Ltd</t>
  </si>
  <si>
    <t>CDSL</t>
  </si>
  <si>
    <t>New India Assurance Company Ltd</t>
  </si>
  <si>
    <t>NIACL</t>
  </si>
  <si>
    <t>Embassy Office Parks REIT</t>
  </si>
  <si>
    <t>EMBASSY</t>
  </si>
  <si>
    <t>Cholamandalam Financial Holdings Ltd</t>
  </si>
  <si>
    <t>CHOLAHLDNG</t>
  </si>
  <si>
    <t>Apollo Tyres Ltd</t>
  </si>
  <si>
    <t>APOLLOTYRE</t>
  </si>
  <si>
    <t>KPR Mill Ltd</t>
  </si>
  <si>
    <t>KPRMILL</t>
  </si>
  <si>
    <t>Radico Khaitan Ltd</t>
  </si>
  <si>
    <t>RADICO</t>
  </si>
  <si>
    <t>IRB Infrastructure Developers Ltd</t>
  </si>
  <si>
    <t>IRB</t>
  </si>
  <si>
    <t>Emami Ltd</t>
  </si>
  <si>
    <t>EMAMILTD</t>
  </si>
  <si>
    <t>J B Chemicals and Pharmaceuticals Ltd</t>
  </si>
  <si>
    <t>JBCHEPHARM</t>
  </si>
  <si>
    <t>Go Digit General Insurance Ltd</t>
  </si>
  <si>
    <t>GODIGIT</t>
  </si>
  <si>
    <t>Aditya Birla Real Estate Ltd</t>
  </si>
  <si>
    <t>ABREL</t>
  </si>
  <si>
    <t>Bayer Cropscience Ltd</t>
  </si>
  <si>
    <t>BAYERCROP</t>
  </si>
  <si>
    <t>Global Health Ltd</t>
  </si>
  <si>
    <t>MEDANTA</t>
  </si>
  <si>
    <t>Sun Tv Network Ltd</t>
  </si>
  <si>
    <t>SUNTV</t>
  </si>
  <si>
    <t>TV Channels &amp; Broadcasters</t>
  </si>
  <si>
    <t>Star Health and Allied Insurance Company Ltd</t>
  </si>
  <si>
    <t>STARHEALTH</t>
  </si>
  <si>
    <t>Indraprastha Gas Ltd</t>
  </si>
  <si>
    <t>IGL</t>
  </si>
  <si>
    <t>Bandhan Bank Ltd</t>
  </si>
  <si>
    <t>BANDHANBNK</t>
  </si>
  <si>
    <t>Tata Chemicals Ltd</t>
  </si>
  <si>
    <t>TATACHEM</t>
  </si>
  <si>
    <t>Inox Wind Ltd</t>
  </si>
  <si>
    <t>INOXWIND</t>
  </si>
  <si>
    <t>Poonawalla Fincorp Ltd</t>
  </si>
  <si>
    <t>POONAWALLA</t>
  </si>
  <si>
    <t>Poly Medicure Ltd</t>
  </si>
  <si>
    <t>POLYMED</t>
  </si>
  <si>
    <t>Health Care Equipment &amp; Supplies</t>
  </si>
  <si>
    <t>Brigade Enterprises Ltd</t>
  </si>
  <si>
    <t>BRIGADE</t>
  </si>
  <si>
    <t>Sumitomo Chemical India Ltd</t>
  </si>
  <si>
    <t>SUMICHEM</t>
  </si>
  <si>
    <t>Hindustan Copper Ltd</t>
  </si>
  <si>
    <t>HINDCOPPER</t>
  </si>
  <si>
    <t>Mining - Copper</t>
  </si>
  <si>
    <t>Himadri Speciality Chemical Ltd</t>
  </si>
  <si>
    <t>HSCL</t>
  </si>
  <si>
    <t>Sundram Fasteners Ltd</t>
  </si>
  <si>
    <t>SUNDRMFAST</t>
  </si>
  <si>
    <t>ICICI Securities Ltd</t>
  </si>
  <si>
    <t>ISEC</t>
  </si>
  <si>
    <t>Authum Investment &amp; Infrastructure Ltd</t>
  </si>
  <si>
    <t>AIIL</t>
  </si>
  <si>
    <t>Aegis Logistics Ltd</t>
  </si>
  <si>
    <t>AEGISLOG</t>
  </si>
  <si>
    <t>TVS Holdings Ltd</t>
  </si>
  <si>
    <t>TVSHLTD</t>
  </si>
  <si>
    <t>Motherson Sumi Wiring India Ltd</t>
  </si>
  <si>
    <t>MSUMI</t>
  </si>
  <si>
    <t>Angel One Ltd</t>
  </si>
  <si>
    <t>ANGELONE</t>
  </si>
  <si>
    <t>ZF Commercial Vehicle Control Systems India Ltd</t>
  </si>
  <si>
    <t>ZFCVINDIA</t>
  </si>
  <si>
    <t>Emcure Pharmaceuticals Ltd</t>
  </si>
  <si>
    <t>EMCURE</t>
  </si>
  <si>
    <t>Gland Pharma Ltd</t>
  </si>
  <si>
    <t>GLAND</t>
  </si>
  <si>
    <t>Laurus Labs Ltd</t>
  </si>
  <si>
    <t>LAURUSLABS</t>
  </si>
  <si>
    <t>Delhivery Ltd</t>
  </si>
  <si>
    <t>DELHIVERY</t>
  </si>
  <si>
    <t>Carborundum Universal Ltd</t>
  </si>
  <si>
    <t>CARBORUNIV</t>
  </si>
  <si>
    <t>NBCC (India) Ltd</t>
  </si>
  <si>
    <t>NBCC</t>
  </si>
  <si>
    <t>KEC International Ltd</t>
  </si>
  <si>
    <t>KEC</t>
  </si>
  <si>
    <t>Dr. Lal PathLabs Ltd</t>
  </si>
  <si>
    <t>LALPATHLAB</t>
  </si>
  <si>
    <t>Mangalore Refinery and Petrochemicals Ltd</t>
  </si>
  <si>
    <t>MRPL</t>
  </si>
  <si>
    <t>Narayana Hrudayalaya Ltd</t>
  </si>
  <si>
    <t>NH</t>
  </si>
  <si>
    <t>Ratnamani Metals and Tubes Ltd</t>
  </si>
  <si>
    <t>RATNAMANI</t>
  </si>
  <si>
    <t>SKF India Ltd</t>
  </si>
  <si>
    <t>SKFINDIA</t>
  </si>
  <si>
    <t>Timken India Ltd</t>
  </si>
  <si>
    <t>TIMKEN</t>
  </si>
  <si>
    <t>Amara Raja Energy &amp; Mobility Ltd</t>
  </si>
  <si>
    <t>ARE&amp;M</t>
  </si>
  <si>
    <t>Anant Raj Ltd</t>
  </si>
  <si>
    <t>ANANTRAJ</t>
  </si>
  <si>
    <t>Whirlpool of India Ltd</t>
  </si>
  <si>
    <t>WHIRLPOOL</t>
  </si>
  <si>
    <t>Crompton Greaves Consumer Electricals Ltd</t>
  </si>
  <si>
    <t>CROMPTON</t>
  </si>
  <si>
    <t>Natco Pharma Ltd</t>
  </si>
  <si>
    <t>NATCOPHARM</t>
  </si>
  <si>
    <t>PNB Housing Finance Ltd</t>
  </si>
  <si>
    <t>PNBHOUSING</t>
  </si>
  <si>
    <t>CESC Ltd</t>
  </si>
  <si>
    <t>CESC</t>
  </si>
  <si>
    <t>Nuvama Wealth Management Ltd</t>
  </si>
  <si>
    <t>NUVAMA</t>
  </si>
  <si>
    <t>Grindwell Norton Ltd</t>
  </si>
  <si>
    <t>GRINDWELL</t>
  </si>
  <si>
    <t>Hatsun Agro Product Ltd</t>
  </si>
  <si>
    <t>HATSUN</t>
  </si>
  <si>
    <t>Jyoti CNC Automation Ltd</t>
  </si>
  <si>
    <t>JYOTICNC</t>
  </si>
  <si>
    <t>Computer Hardware</t>
  </si>
  <si>
    <t>Piramal Enterprises Ltd</t>
  </si>
  <si>
    <t>PEL</t>
  </si>
  <si>
    <t>Shyam Metalics and Energy Ltd</t>
  </si>
  <si>
    <t>SHYAMMETL</t>
  </si>
  <si>
    <t>Tejas Networks Ltd</t>
  </si>
  <si>
    <t>TEJASNET</t>
  </si>
  <si>
    <t>Telecom Equipments</t>
  </si>
  <si>
    <t>Firstsource Solutions Ltd</t>
  </si>
  <si>
    <t>FSL</t>
  </si>
  <si>
    <t>Outsourced services</t>
  </si>
  <si>
    <t>Pfizer Ltd</t>
  </si>
  <si>
    <t>PFIZER</t>
  </si>
  <si>
    <t>Atul Ltd</t>
  </si>
  <si>
    <t>ATUL</t>
  </si>
  <si>
    <t>Kansai Nerolac Paints Ltd</t>
  </si>
  <si>
    <t>KANSAINER</t>
  </si>
  <si>
    <t>CPSE ETF</t>
  </si>
  <si>
    <t>CPSEETF</t>
  </si>
  <si>
    <t>Equity</t>
  </si>
  <si>
    <t>Aditya Birla Sun Life AMC Ltd</t>
  </si>
  <si>
    <t>ABSLAMC</t>
  </si>
  <si>
    <t>EIH Ltd</t>
  </si>
  <si>
    <t>EIHOTEL</t>
  </si>
  <si>
    <t>Alembic Pharmaceuticals Ltd</t>
  </si>
  <si>
    <t>APLLTD</t>
  </si>
  <si>
    <t>Aster DM Healthcare Ltd</t>
  </si>
  <si>
    <t>ASTERDM</t>
  </si>
  <si>
    <t>Triveni Turbine Ltd</t>
  </si>
  <si>
    <t>TRITURBINE</t>
  </si>
  <si>
    <t>Gujarat State Petronet Ltd</t>
  </si>
  <si>
    <t>GSPL</t>
  </si>
  <si>
    <t>Computer Age Management Services Ltd</t>
  </si>
  <si>
    <t>CAMS</t>
  </si>
  <si>
    <t>Jupiter Wagons Ltd</t>
  </si>
  <si>
    <t>JWL</t>
  </si>
  <si>
    <t>Rail</t>
  </si>
  <si>
    <t>Krishna Institute of Medical Sciences Ltd</t>
  </si>
  <si>
    <t>KIMS</t>
  </si>
  <si>
    <t>ITI Ltd</t>
  </si>
  <si>
    <t>ITI</t>
  </si>
  <si>
    <t>Affle (India) Ltd</t>
  </si>
  <si>
    <t>AFFLE</t>
  </si>
  <si>
    <t>Advertising</t>
  </si>
  <si>
    <t>Bikaji Foods International Ltd</t>
  </si>
  <si>
    <t>BIKAJI</t>
  </si>
  <si>
    <t>Elgi Equipments Ltd</t>
  </si>
  <si>
    <t>ELGIEQUIP</t>
  </si>
  <si>
    <t>Ramco Cements Limited</t>
  </si>
  <si>
    <t>RAMCOCEM</t>
  </si>
  <si>
    <t>Castrol India Ltd</t>
  </si>
  <si>
    <t>CASTROLIND</t>
  </si>
  <si>
    <t>Five-Star Business Finance Ltd</t>
  </si>
  <si>
    <t>FIVESTAR</t>
  </si>
  <si>
    <t>Kalpataru Projects International Ltd</t>
  </si>
  <si>
    <t>KPIL</t>
  </si>
  <si>
    <t>Ircon International Ltd</t>
  </si>
  <si>
    <t>IRCON</t>
  </si>
  <si>
    <t>KIOCL Ltd</t>
  </si>
  <si>
    <t>KIOCL</t>
  </si>
  <si>
    <t>Vinati Organics Ltd</t>
  </si>
  <si>
    <t>VINATIORGA</t>
  </si>
  <si>
    <t>Devyani International Ltd</t>
  </si>
  <si>
    <t>DEVYANI</t>
  </si>
  <si>
    <t>Amber Enterprises India Ltd</t>
  </si>
  <si>
    <t>AMBER</t>
  </si>
  <si>
    <t>Cyient Ltd</t>
  </si>
  <si>
    <t>CYIENT</t>
  </si>
  <si>
    <t>Nexus Select Trust</t>
  </si>
  <si>
    <t>NXST</t>
  </si>
  <si>
    <t>Mindspace Business Parks REIT</t>
  </si>
  <si>
    <t>MINDSPACE</t>
  </si>
  <si>
    <t>Jindal SAW Ltd</t>
  </si>
  <si>
    <t>JINDALSAW</t>
  </si>
  <si>
    <t>Akzo Nobel India Ltd</t>
  </si>
  <si>
    <t>AKZOINDIA</t>
  </si>
  <si>
    <t>Jai Balaji Industries Ltd</t>
  </si>
  <si>
    <t>JAIBALAJI</t>
  </si>
  <si>
    <t>Chambal Fertilisers and Chemicals Ltd</t>
  </si>
  <si>
    <t>CHAMBLFERT</t>
  </si>
  <si>
    <t>Bombay Burmah Trading Corporation</t>
  </si>
  <si>
    <t xml:space="preserve"> Ltd</t>
  </si>
  <si>
    <t>BBTC</t>
  </si>
  <si>
    <t>Blue Dart Express Ltd</t>
  </si>
  <si>
    <t>BLUEDART</t>
  </si>
  <si>
    <t>Relaxo Footwears Ltd</t>
  </si>
  <si>
    <t>RELAXO</t>
  </si>
  <si>
    <t>Jubilant Pharmova Ltd</t>
  </si>
  <si>
    <t>JUBLPHARMA</t>
  </si>
  <si>
    <t>Signatureglobal (India) Ltd</t>
  </si>
  <si>
    <t>SIGNATURE</t>
  </si>
  <si>
    <t>Concord Biotech Ltd</t>
  </si>
  <si>
    <t>CONCORDBIO</t>
  </si>
  <si>
    <t>JBM Auto Ltd</t>
  </si>
  <si>
    <t>JBMA</t>
  </si>
  <si>
    <t>Kajaria Ceramics Ltd</t>
  </si>
  <si>
    <t>KAJARIACER</t>
  </si>
  <si>
    <t>Building Products - Ceramics</t>
  </si>
  <si>
    <t>Welspun Corp Ltd</t>
  </si>
  <si>
    <t>WELCORP</t>
  </si>
  <si>
    <t>Astrazeneca Pharma India Ltd</t>
  </si>
  <si>
    <t>ASTRAZEN</t>
  </si>
  <si>
    <t>Jyothy Labs Ltd</t>
  </si>
  <si>
    <t>JYOTHYLAB</t>
  </si>
  <si>
    <t>Chalet Hotels Ltd</t>
  </si>
  <si>
    <t>CHALET</t>
  </si>
  <si>
    <t>V Guard Industries Ltd</t>
  </si>
  <si>
    <t>VGUARD</t>
  </si>
  <si>
    <t>Aadhar Housing Finance Ltd</t>
  </si>
  <si>
    <t>AADHARHFC</t>
  </si>
  <si>
    <t>Century Plyboards (India) Ltd</t>
  </si>
  <si>
    <t>CENTURYPLY</t>
  </si>
  <si>
    <t>Wood Products</t>
  </si>
  <si>
    <t>CIE Automotive India Ltd</t>
  </si>
  <si>
    <t>CIEINDIA</t>
  </si>
  <si>
    <t>NCC Ltd</t>
  </si>
  <si>
    <t>NCC</t>
  </si>
  <si>
    <t>Finolex Industries Ltd</t>
  </si>
  <si>
    <t>FINPIPE</t>
  </si>
  <si>
    <t>Neuland Laboratories Ltd</t>
  </si>
  <si>
    <t>NEULANDLAB</t>
  </si>
  <si>
    <t>Finolex Cables Ltd</t>
  </si>
  <si>
    <t>FINCABLES</t>
  </si>
  <si>
    <t>Schneider Electric Infrastructure Ltd</t>
  </si>
  <si>
    <t>SCHNEIDER</t>
  </si>
  <si>
    <t>IIFL Finance Ltd</t>
  </si>
  <si>
    <t>IIFL</t>
  </si>
  <si>
    <t>Wockhardt Ltd</t>
  </si>
  <si>
    <t>WOCKPHARMA</t>
  </si>
  <si>
    <t>Aarti Industries Ltd</t>
  </si>
  <si>
    <t>AARTIIND</t>
  </si>
  <si>
    <t>Garden Reach Shipbuilders &amp; Engineers Ltd</t>
  </si>
  <si>
    <t>GRSE</t>
  </si>
  <si>
    <t>Great Eastern Shipping Company Ltd</t>
  </si>
  <si>
    <t>GESHIP</t>
  </si>
  <si>
    <t>Cello World Ltd</t>
  </si>
  <si>
    <t>CELLO</t>
  </si>
  <si>
    <t>Asahi India Glass Ltd</t>
  </si>
  <si>
    <t>ASAHIINDIA</t>
  </si>
  <si>
    <t>Techno Electric &amp; Engineering Company Ltd</t>
  </si>
  <si>
    <t>TECHNOE</t>
  </si>
  <si>
    <t>Karur Vysya Bank Ltd</t>
  </si>
  <si>
    <t>KARURVYSYA</t>
  </si>
  <si>
    <t>Eris Lifesciences Ltd</t>
  </si>
  <si>
    <t>ERIS</t>
  </si>
  <si>
    <t>Newgen Software Technologies Ltd</t>
  </si>
  <si>
    <t>NEWGEN</t>
  </si>
  <si>
    <t>Sobha Ltd</t>
  </si>
  <si>
    <t>SOBHA</t>
  </si>
  <si>
    <t>PTC Industries Ltd</t>
  </si>
  <si>
    <t>PTCIL</t>
  </si>
  <si>
    <t>LMW Ltd</t>
  </si>
  <si>
    <t>LMW</t>
  </si>
  <si>
    <t>Aptus Value Housing Finance India Ltd</t>
  </si>
  <si>
    <t>APTUS</t>
  </si>
  <si>
    <t>HFCL Ltd</t>
  </si>
  <si>
    <t>HFCL</t>
  </si>
  <si>
    <t>Trident Ltd</t>
  </si>
  <si>
    <t>TRIDENT</t>
  </si>
  <si>
    <t>Bata India Ltd</t>
  </si>
  <si>
    <t>BATAINDIA</t>
  </si>
  <si>
    <t>Tbo Tek Ltd</t>
  </si>
  <si>
    <t>TBOTEK</t>
  </si>
  <si>
    <t>Tour &amp; Travel Services</t>
  </si>
  <si>
    <t>Reliance Power Ltd</t>
  </si>
  <si>
    <t>RPOWER</t>
  </si>
  <si>
    <t>Kfin Technologies Ltd</t>
  </si>
  <si>
    <t>KFINTECH</t>
  </si>
  <si>
    <t>Anand Rathi Wealth Ltd</t>
  </si>
  <si>
    <t>ANANDRATHI</t>
  </si>
  <si>
    <t>R R Kabel Ltd</t>
  </si>
  <si>
    <t>RRKABEL</t>
  </si>
  <si>
    <t>UTI Asset Management Company Ltd</t>
  </si>
  <si>
    <t>UTIAMC</t>
  </si>
  <si>
    <t>Sonata Software Ltd</t>
  </si>
  <si>
    <t>SONATSOFTW</t>
  </si>
  <si>
    <t>BEML Ltd</t>
  </si>
  <si>
    <t>BEML</t>
  </si>
  <si>
    <t>Zen Technologies Ltd</t>
  </si>
  <si>
    <t>ZENTEC</t>
  </si>
  <si>
    <t>Doms Industries Ltd</t>
  </si>
  <si>
    <t>DOMS</t>
  </si>
  <si>
    <t>Office Supplies</t>
  </si>
  <si>
    <t>Capri Global Capital Ltd</t>
  </si>
  <si>
    <t>CGCL</t>
  </si>
  <si>
    <t>Ramkrishna Forgings Ltd</t>
  </si>
  <si>
    <t>RKFORGE</t>
  </si>
  <si>
    <t>Kirloskar Oil Engines Ltd</t>
  </si>
  <si>
    <t>KIRLOSENG</t>
  </si>
  <si>
    <t>PG Electroplast Ltd</t>
  </si>
  <si>
    <t>PGEL</t>
  </si>
  <si>
    <t>Navin Fluorine International Ltd</t>
  </si>
  <si>
    <t>NAVINFLUOR</t>
  </si>
  <si>
    <t>Titagarh Rail Systems Ltd</t>
  </si>
  <si>
    <t>TITAGARH</t>
  </si>
  <si>
    <t>Rainbow Children's Medicare Ltd</t>
  </si>
  <si>
    <t>RAINBOW</t>
  </si>
  <si>
    <t>Bls International Services Ltd</t>
  </si>
  <si>
    <t>BLS</t>
  </si>
  <si>
    <t>DCM Shriram Ltd</t>
  </si>
  <si>
    <t>DCMSHRIRAM</t>
  </si>
  <si>
    <t>Clean Science and Technology Ltd</t>
  </si>
  <si>
    <t>CLEAN</t>
  </si>
  <si>
    <t>Action Construction Equipment Ltd</t>
  </si>
  <si>
    <t>ACE</t>
  </si>
  <si>
    <t>Heavy Machinery</t>
  </si>
  <si>
    <t>Sarda Energy &amp; Minerals Ltd</t>
  </si>
  <si>
    <t>SARDAEN</t>
  </si>
  <si>
    <t>Zensar Technologies Ltd</t>
  </si>
  <si>
    <t>ZENSARTECH</t>
  </si>
  <si>
    <t>Indian Energy Exchange Ltd</t>
  </si>
  <si>
    <t>IEX</t>
  </si>
  <si>
    <t>Power Trading &amp; Consultancy</t>
  </si>
  <si>
    <t>Deepak Fertilisers and Petrochemicals Corp Ltd</t>
  </si>
  <si>
    <t>DEEPAKFERT</t>
  </si>
  <si>
    <t>Waaree Renewable Technologies Ltd</t>
  </si>
  <si>
    <t>WAAREERTL</t>
  </si>
  <si>
    <t>Swan Energy Ltd</t>
  </si>
  <si>
    <t>SWANENERGY</t>
  </si>
  <si>
    <t>G R Infraprojects Ltd</t>
  </si>
  <si>
    <t>GRINFRA</t>
  </si>
  <si>
    <t>CreditAccess Grameen Ltd</t>
  </si>
  <si>
    <t>CREDITACC</t>
  </si>
  <si>
    <t>Sanofi India Ltd</t>
  </si>
  <si>
    <t>SANOFI</t>
  </si>
  <si>
    <t>HBL Power Systems Ltd</t>
  </si>
  <si>
    <t>HBLPOWER</t>
  </si>
  <si>
    <t>PCBL Ltd</t>
  </si>
  <si>
    <t>PCBL</t>
  </si>
  <si>
    <t>UTI S&amp;P BSE Sensex ETF</t>
  </si>
  <si>
    <t>UTISENSETF</t>
  </si>
  <si>
    <t>Caplin Point Laboratories Ltd</t>
  </si>
  <si>
    <t>CAPLIPOINT</t>
  </si>
  <si>
    <t>PVR INOX Ltd</t>
  </si>
  <si>
    <t>PVRINOX</t>
  </si>
  <si>
    <t>Theatres</t>
  </si>
  <si>
    <t>Kirloskar Brothers Ltd</t>
  </si>
  <si>
    <t>KIRLOSBROS</t>
  </si>
  <si>
    <t>Birlasoft Ltd</t>
  </si>
  <si>
    <t>BSOFT</t>
  </si>
  <si>
    <t>Netweb Technologies India Ltd</t>
  </si>
  <si>
    <t>NETWEB</t>
  </si>
  <si>
    <t>Redington Ltd</t>
  </si>
  <si>
    <t>REDINGTON</t>
  </si>
  <si>
    <t>Technology Hardware</t>
  </si>
  <si>
    <t>IFCI Ltd</t>
  </si>
  <si>
    <t>IFCI</t>
  </si>
  <si>
    <t>Indegene Ltd</t>
  </si>
  <si>
    <t>INDGN</t>
  </si>
  <si>
    <t>Indiamart Intermesh Ltd</t>
  </si>
  <si>
    <t>INDIAMART</t>
  </si>
  <si>
    <t>Fine Organic Industries Ltd</t>
  </si>
  <si>
    <t>FINEORG</t>
  </si>
  <si>
    <t>Welspun Living Ltd</t>
  </si>
  <si>
    <t>WELSPUNLIV</t>
  </si>
  <si>
    <t>RITES Ltd</t>
  </si>
  <si>
    <t>RITES</t>
  </si>
  <si>
    <t>Gravita India Ltd</t>
  </si>
  <si>
    <t>GRAVITA</t>
  </si>
  <si>
    <t>Metals - Lead</t>
  </si>
  <si>
    <t>Inox Wind Energy Ltd</t>
  </si>
  <si>
    <t>IWEL</t>
  </si>
  <si>
    <t>Tata Teleservices (Maharashtra) Ltd</t>
  </si>
  <si>
    <t>TTML</t>
  </si>
  <si>
    <t>E I D-Parry (India) Ltd</t>
  </si>
  <si>
    <t>EIDPARRY</t>
  </si>
  <si>
    <t>Sugar</t>
  </si>
  <si>
    <t>Strides Pharma Science Ltd</t>
  </si>
  <si>
    <t>STAR</t>
  </si>
  <si>
    <t>Mahanagar Gas Ltd</t>
  </si>
  <si>
    <t>MGL</t>
  </si>
  <si>
    <t>Supreme Petrochem Ltd</t>
  </si>
  <si>
    <t>SPLPETRO</t>
  </si>
  <si>
    <t>Nava Limited</t>
  </si>
  <si>
    <t>NAVA</t>
  </si>
  <si>
    <t>KSB Ltd</t>
  </si>
  <si>
    <t>KSB</t>
  </si>
  <si>
    <t>NMDC Steel Ltd</t>
  </si>
  <si>
    <t>NSLNISP</t>
  </si>
  <si>
    <t>Transformers and Rectifiers (India) Ltd</t>
  </si>
  <si>
    <t>TARIL</t>
  </si>
  <si>
    <t>Granules India Ltd</t>
  </si>
  <si>
    <t>GRANULES</t>
  </si>
  <si>
    <t>Godrej Agrovet Ltd</t>
  </si>
  <si>
    <t>GODREJAGRO</t>
  </si>
  <si>
    <t>Agro Products</t>
  </si>
  <si>
    <t>eClerx Services Limited</t>
  </si>
  <si>
    <t>ECLERX</t>
  </si>
  <si>
    <t>Sterling and Wilson Renewable Energy Ltd</t>
  </si>
  <si>
    <t>SWSOLAR</t>
  </si>
  <si>
    <t>Vardhman Textiles Ltd</t>
  </si>
  <si>
    <t>VTL</t>
  </si>
  <si>
    <t>Praj Industries Ltd</t>
  </si>
  <si>
    <t>PRAJIND</t>
  </si>
  <si>
    <t>Ingersoll-Rand (India) Ltd</t>
  </si>
  <si>
    <t>INGERRAND</t>
  </si>
  <si>
    <t>LT Foods Ltd</t>
  </si>
  <si>
    <t>LTFOODS</t>
  </si>
  <si>
    <t>Data Patterns (India) Ltd</t>
  </si>
  <si>
    <t>DATAPATTNS</t>
  </si>
  <si>
    <t>Olectra Greentech Ltd</t>
  </si>
  <si>
    <t>OLECTRA</t>
  </si>
  <si>
    <t>Railtel Corporation of India Ltd</t>
  </si>
  <si>
    <t>RAILTEL</t>
  </si>
  <si>
    <t>Communication &amp; Networking</t>
  </si>
  <si>
    <t>Raymond Lifestyle Ltd</t>
  </si>
  <si>
    <t>RAYMONDLSL</t>
  </si>
  <si>
    <t>JM Financial Ltd</t>
  </si>
  <si>
    <t>JMFINANCIL</t>
  </si>
  <si>
    <t>RedTape</t>
  </si>
  <si>
    <t>REDTAPE</t>
  </si>
  <si>
    <t>Network18 Media &amp; Investments Ltd</t>
  </si>
  <si>
    <t>NETWORK18</t>
  </si>
  <si>
    <t>Movies &amp; TV Serials</t>
  </si>
  <si>
    <t>Manappuram Finance Ltd</t>
  </si>
  <si>
    <t>MANAPPURAM</t>
  </si>
  <si>
    <t>Akums Drugs and Pharmaceuticals Ltd</t>
  </si>
  <si>
    <t>AKUMS</t>
  </si>
  <si>
    <t>Aavas Financiers Ltd</t>
  </si>
  <si>
    <t>AAVAS</t>
  </si>
  <si>
    <t>Marksans Pharma Ltd</t>
  </si>
  <si>
    <t>MARKSANS</t>
  </si>
  <si>
    <t>Godawari Power and Ispat Ltd</t>
  </si>
  <si>
    <t>GPIL</t>
  </si>
  <si>
    <t>City Union Bank Ltd</t>
  </si>
  <si>
    <t>CUB</t>
  </si>
  <si>
    <t>Glenmark Life Sciences Ltd</t>
  </si>
  <si>
    <t>GLS</t>
  </si>
  <si>
    <t>Usha Martin Ltd</t>
  </si>
  <si>
    <t>USHAMART</t>
  </si>
  <si>
    <t>Cube Highways Trust</t>
  </si>
  <si>
    <t>CUBEINVIT</t>
  </si>
  <si>
    <t>Roads</t>
  </si>
  <si>
    <t>Elecon Engineering Company Ltd</t>
  </si>
  <si>
    <t>ELECON</t>
  </si>
  <si>
    <t>Prudent Corporate Advisory Services Ltd</t>
  </si>
  <si>
    <t>PRUDENT</t>
  </si>
  <si>
    <t>Honasa Consumer Ltd</t>
  </si>
  <si>
    <t>HONASA</t>
  </si>
  <si>
    <t>Tega Industries Ltd</t>
  </si>
  <si>
    <t>TEGA</t>
  </si>
  <si>
    <t>Balrampur Chini Mills Ltd</t>
  </si>
  <si>
    <t>BALRAMCHIN</t>
  </si>
  <si>
    <t>Genus Power Infrastructures Ltd</t>
  </si>
  <si>
    <t>GENUSPOWER</t>
  </si>
  <si>
    <t>Nuvoco Vistas Corporation Ltd</t>
  </si>
  <si>
    <t>NUVOCO</t>
  </si>
  <si>
    <t>Jaiprakash Power Ventures Ltd</t>
  </si>
  <si>
    <t>JPPOWER</t>
  </si>
  <si>
    <t>Zydus Wellness Ltd</t>
  </si>
  <si>
    <t>ZYDUSWELL</t>
  </si>
  <si>
    <t>RHI Magnesita India Ltd</t>
  </si>
  <si>
    <t>RHIM</t>
  </si>
  <si>
    <t>Craftsman Automation Ltd</t>
  </si>
  <si>
    <t>CRAFTSMAN</t>
  </si>
  <si>
    <t>Minda Corporation Ltd</t>
  </si>
  <si>
    <t>MINDACORP</t>
  </si>
  <si>
    <t>TTK Prestige Ltd</t>
  </si>
  <si>
    <t>TTKPRESTIG</t>
  </si>
  <si>
    <t>MMTC Ltd</t>
  </si>
  <si>
    <t>MMTC</t>
  </si>
  <si>
    <t>Westlife Foodworld Ltd</t>
  </si>
  <si>
    <t>WESTLIFE</t>
  </si>
  <si>
    <t>Gujarat Mineral Development Corporation Ltd</t>
  </si>
  <si>
    <t>GMDCLTD</t>
  </si>
  <si>
    <t>IIFL Securities Ltd</t>
  </si>
  <si>
    <t>IIFLSEC</t>
  </si>
  <si>
    <t>Voltamp Transformers Ltd</t>
  </si>
  <si>
    <t>VOLTAMP</t>
  </si>
  <si>
    <t>Zee Entertainment Enterprises Ltd</t>
  </si>
  <si>
    <t>ZEEL</t>
  </si>
  <si>
    <t>Maharashtra Scooters Ltd</t>
  </si>
  <si>
    <t>MAHSCOOTER</t>
  </si>
  <si>
    <t>Mrs. Bectors Food Specialities Ltd</t>
  </si>
  <si>
    <t>BECTORFOOD</t>
  </si>
  <si>
    <t>Can Fin Homes Ltd</t>
  </si>
  <si>
    <t>CANFINHOME</t>
  </si>
  <si>
    <t>Powergrid Infrastructure Investment Trust</t>
  </si>
  <si>
    <t>PGINVIT</t>
  </si>
  <si>
    <t>Happiest Minds Technologies Ltd</t>
  </si>
  <si>
    <t>HAPPSTMNDS</t>
  </si>
  <si>
    <t>Tips Music Ltd</t>
  </si>
  <si>
    <t>TIPSMUSIC</t>
  </si>
  <si>
    <t>CEAT Ltd</t>
  </si>
  <si>
    <t>CEATLTD</t>
  </si>
  <si>
    <t>Sanofi Consumer Healthcare India Ltd</t>
  </si>
  <si>
    <t>SANOFICONR</t>
  </si>
  <si>
    <t>Jubilant Ingrevia Ltd</t>
  </si>
  <si>
    <t>JUBLINGREA</t>
  </si>
  <si>
    <t>Aether Industries Ltd</t>
  </si>
  <si>
    <t>AETHER</t>
  </si>
  <si>
    <t>Bengal &amp; Assam Company Ltd</t>
  </si>
  <si>
    <t>BENGALASM</t>
  </si>
  <si>
    <t>India Cements Ltd</t>
  </si>
  <si>
    <t>INDIACEM</t>
  </si>
  <si>
    <t>Alok Industries Ltd</t>
  </si>
  <si>
    <t>ALOKINDS</t>
  </si>
  <si>
    <t>Reliance Infrastructure Ltd</t>
  </si>
  <si>
    <t>RELINFRA</t>
  </si>
  <si>
    <t>Jammu and Kashmir Bank Ltd</t>
  </si>
  <si>
    <t>J&amp;KBANK</t>
  </si>
  <si>
    <t>Va Tech Wabag Ltd</t>
  </si>
  <si>
    <t>WABAG</t>
  </si>
  <si>
    <t>Water Management</t>
  </si>
  <si>
    <t>Metropolis Healthcare Ltd</t>
  </si>
  <si>
    <t>METROPOLIS</t>
  </si>
  <si>
    <t>Engineers India Ltd</t>
  </si>
  <si>
    <t>ENGINERSIN</t>
  </si>
  <si>
    <t>Raymond Ltd</t>
  </si>
  <si>
    <t>RAYMOND</t>
  </si>
  <si>
    <t>JK Tyre &amp; Industries Ltd</t>
  </si>
  <si>
    <t>JKTYRE</t>
  </si>
  <si>
    <t>Safari Industries (India) Ltd</t>
  </si>
  <si>
    <t>SAFARI</t>
  </si>
  <si>
    <t>Kirloskar Pneumatic Company Ltd</t>
  </si>
  <si>
    <t>KIRLPNU</t>
  </si>
  <si>
    <t>Quess Corp Ltd</t>
  </si>
  <si>
    <t>QUESS</t>
  </si>
  <si>
    <t>Employment Services</t>
  </si>
  <si>
    <t>Bharat 22 ETF</t>
  </si>
  <si>
    <t>ICICIB22</t>
  </si>
  <si>
    <t>JSW Holdings Ltd</t>
  </si>
  <si>
    <t>JSWHL</t>
  </si>
  <si>
    <t>Vesuvius India Ltd</t>
  </si>
  <si>
    <t>VESUVIUS</t>
  </si>
  <si>
    <t>Alkyl Amines Chemicals Ltd</t>
  </si>
  <si>
    <t>ALKYLAMINE</t>
  </si>
  <si>
    <t>Symphony Ltd</t>
  </si>
  <si>
    <t>SYMPHONY</t>
  </si>
  <si>
    <t>ELANTAS Beck India Ltd</t>
  </si>
  <si>
    <t>ELANTAS</t>
  </si>
  <si>
    <t>CE Info Systems Ltd</t>
  </si>
  <si>
    <t>MAPMYINDIA</t>
  </si>
  <si>
    <t>Nippon India ETF Nifty Bank BeES</t>
  </si>
  <si>
    <t>BANKBEES</t>
  </si>
  <si>
    <t>Home First Finance Company India Ltd</t>
  </si>
  <si>
    <t>HOMEFIRST</t>
  </si>
  <si>
    <t>Sammaan Capital Ltd</t>
  </si>
  <si>
    <t>SAMMAANCAP</t>
  </si>
  <si>
    <t>Galaxy Surfactants Ltd</t>
  </si>
  <si>
    <t>GALAXYSURF</t>
  </si>
  <si>
    <t>Choice International Ltd</t>
  </si>
  <si>
    <t>CHOICEIN</t>
  </si>
  <si>
    <t>Force Motors Ltd</t>
  </si>
  <si>
    <t>FORCEMOT</t>
  </si>
  <si>
    <t>Saregama India Ltd</t>
  </si>
  <si>
    <t>SAREGAMA</t>
  </si>
  <si>
    <t>Graphite India Ltd</t>
  </si>
  <si>
    <t>GRAPHITE</t>
  </si>
  <si>
    <t>INOX India Ltd</t>
  </si>
  <si>
    <t>INOXINDIA</t>
  </si>
  <si>
    <t>Sea-Borne Tankers</t>
  </si>
  <si>
    <t>RBL Bank Ltd</t>
  </si>
  <si>
    <t>RBLBANK</t>
  </si>
  <si>
    <t>Kirloskar Ferrous Industries Ltd</t>
  </si>
  <si>
    <t>KIRLFER</t>
  </si>
  <si>
    <t>Sapphire Foods India Ltd</t>
  </si>
  <si>
    <t>SAPPHIRE</t>
  </si>
  <si>
    <t>Vijaya Diagnostic Centre Ltd</t>
  </si>
  <si>
    <t>VIJAYA</t>
  </si>
  <si>
    <t>Rattanindia Enterprises Ltd</t>
  </si>
  <si>
    <t>RTNINDIA</t>
  </si>
  <si>
    <t>KPI Green Energy Ltd</t>
  </si>
  <si>
    <t>KPIGREEN</t>
  </si>
  <si>
    <t>Electrosteel Castings Ltd</t>
  </si>
  <si>
    <t>ELECTCAST</t>
  </si>
  <si>
    <t>Intellect Design Arena Ltd</t>
  </si>
  <si>
    <t>INTELLECT</t>
  </si>
  <si>
    <t>Happy Forgings Ltd</t>
  </si>
  <si>
    <t>HAPPYFORGE</t>
  </si>
  <si>
    <t>Auto, Truck &amp; Motorcycle Parts</t>
  </si>
  <si>
    <t>Tanla Platforms Ltd</t>
  </si>
  <si>
    <t>TANLA</t>
  </si>
  <si>
    <t>shipping corporation of India Ltd</t>
  </si>
  <si>
    <t>SCI</t>
  </si>
  <si>
    <t>Edelweiss Financial Services Ltd</t>
  </si>
  <si>
    <t>EDELWEISS</t>
  </si>
  <si>
    <t>Bajaj Electricals Ltd</t>
  </si>
  <si>
    <t>BAJAJELEC</t>
  </si>
  <si>
    <t>Puravankara Ltd</t>
  </si>
  <si>
    <t>PURVA</t>
  </si>
  <si>
    <t>Isgec Heavy Engineering Ltd</t>
  </si>
  <si>
    <t>ISGEC</t>
  </si>
  <si>
    <t>ESAB India Ltd</t>
  </si>
  <si>
    <t>ESABINDIA</t>
  </si>
  <si>
    <t>Arvind Ltd</t>
  </si>
  <si>
    <t>ARVIND</t>
  </si>
  <si>
    <t>Brookfield India Real Estate Trust</t>
  </si>
  <si>
    <t>BIRET</t>
  </si>
  <si>
    <t>ITD Cementation India Ltd</t>
  </si>
  <si>
    <t>ITDCEM</t>
  </si>
  <si>
    <t>P N Gadgil Jewellers Ltd</t>
  </si>
  <si>
    <t>PNGJL</t>
  </si>
  <si>
    <t>Prism Johnson Ltd</t>
  </si>
  <si>
    <t>PRSMJOHNSN</t>
  </si>
  <si>
    <t>Just Dial Ltd</t>
  </si>
  <si>
    <t>JUSTDIAL</t>
  </si>
  <si>
    <t>Time Technoplast Ltd</t>
  </si>
  <si>
    <t>TIMETECHNO</t>
  </si>
  <si>
    <t>India Grid Trust</t>
  </si>
  <si>
    <t>INDIGRID</t>
  </si>
  <si>
    <t>Route Mobile Ltd</t>
  </si>
  <si>
    <t>ROUTE</t>
  </si>
  <si>
    <t>Gujarat Pipavav Port Ltd</t>
  </si>
  <si>
    <t>GPPL</t>
  </si>
  <si>
    <t>JK Lakshmi Cement Ltd</t>
  </si>
  <si>
    <t>JKLAKSHMI</t>
  </si>
  <si>
    <t>Chennai Petroleum Corporation Ltd</t>
  </si>
  <si>
    <t>CHENNPETRO</t>
  </si>
  <si>
    <t>Shriram Pistons &amp; Rings Ltd</t>
  </si>
  <si>
    <t>SHRIPISTON</t>
  </si>
  <si>
    <t>Garware Hi-Tech Films Ltd</t>
  </si>
  <si>
    <t>GRWRHITECH</t>
  </si>
  <si>
    <t>Senco Gold Ltd</t>
  </si>
  <si>
    <t>SENCO</t>
  </si>
  <si>
    <t>Latent View Analytics Ltd</t>
  </si>
  <si>
    <t>LATENTVIEW</t>
  </si>
  <si>
    <t>Eureka Forbes Ltd</t>
  </si>
  <si>
    <t>EUREKAFORB</t>
  </si>
  <si>
    <t>Sansera Engineering Ltd</t>
  </si>
  <si>
    <t>SANSERA</t>
  </si>
  <si>
    <t>Power Mech Projects Ltd</t>
  </si>
  <si>
    <t>POWERMECH</t>
  </si>
  <si>
    <t>SBFC Finance Ltd</t>
  </si>
  <si>
    <t>SBFC</t>
  </si>
  <si>
    <t>Lemon Tree Hotels Ltd</t>
  </si>
  <si>
    <t>LEMONTREE</t>
  </si>
  <si>
    <t>Cera Sanitaryware Ltd</t>
  </si>
  <si>
    <t>CERA</t>
  </si>
  <si>
    <t>Syrma SGS Technology Ltd</t>
  </si>
  <si>
    <t>SYRMA</t>
  </si>
  <si>
    <t>Gujarat Narmada Valley Fertilizers &amp; Chemicals Ltd</t>
  </si>
  <si>
    <t>GNFC</t>
  </si>
  <si>
    <t>Max Estates Ltd</t>
  </si>
  <si>
    <t>MAXESTATES</t>
  </si>
  <si>
    <t>Shree Renuka Sugars Ltd</t>
  </si>
  <si>
    <t>RENUKA</t>
  </si>
  <si>
    <t>Epigral Ltd</t>
  </si>
  <si>
    <t>EPIGRAL</t>
  </si>
  <si>
    <t>Aurionpro Solutions Ltd</t>
  </si>
  <si>
    <t>AURIONPRO</t>
  </si>
  <si>
    <t>Triveni Engineering and Industries Ltd</t>
  </si>
  <si>
    <t>TRIVENI</t>
  </si>
  <si>
    <t>Allied Blenders and Distillers Ltd</t>
  </si>
  <si>
    <t>ABDL</t>
  </si>
  <si>
    <t>Keystone Realtors Ltd</t>
  </si>
  <si>
    <t>RUSTOMJEE</t>
  </si>
  <si>
    <t>Thomas Cook (India) Ltd</t>
  </si>
  <si>
    <t>THOMASCOOK</t>
  </si>
  <si>
    <t>CCL Products (India) Ltd</t>
  </si>
  <si>
    <t>CCL</t>
  </si>
  <si>
    <t>Sheela Foam Ltd</t>
  </si>
  <si>
    <t>SFL</t>
  </si>
  <si>
    <t>Home Furnishing</t>
  </si>
  <si>
    <t>Campus Activewear Ltd</t>
  </si>
  <si>
    <t>CAMPUS</t>
  </si>
  <si>
    <t>Shakti Pumps (India) Ltd</t>
  </si>
  <si>
    <t>SHAKTIPUMP</t>
  </si>
  <si>
    <t>Birla Corporation Ltd</t>
  </si>
  <si>
    <t>BIRLACORPN</t>
  </si>
  <si>
    <t>Ganesh Housing Corp Ltd</t>
  </si>
  <si>
    <t>GANESHHOUC</t>
  </si>
  <si>
    <t>Mastek Ltd</t>
  </si>
  <si>
    <t>MASTEK</t>
  </si>
  <si>
    <t>Rashtriya Chemicals and Fertilizers Ltd</t>
  </si>
  <si>
    <t>RCF</t>
  </si>
  <si>
    <t>F D C Ltd</t>
  </si>
  <si>
    <t>FDC</t>
  </si>
  <si>
    <t>Texmaco Rail &amp; Engineering Ltd</t>
  </si>
  <si>
    <t>TEXRAIL</t>
  </si>
  <si>
    <t>Rategain Travel Technologies Ltd</t>
  </si>
  <si>
    <t>RATEGAIN</t>
  </si>
  <si>
    <t>HG Infra Engineering Ltd</t>
  </si>
  <si>
    <t>HGINFRA</t>
  </si>
  <si>
    <t>Valor Estate Ltd</t>
  </si>
  <si>
    <t>DBREALTY</t>
  </si>
  <si>
    <t>National Standard (India) Ltd</t>
  </si>
  <si>
    <t>NATIONSTD</t>
  </si>
  <si>
    <t>Jupiter Life Line Hospitals Ltd</t>
  </si>
  <si>
    <t>JLHL</t>
  </si>
  <si>
    <t>CMS Info Systems Ltd</t>
  </si>
  <si>
    <t>CMSINFO</t>
  </si>
  <si>
    <t>ASK Automotive Ltd</t>
  </si>
  <si>
    <t>ASKAUTOLTD</t>
  </si>
  <si>
    <t>Procter &amp; Gamble Health Ltd</t>
  </si>
  <si>
    <t>PGHL</t>
  </si>
  <si>
    <t>Kotak Nifty Bank ETF</t>
  </si>
  <si>
    <t>BANKNIFTY1</t>
  </si>
  <si>
    <t>Lloyds Engineering Works Ltd</t>
  </si>
  <si>
    <t>LLOYDSENGG</t>
  </si>
  <si>
    <t>EPL Ltd</t>
  </si>
  <si>
    <t>EPL</t>
  </si>
  <si>
    <t>Packaging</t>
  </si>
  <si>
    <t>Ion Exchange (India) Ltd</t>
  </si>
  <si>
    <t>IONEXCHANG</t>
  </si>
  <si>
    <t>Environmental Services</t>
  </si>
  <si>
    <t>Azad Engineering Ltd</t>
  </si>
  <si>
    <t>AZAD</t>
  </si>
  <si>
    <t>HMT Ltd</t>
  </si>
  <si>
    <t>HMT</t>
  </si>
  <si>
    <t>Paradeep Phosphates Ltd</t>
  </si>
  <si>
    <t>PARADEEP</t>
  </si>
  <si>
    <t>V-mart Retail Ltd</t>
  </si>
  <si>
    <t>VMART</t>
  </si>
  <si>
    <t>GMR Power and Urban Infra Ltd</t>
  </si>
  <si>
    <t>GMRP&amp;UI</t>
  </si>
  <si>
    <t>Maharashtra Seamless Ltd</t>
  </si>
  <si>
    <t>MAHSEAMLES</t>
  </si>
  <si>
    <t>SBI Nifty 50 ETF</t>
  </si>
  <si>
    <t>SETFNIF50</t>
  </si>
  <si>
    <t>Diamond Power Infrastructure Ltd</t>
  </si>
  <si>
    <t>DIACABS</t>
  </si>
  <si>
    <t>BHARAT Bond ETF-April 2023-Growth</t>
  </si>
  <si>
    <t>EBBETF0423</t>
  </si>
  <si>
    <t>Debt</t>
  </si>
  <si>
    <t>KNR Constructions Ltd</t>
  </si>
  <si>
    <t>KNRCON</t>
  </si>
  <si>
    <t>HEG Ltd</t>
  </si>
  <si>
    <t>HEG</t>
  </si>
  <si>
    <t>Gujarat State Fertilizers &amp; Chemicals Ltd</t>
  </si>
  <si>
    <t>GSFC</t>
  </si>
  <si>
    <t>Kama Holdings Ltd</t>
  </si>
  <si>
    <t>KAMAHOLD</t>
  </si>
  <si>
    <t>TVS Supply Chain Solutions Ltd</t>
  </si>
  <si>
    <t>TVSSCS</t>
  </si>
  <si>
    <t>Transport Corporation of India Ltd</t>
  </si>
  <si>
    <t>TCI</t>
  </si>
  <si>
    <t>Shilpa Medicare Ltd</t>
  </si>
  <si>
    <t>SHILPAMED</t>
  </si>
  <si>
    <t>Balu Forge Industries Ltd</t>
  </si>
  <si>
    <t>BALUFORGE</t>
  </si>
  <si>
    <t>Blue Jet Healthcare Ltd</t>
  </si>
  <si>
    <t>BLUEJET</t>
  </si>
  <si>
    <t>Karnataka Bank Ltd</t>
  </si>
  <si>
    <t>KTKBANK</t>
  </si>
  <si>
    <t>Black Box Ltd</t>
  </si>
  <si>
    <t>BBOX</t>
  </si>
  <si>
    <t>PNC Infratech Ltd</t>
  </si>
  <si>
    <t>PNCINFRA</t>
  </si>
  <si>
    <t>Star Cement Ltd</t>
  </si>
  <si>
    <t>STARCEMENT</t>
  </si>
  <si>
    <t>Religare Enterprises Ltd</t>
  </si>
  <si>
    <t>RELIGARE</t>
  </si>
  <si>
    <t>Sunteck Realty Ltd</t>
  </si>
  <si>
    <t>SUNTECK</t>
  </si>
  <si>
    <t>Ami Organics Ltd</t>
  </si>
  <si>
    <t>AMIORG</t>
  </si>
  <si>
    <t>Infibeam Avenues Ltd</t>
  </si>
  <si>
    <t>INFIBEAM</t>
  </si>
  <si>
    <t>Anupam Rasayan India Ltd</t>
  </si>
  <si>
    <t>ANURAS</t>
  </si>
  <si>
    <t>Garware Technical Fibres Ltd</t>
  </si>
  <si>
    <t>GARFIBRES</t>
  </si>
  <si>
    <t>Avanti Feeds Ltd</t>
  </si>
  <si>
    <t>AVANTIFEED</t>
  </si>
  <si>
    <t>PDS Limited</t>
  </si>
  <si>
    <t>PDSL</t>
  </si>
  <si>
    <t>Archean Chemical Industries Ltd</t>
  </si>
  <si>
    <t>ACI</t>
  </si>
  <si>
    <t>MedPlus Health Services Ltd</t>
  </si>
  <si>
    <t>MEDPLUS</t>
  </si>
  <si>
    <t>Equitas Small Finance Bank Ltd</t>
  </si>
  <si>
    <t>EQUITASBNK</t>
  </si>
  <si>
    <t>Varroc Engineering Ltd</t>
  </si>
  <si>
    <t>VARROC</t>
  </si>
  <si>
    <t>Insolation Energy Ltd</t>
  </si>
  <si>
    <t>INA</t>
  </si>
  <si>
    <t>Semiconductors</t>
  </si>
  <si>
    <t>Spicejet Ltd</t>
  </si>
  <si>
    <t>SPICEJET</t>
  </si>
  <si>
    <t>Gallantt Ispat Ltd</t>
  </si>
  <si>
    <t>GALLANTT</t>
  </si>
  <si>
    <t>Indigo Paints Ltd</t>
  </si>
  <si>
    <t>INDIGOPNTS</t>
  </si>
  <si>
    <t>JK Paper Ltd</t>
  </si>
  <si>
    <t>JKPAPER</t>
  </si>
  <si>
    <t>Paper Products</t>
  </si>
  <si>
    <t>PC Jeweller Ltd</t>
  </si>
  <si>
    <t>PCJEWELLER</t>
  </si>
  <si>
    <t>RattanIndia Power Ltd</t>
  </si>
  <si>
    <t>RTNPOWER</t>
  </si>
  <si>
    <t>Indo Count Industries Ltd</t>
  </si>
  <si>
    <t>ICIL</t>
  </si>
  <si>
    <t>Mahindra Lifespace Developers Ltd</t>
  </si>
  <si>
    <t>MAHLIFE</t>
  </si>
  <si>
    <t>Mahindra Holidays and Resorts India Ltd</t>
  </si>
  <si>
    <t>MHRIL</t>
  </si>
  <si>
    <t>Rajesh Exports Ltd</t>
  </si>
  <si>
    <t>RAJESHEXPO</t>
  </si>
  <si>
    <t>Chemplast Sanmar Ltd</t>
  </si>
  <si>
    <t>CHEMPLASTS</t>
  </si>
  <si>
    <t>Sundaram Finance Holdings Ltd</t>
  </si>
  <si>
    <t>SUNDARMHLD</t>
  </si>
  <si>
    <t>Laxmi Organic Industries Ltd</t>
  </si>
  <si>
    <t>LXCHEM</t>
  </si>
  <si>
    <t>Arvind Fashions Ltd</t>
  </si>
  <si>
    <t>ARVINDFASN</t>
  </si>
  <si>
    <t>Protean eGov Technologies Ltd</t>
  </si>
  <si>
    <t>PROTEAN</t>
  </si>
  <si>
    <t>IT Consulting &amp; Other Services</t>
  </si>
  <si>
    <t>eMudhra Ltd</t>
  </si>
  <si>
    <t>EMUDHRA</t>
  </si>
  <si>
    <t>Astra Microwave Products Ltd</t>
  </si>
  <si>
    <t>ASTRAMICRO</t>
  </si>
  <si>
    <t>Juniper Hotels Ltd</t>
  </si>
  <si>
    <t>JUNIPER</t>
  </si>
  <si>
    <t>Shoppers Stop Ltd</t>
  </si>
  <si>
    <t>SHOPERSTOP</t>
  </si>
  <si>
    <t>Orchid Pharma Ltd</t>
  </si>
  <si>
    <t>ORCHPHARMA</t>
  </si>
  <si>
    <t>Ujjivan Small Finance Bank Ltd</t>
  </si>
  <si>
    <t>UJJIVANSFB</t>
  </si>
  <si>
    <t>Electronics Mart India Ltd</t>
  </si>
  <si>
    <t>EMIL</t>
  </si>
  <si>
    <t>Surya Roshni Ltd</t>
  </si>
  <si>
    <t>SURYAROSNI</t>
  </si>
  <si>
    <t>Dilip Buildcon Ltd</t>
  </si>
  <si>
    <t>DBL</t>
  </si>
  <si>
    <t>Sandur Manganese and Iron Ores Ltd</t>
  </si>
  <si>
    <t>SANDUMA</t>
  </si>
  <si>
    <t>Mining - Manganese</t>
  </si>
  <si>
    <t>India Shelter Finance Corporation Ltd</t>
  </si>
  <si>
    <t>INDIASHLTR</t>
  </si>
  <si>
    <t>Man Infraconstruction Ltd</t>
  </si>
  <si>
    <t>MANINFRA</t>
  </si>
  <si>
    <t>Pilani Investment And Industries Corporation Ltd</t>
  </si>
  <si>
    <t>PILANIINVS</t>
  </si>
  <si>
    <t>E2E Networks Ltd</t>
  </si>
  <si>
    <t>E2E</t>
  </si>
  <si>
    <t>Sudarshan Chemical Industries Ltd</t>
  </si>
  <si>
    <t>SUDARSCHEM</t>
  </si>
  <si>
    <t>Ethos Ltd</t>
  </si>
  <si>
    <t>ETHOSLTD</t>
  </si>
  <si>
    <t>Nazara Technologies Ltd</t>
  </si>
  <si>
    <t>NAZARA</t>
  </si>
  <si>
    <t>Theme Parks &amp; Gaming</t>
  </si>
  <si>
    <t>Dodla Dairy Ltd</t>
  </si>
  <si>
    <t>DODLA</t>
  </si>
  <si>
    <t>Bharat Global Developers Ltd</t>
  </si>
  <si>
    <t>BGDL</t>
  </si>
  <si>
    <t>Computer &amp; Electronics Retail</t>
  </si>
  <si>
    <t>Responsive Industries Ltd</t>
  </si>
  <si>
    <t>RESPONIND</t>
  </si>
  <si>
    <t>Building Products - Granite</t>
  </si>
  <si>
    <t>Tamilnad Mercantile Bank Ltd</t>
  </si>
  <si>
    <t>TMB</t>
  </si>
  <si>
    <t>Orient Cement Ltd</t>
  </si>
  <si>
    <t>ORIENTCEM</t>
  </si>
  <si>
    <t>Ahluwalia Contracts (India) Ltd</t>
  </si>
  <si>
    <t>AHLUCONT</t>
  </si>
  <si>
    <t>Dhanuka Agritech Ltd</t>
  </si>
  <si>
    <t>DHANUKA</t>
  </si>
  <si>
    <t>Suprajit Engineering Ltd</t>
  </si>
  <si>
    <t>SUPRAJIT</t>
  </si>
  <si>
    <t>Tarc Ltd</t>
  </si>
  <si>
    <t>TARC</t>
  </si>
  <si>
    <t>Equinox India Developments Ltd</t>
  </si>
  <si>
    <t>EMBDL</t>
  </si>
  <si>
    <t>Sun Pharma Advanced Research Co Ltd</t>
  </si>
  <si>
    <t>SPARC</t>
  </si>
  <si>
    <t>LS Industries Ltd</t>
  </si>
  <si>
    <t>LSIND</t>
  </si>
  <si>
    <t>Hindustan Foods Ltd</t>
  </si>
  <si>
    <t>HNDFDS</t>
  </si>
  <si>
    <t>Nesco Ltd</t>
  </si>
  <si>
    <t>NESCO</t>
  </si>
  <si>
    <t>Anup Engineering Ltd</t>
  </si>
  <si>
    <t>ANUP</t>
  </si>
  <si>
    <t>ICRA Ltd</t>
  </si>
  <si>
    <t>ICRA</t>
  </si>
  <si>
    <t>Ujaas Energy Ltd</t>
  </si>
  <si>
    <t>UEL</t>
  </si>
  <si>
    <t>Balaji Amines Ltd</t>
  </si>
  <si>
    <t>BALAMINES</t>
  </si>
  <si>
    <t>Hindustan Construction Company Ltd</t>
  </si>
  <si>
    <t>HCC</t>
  </si>
  <si>
    <t>Piccadily Agro Industries Ltd</t>
  </si>
  <si>
    <t>PICCADIL</t>
  </si>
  <si>
    <t>Sharda Cropchem Ltd</t>
  </si>
  <si>
    <t>SHARDACROP</t>
  </si>
  <si>
    <t>Welspun Enterprises Ltd</t>
  </si>
  <si>
    <t>WELENT</t>
  </si>
  <si>
    <t>V I P Industries Ltd</t>
  </si>
  <si>
    <t>VIPIND</t>
  </si>
  <si>
    <t>Technocraft Industries (India) Ltd</t>
  </si>
  <si>
    <t>TIIL</t>
  </si>
  <si>
    <t>National Highways Infra Trust</t>
  </si>
  <si>
    <t>NHIT</t>
  </si>
  <si>
    <t>Privi Speciality Chemicals Ltd</t>
  </si>
  <si>
    <t>PRIVISCL</t>
  </si>
  <si>
    <t>Ashoka Buildcon Ltd</t>
  </si>
  <si>
    <t>ASHOKA</t>
  </si>
  <si>
    <t>Moil Ltd</t>
  </si>
  <si>
    <t>MOIL</t>
  </si>
  <si>
    <t>KRBL Ltd</t>
  </si>
  <si>
    <t>KRBL</t>
  </si>
  <si>
    <t>Greenlam Industries Ltd</t>
  </si>
  <si>
    <t>GREENLAM</t>
  </si>
  <si>
    <t>Building Products - Laminates</t>
  </si>
  <si>
    <t>BHARAT Bond ETF-April 2030-Growth</t>
  </si>
  <si>
    <t>EBBETF0430</t>
  </si>
  <si>
    <t>Rallis India Ltd</t>
  </si>
  <si>
    <t>RALLIS</t>
  </si>
  <si>
    <t>Kennametal India Ltd</t>
  </si>
  <si>
    <t>KENNAMET</t>
  </si>
  <si>
    <t>Kesoram Industries Ltd</t>
  </si>
  <si>
    <t>KESORAMIND</t>
  </si>
  <si>
    <t>Gabriel India Ltd</t>
  </si>
  <si>
    <t>GABRIEL</t>
  </si>
  <si>
    <t>Skipper Ltd</t>
  </si>
  <si>
    <t>SKIPPER</t>
  </si>
  <si>
    <t>BHARAT Bond ETF-April 2032</t>
  </si>
  <si>
    <t>BBETF0432</t>
  </si>
  <si>
    <t>TD Power Systems Ltd</t>
  </si>
  <si>
    <t>TDPOWERSYS</t>
  </si>
  <si>
    <t>South Indian Bank Ltd</t>
  </si>
  <si>
    <t>SOUTHBANK</t>
  </si>
  <si>
    <t>Gokaldas Exports Ltd</t>
  </si>
  <si>
    <t>GOKEX</t>
  </si>
  <si>
    <t>Sharda Motor Industries Ltd</t>
  </si>
  <si>
    <t>SHARDAMOTR</t>
  </si>
  <si>
    <t>Inox Green Energy Services Ltd</t>
  </si>
  <si>
    <t>INOXGREEN</t>
  </si>
  <si>
    <t>Share India Securities Ltd</t>
  </si>
  <si>
    <t>SHAREINDIA</t>
  </si>
  <si>
    <t>India Infrastructure Trust</t>
  </si>
  <si>
    <t>INFRATRUST</t>
  </si>
  <si>
    <t>Bansal Wire Industries Ltd</t>
  </si>
  <si>
    <t>BANSALWIRE</t>
  </si>
  <si>
    <t>GMM Pfaudler Ltd</t>
  </si>
  <si>
    <t>GMMPFAUDLR</t>
  </si>
  <si>
    <t>IFB Industries Ltd</t>
  </si>
  <si>
    <t>IFBIND</t>
  </si>
  <si>
    <t>Gujarat Alkalies And Chemicals Ltd</t>
  </si>
  <si>
    <t>GUJALKALI</t>
  </si>
  <si>
    <t>Healthcare Global Enterprises Ltd</t>
  </si>
  <si>
    <t>HCG</t>
  </si>
  <si>
    <t>Thangamayil Jewellery Ltd</t>
  </si>
  <si>
    <t>THANGAMAYL</t>
  </si>
  <si>
    <t>Indinfravit Trust</t>
  </si>
  <si>
    <t>INDINFR</t>
  </si>
  <si>
    <t>Mishra Dhatu Nigam Ltd</t>
  </si>
  <si>
    <t>MIDHANI</t>
  </si>
  <si>
    <t>Jindal Worldwide Ltd</t>
  </si>
  <si>
    <t>JINDWORLD</t>
  </si>
  <si>
    <t>Go Fashion (India) Ltd</t>
  </si>
  <si>
    <t>GOCOLORS</t>
  </si>
  <si>
    <t>Lloyds Enterprises Ltd</t>
  </si>
  <si>
    <t>LLOYDSENT</t>
  </si>
  <si>
    <t>Gujarat Ambuja Exports Ltd</t>
  </si>
  <si>
    <t>GAEL</t>
  </si>
  <si>
    <t>AGI Greenpac Ltd</t>
  </si>
  <si>
    <t>AGI</t>
  </si>
  <si>
    <t>Ceigall India Ltd</t>
  </si>
  <si>
    <t>CEIGALL</t>
  </si>
  <si>
    <t>J Kumar Infraprojects Ltd</t>
  </si>
  <si>
    <t>JKIL</t>
  </si>
  <si>
    <t>Websol Energy System Ltd</t>
  </si>
  <si>
    <t>WEBELSOLAR</t>
  </si>
  <si>
    <t>Entero Healthcare Solutions Ltd</t>
  </si>
  <si>
    <t>ENTERO</t>
  </si>
  <si>
    <t>Gopal Snacks Ltd</t>
  </si>
  <si>
    <t>GOPAL</t>
  </si>
  <si>
    <t>Kovai Medical Center and Hospital Ltd</t>
  </si>
  <si>
    <t>KOVAI</t>
  </si>
  <si>
    <t>Niit Learning Systems Ltd</t>
  </si>
  <si>
    <t>NIITMTS</t>
  </si>
  <si>
    <t>Education Services</t>
  </si>
  <si>
    <t>Lux Industries Ltd</t>
  </si>
  <si>
    <t>LUXIND</t>
  </si>
  <si>
    <t>Refex Industries Ltd</t>
  </si>
  <si>
    <t>REFEX</t>
  </si>
  <si>
    <t>Pricol Ltd</t>
  </si>
  <si>
    <t>PRICOLLTD</t>
  </si>
  <si>
    <t>Manorama Industries Ltd</t>
  </si>
  <si>
    <t>MANORAMA</t>
  </si>
  <si>
    <t>Rolex Rings Ltd</t>
  </si>
  <si>
    <t>ROLEXRINGS</t>
  </si>
  <si>
    <t>VST Industries Ltd</t>
  </si>
  <si>
    <t>VSTIND</t>
  </si>
  <si>
    <t>Unichem Laboratories Ltd</t>
  </si>
  <si>
    <t>UNICHEMLAB</t>
  </si>
  <si>
    <t>Easy Trip Planners Ltd</t>
  </si>
  <si>
    <t>EASEMYTRIP</t>
  </si>
  <si>
    <t>Aditya Vision Ltd</t>
  </si>
  <si>
    <t>AVL</t>
  </si>
  <si>
    <t>Retail - Speciality</t>
  </si>
  <si>
    <t>Borosil Renewables Ltd</t>
  </si>
  <si>
    <t>BORORENEW</t>
  </si>
  <si>
    <t>Housewares</t>
  </si>
  <si>
    <t>Gulf Oil Lubricants India Ltd</t>
  </si>
  <si>
    <t>GULFOILLUB</t>
  </si>
  <si>
    <t>Jai Corp Ltd</t>
  </si>
  <si>
    <t>JAICORPLTD</t>
  </si>
  <si>
    <t>Network People Services Technologies Ltd</t>
  </si>
  <si>
    <t>NPST</t>
  </si>
  <si>
    <t>Aarti Pharmalabs Ltd</t>
  </si>
  <si>
    <t>AARTIPHARM</t>
  </si>
  <si>
    <t>SIS Ltd</t>
  </si>
  <si>
    <t>SIS</t>
  </si>
  <si>
    <t>Sterlite Technologies Ltd</t>
  </si>
  <si>
    <t>STLTECH</t>
  </si>
  <si>
    <t>Optiemus Infracom Ltd</t>
  </si>
  <si>
    <t>OPTIEMUS</t>
  </si>
  <si>
    <t>DB Corp Ltd</t>
  </si>
  <si>
    <t>DBCORP</t>
  </si>
  <si>
    <t>Publishing</t>
  </si>
  <si>
    <t>R Systems International Ltd</t>
  </si>
  <si>
    <t>RSYSTEMS</t>
  </si>
  <si>
    <t>Neogen Chemicals Ltd</t>
  </si>
  <si>
    <t>NEOGEN</t>
  </si>
  <si>
    <t>GHCL Ltd</t>
  </si>
  <si>
    <t>GHCL</t>
  </si>
  <si>
    <t>Bondada Engineering Ltd</t>
  </si>
  <si>
    <t>BONDADA</t>
  </si>
  <si>
    <t>Le Travenues Technology Ltd</t>
  </si>
  <si>
    <t>IXIGO</t>
  </si>
  <si>
    <t>Yatharth Hospital &amp; Trauma Care Services Ltd</t>
  </si>
  <si>
    <t>YATHARTH</t>
  </si>
  <si>
    <t>Tilaknagar Industries Ltd</t>
  </si>
  <si>
    <t>TI</t>
  </si>
  <si>
    <t>Allcargo Logistics Ltd</t>
  </si>
  <si>
    <t>ALLCARGO</t>
  </si>
  <si>
    <t>Johnson Controls-Hitachi Air Conditioning India Ltd</t>
  </si>
  <si>
    <t>JCHAC</t>
  </si>
  <si>
    <t>National Fertilizers Ltd</t>
  </si>
  <si>
    <t>NFL</t>
  </si>
  <si>
    <t>Shilchar Technologies Ltd</t>
  </si>
  <si>
    <t>SHILCTECH</t>
  </si>
  <si>
    <t>Rain Industries Ltd</t>
  </si>
  <si>
    <t>RAIN</t>
  </si>
  <si>
    <t>PTC India Ltd</t>
  </si>
  <si>
    <t>PTC</t>
  </si>
  <si>
    <t>Ganesha Ecosphere Ltd</t>
  </si>
  <si>
    <t>GANECOS</t>
  </si>
  <si>
    <t>CSB Bank Ltd</t>
  </si>
  <si>
    <t>CSBBANK</t>
  </si>
  <si>
    <t>Borosil Ltd</t>
  </si>
  <si>
    <t>BOROLTD</t>
  </si>
  <si>
    <t>Advanced Enzyme Technologies Ltd</t>
  </si>
  <si>
    <t>ADVENZYMES</t>
  </si>
  <si>
    <t>Orient Electric Ltd</t>
  </si>
  <si>
    <t>ORIENTELEC</t>
  </si>
  <si>
    <t>Zaggle Prepaid Ocean Services Ltd</t>
  </si>
  <si>
    <t>ZAGGLE</t>
  </si>
  <si>
    <t>Heidelbergcement India Ltd</t>
  </si>
  <si>
    <t>HEIDELBERG</t>
  </si>
  <si>
    <t>Bharat Bijlee Ltd</t>
  </si>
  <si>
    <t>BBL</t>
  </si>
  <si>
    <t>WPIL Ltd</t>
  </si>
  <si>
    <t>WPIL</t>
  </si>
  <si>
    <t>Prince Pipes and Fittings Ltd</t>
  </si>
  <si>
    <t>PRINCEPIPE</t>
  </si>
  <si>
    <t>MAS Financial Services Ltd</t>
  </si>
  <si>
    <t>MASFIN</t>
  </si>
  <si>
    <t>India Tourism Development Corp Ltd</t>
  </si>
  <si>
    <t>ITDC</t>
  </si>
  <si>
    <t>Banco Products (India) Ltd</t>
  </si>
  <si>
    <t>BANCOINDIA</t>
  </si>
  <si>
    <t>Nippon India ETF Gold BeES</t>
  </si>
  <si>
    <t>GOLDBEES</t>
  </si>
  <si>
    <t>Gold</t>
  </si>
  <si>
    <t>MTAR Technologies Ltd</t>
  </si>
  <si>
    <t>MTARTECH</t>
  </si>
  <si>
    <t>Hemisphere Properties India Ltd</t>
  </si>
  <si>
    <t>HEMIPROP</t>
  </si>
  <si>
    <t>Cartrade Tech Ltd</t>
  </si>
  <si>
    <t>CARTRADE</t>
  </si>
  <si>
    <t>Cyient DLM Ltd</t>
  </si>
  <si>
    <t>CYIENTDLM</t>
  </si>
  <si>
    <t>Dynamatic Technologies Ltd</t>
  </si>
  <si>
    <t>DYNAMATECH</t>
  </si>
  <si>
    <t>Magellanic Cloud Ltd</t>
  </si>
  <si>
    <t>MCLOUD</t>
  </si>
  <si>
    <t>Supriya Lifescience Ltd</t>
  </si>
  <si>
    <t>SUPRIYA</t>
  </si>
  <si>
    <t>Kirloskar Industries Ltd</t>
  </si>
  <si>
    <t>KIRLOSIND</t>
  </si>
  <si>
    <t>Sundaram Clayton Ltd</t>
  </si>
  <si>
    <t>SUNCLAY</t>
  </si>
  <si>
    <t>Elcid Investments Ltd</t>
  </si>
  <si>
    <t>ELCIDIN</t>
  </si>
  <si>
    <t>Thyrocare Technologies Ltd</t>
  </si>
  <si>
    <t>THYROCARE</t>
  </si>
  <si>
    <t>Marsons Ltd</t>
  </si>
  <si>
    <t>MARSONS</t>
  </si>
  <si>
    <t>Wonderla Holidays Ltd</t>
  </si>
  <si>
    <t>WONDERLA</t>
  </si>
  <si>
    <t>Sky Gold Ltd</t>
  </si>
  <si>
    <t>SKYGOLD</t>
  </si>
  <si>
    <t>Vaibhav Global Ltd</t>
  </si>
  <si>
    <t>VAIBHAVGBL</t>
  </si>
  <si>
    <t>Heritage Foods Ltd</t>
  </si>
  <si>
    <t>HERITGFOOD</t>
  </si>
  <si>
    <t>VRL Logistics Ltd</t>
  </si>
  <si>
    <t>VRLLOG</t>
  </si>
  <si>
    <t>Jana Small Finance Bank Ltd</t>
  </si>
  <si>
    <t>JSFB</t>
  </si>
  <si>
    <t>Bombay Dyeing and Mfg Co Ltd</t>
  </si>
  <si>
    <t>BOMDYEING</t>
  </si>
  <si>
    <t>Orissa Minerals Development Company Ltd</t>
  </si>
  <si>
    <t>ORISSAMINE</t>
  </si>
  <si>
    <t>Nocil Ltd</t>
  </si>
  <si>
    <t>NOCIL</t>
  </si>
  <si>
    <t>Greenpanel Industries Ltd</t>
  </si>
  <si>
    <t>GREENPANEL</t>
  </si>
  <si>
    <t>Awfis Space Solutions Ltd</t>
  </si>
  <si>
    <t>AWFIS</t>
  </si>
  <si>
    <t>Bharat Rasayan Ltd</t>
  </si>
  <si>
    <t>BHARATRAS</t>
  </si>
  <si>
    <t>SG Mart Ltd</t>
  </si>
  <si>
    <t>SGMART</t>
  </si>
  <si>
    <t>Renewable Electricity</t>
  </si>
  <si>
    <t>Hikal Ltd</t>
  </si>
  <si>
    <t>HIKAL</t>
  </si>
  <si>
    <t>TeamLease Services Ltd</t>
  </si>
  <si>
    <t>TEAMLEASE</t>
  </si>
  <si>
    <t>MSTC Ltd</t>
  </si>
  <si>
    <t>MSTCLTD</t>
  </si>
  <si>
    <t>Kaveri Seed Company Ltd</t>
  </si>
  <si>
    <t>KSCL</t>
  </si>
  <si>
    <t>Seeds</t>
  </si>
  <si>
    <t>Pitti Engineering Ltd</t>
  </si>
  <si>
    <t>PITTIENG</t>
  </si>
  <si>
    <t>Shaily Engineering Plastics Ltd</t>
  </si>
  <si>
    <t>SHAILY</t>
  </si>
  <si>
    <t>Grauer And Weil (India) Ltd</t>
  </si>
  <si>
    <t>GRAUWEIL</t>
  </si>
  <si>
    <t>Harsha Engineers International Ltd</t>
  </si>
  <si>
    <t>HARSHA</t>
  </si>
  <si>
    <t>Utkarsh Small Finance Bank Ltd</t>
  </si>
  <si>
    <t>UTKARSHBNK</t>
  </si>
  <si>
    <t>Hawkins Cookers Ltd</t>
  </si>
  <si>
    <t>HAWKINCOOK</t>
  </si>
  <si>
    <t>SeQuent Scientific Ltd</t>
  </si>
  <si>
    <t>SEQUENT</t>
  </si>
  <si>
    <t>Restaurant Brands Asia Ltd</t>
  </si>
  <si>
    <t>RBA</t>
  </si>
  <si>
    <t>Tinplate Company of India Ltd</t>
  </si>
  <si>
    <t>TINPLATE</t>
  </si>
  <si>
    <t>Moschip Technologies Ltd</t>
  </si>
  <si>
    <t>MOSCHIP</t>
  </si>
  <si>
    <t>Jamna Auto Industries Ltd</t>
  </si>
  <si>
    <t>JAMNAAUTO</t>
  </si>
  <si>
    <t>Rossari Biotech Ltd</t>
  </si>
  <si>
    <t>ROSSARI</t>
  </si>
  <si>
    <t>Nippon India ETF Nifty 50 BeES</t>
  </si>
  <si>
    <t>NIFTYBEES</t>
  </si>
  <si>
    <t>Innova Captab Ltd</t>
  </si>
  <si>
    <t>INNOVACAP</t>
  </si>
  <si>
    <t>Bhagiradha Chemicals and Industries Ltd</t>
  </si>
  <si>
    <t>BHAGCHEM</t>
  </si>
  <si>
    <t>Bajaj Hindusthan Sugar Ltd</t>
  </si>
  <si>
    <t>BAJAJHIND</t>
  </si>
  <si>
    <t>Eraaya Lifespaces Ltd</t>
  </si>
  <si>
    <t>ERAAYA</t>
  </si>
  <si>
    <t>Pearl Global Industries Ltd</t>
  </si>
  <si>
    <t>PGIL</t>
  </si>
  <si>
    <t>Aarti Drugs Ltd</t>
  </si>
  <si>
    <t>AARTIDRUGS</t>
  </si>
  <si>
    <t>EMS Ltd</t>
  </si>
  <si>
    <t>EMSLIMITED</t>
  </si>
  <si>
    <t>JTEKT India Ltd</t>
  </si>
  <si>
    <t>JTEKTINDIA</t>
  </si>
  <si>
    <t>Bannari Amman Sugars Ltd</t>
  </si>
  <si>
    <t>BANARISUG</t>
  </si>
  <si>
    <t>Gufic Biosciences Ltd</t>
  </si>
  <si>
    <t>GUFICBIO</t>
  </si>
  <si>
    <t>Gateway Distriparks Ltd</t>
  </si>
  <si>
    <t>GATEWAY</t>
  </si>
  <si>
    <t>Styrenix Performance Materials Ltd</t>
  </si>
  <si>
    <t>STYRENIX</t>
  </si>
  <si>
    <t>Oriana Power Ltd</t>
  </si>
  <si>
    <t>ORIANA</t>
  </si>
  <si>
    <t>Morepen Laboratories Ltd</t>
  </si>
  <si>
    <t>MOREPENLAB</t>
  </si>
  <si>
    <t>CARE Ratings Ltd</t>
  </si>
  <si>
    <t>CARERATING</t>
  </si>
  <si>
    <t>Ramky Infrastructure Ltd</t>
  </si>
  <si>
    <t>RAMKY</t>
  </si>
  <si>
    <t>Medi Assist Healthcare Services Ltd</t>
  </si>
  <si>
    <t>MEDIASSIST</t>
  </si>
  <si>
    <t>Jain Irrigation Systems Ltd</t>
  </si>
  <si>
    <t>JISLJALEQS</t>
  </si>
  <si>
    <t>Agricultural &amp; Farm Machinery</t>
  </si>
  <si>
    <t>Jeena Sikho Lifecare Ltd</t>
  </si>
  <si>
    <t>JSLL</t>
  </si>
  <si>
    <t>Greaves Cotton Ltd</t>
  </si>
  <si>
    <t>GREAVESCOT</t>
  </si>
  <si>
    <t>Greenply Industries Ltd</t>
  </si>
  <si>
    <t>GREENPLY</t>
  </si>
  <si>
    <t>Solara Active Pharma Sciences Ltd</t>
  </si>
  <si>
    <t>SOLARA</t>
  </si>
  <si>
    <t>Fineotex Chemical Ltd</t>
  </si>
  <si>
    <t>FCL</t>
  </si>
  <si>
    <t>Shanthi Gears Ltd</t>
  </si>
  <si>
    <t>SHANTIGEAR</t>
  </si>
  <si>
    <t>Arvind Smartspaces Ltd</t>
  </si>
  <si>
    <t>ARVSMART</t>
  </si>
  <si>
    <t>Rajoo Engineers Ltd</t>
  </si>
  <si>
    <t>RAJOOENG</t>
  </si>
  <si>
    <t>Uflex Ltd</t>
  </si>
  <si>
    <t>UFLEX</t>
  </si>
  <si>
    <t>Servotech Power Systems Ltd</t>
  </si>
  <si>
    <t>SERVOTECH</t>
  </si>
  <si>
    <t>LG Balakrishnan &amp; Bros Ltd</t>
  </si>
  <si>
    <t>LGBBROSLTD</t>
  </si>
  <si>
    <t>Paras Defence and Space Technologies Ltd</t>
  </si>
  <si>
    <t>PARAS</t>
  </si>
  <si>
    <t>Gokul Agro Resources Ltd</t>
  </si>
  <si>
    <t>GOKULAGRO</t>
  </si>
  <si>
    <t>Imagicaaworld Entertainment Ltd</t>
  </si>
  <si>
    <t>IMAGICAA</t>
  </si>
  <si>
    <t>Patel Engineering Ltd</t>
  </si>
  <si>
    <t>PATELENG</t>
  </si>
  <si>
    <t>Jayaswal Neco Industries Ltd</t>
  </si>
  <si>
    <t>JAYNECOIND</t>
  </si>
  <si>
    <t>RPG Life Sciences Limited</t>
  </si>
  <si>
    <t>RPGLIFE</t>
  </si>
  <si>
    <t>Avantel Ltd</t>
  </si>
  <si>
    <t>AVANTEL</t>
  </si>
  <si>
    <t>Paisalo Digital Ltd</t>
  </si>
  <si>
    <t>PAISALO</t>
  </si>
  <si>
    <t>Subros Ltd</t>
  </si>
  <si>
    <t>SUBROS</t>
  </si>
  <si>
    <t>Balmer Lawrie and Company Ltd</t>
  </si>
  <si>
    <t>BALMLAWRIE</t>
  </si>
  <si>
    <t>SEPC Ltd</t>
  </si>
  <si>
    <t>SEPC</t>
  </si>
  <si>
    <t>Fiem Industries Ltd</t>
  </si>
  <si>
    <t>FIEMIND</t>
  </si>
  <si>
    <t>Shrem InvIT</t>
  </si>
  <si>
    <t>SHREMINVIT</t>
  </si>
  <si>
    <t>Northern ARC Capital Ltd</t>
  </si>
  <si>
    <t>NORTHARC</t>
  </si>
  <si>
    <t>Prime Focus Ltd</t>
  </si>
  <si>
    <t>PFOCUS</t>
  </si>
  <si>
    <t>Animation</t>
  </si>
  <si>
    <t>Samhi Hotels Ltd</t>
  </si>
  <si>
    <t>SAMHI</t>
  </si>
  <si>
    <t>D P Abhushan Ltd</t>
  </si>
  <si>
    <t>DPABHUSHAN</t>
  </si>
  <si>
    <t>S H Kelkar and Company Ltd</t>
  </si>
  <si>
    <t>SHK</t>
  </si>
  <si>
    <t>K.P. Energy Ltd</t>
  </si>
  <si>
    <t>KPEL</t>
  </si>
  <si>
    <t>DCX Systems Ltd</t>
  </si>
  <si>
    <t>DCXINDIA</t>
  </si>
  <si>
    <t>Kewal Kiran Clothing Ltd</t>
  </si>
  <si>
    <t>KKCL</t>
  </si>
  <si>
    <t>Avalon Technologies Ltd</t>
  </si>
  <si>
    <t>AVALON</t>
  </si>
  <si>
    <t>Epack Durable Ltd</t>
  </si>
  <si>
    <t>EPACK</t>
  </si>
  <si>
    <t>V2 Retail Ltd</t>
  </si>
  <si>
    <t>V2RETAIL</t>
  </si>
  <si>
    <t>Kitex Garments Ltd</t>
  </si>
  <si>
    <t>KITEX</t>
  </si>
  <si>
    <t>Fedbank Financial Services Ltd</t>
  </si>
  <si>
    <t>FEDFINA</t>
  </si>
  <si>
    <t>Venus Pipes and Tubes Ltd</t>
  </si>
  <si>
    <t>VENUSPIPES</t>
  </si>
  <si>
    <t>Stylam Industries Ltd</t>
  </si>
  <si>
    <t>STYLAMIND</t>
  </si>
  <si>
    <t>JTL Industries Ltd</t>
  </si>
  <si>
    <t>JTLIND</t>
  </si>
  <si>
    <t>Cigniti Technologies Ltd</t>
  </si>
  <si>
    <t>CIGNITITEC</t>
  </si>
  <si>
    <t>VST Tillers Tractors Ltd</t>
  </si>
  <si>
    <t>VSTTILLERS</t>
  </si>
  <si>
    <t>Artemis Medicare Services Ltd</t>
  </si>
  <si>
    <t>ARTEMISMED</t>
  </si>
  <si>
    <t>DCB Bank Ltd</t>
  </si>
  <si>
    <t>DCBBANK</t>
  </si>
  <si>
    <t>Kingfa Science and Technology (India) Ltd</t>
  </si>
  <si>
    <t>KINGFA</t>
  </si>
  <si>
    <t>La Opala R G Ltd</t>
  </si>
  <si>
    <t>LAOPALA</t>
  </si>
  <si>
    <t>Honda India Power Products Ltd</t>
  </si>
  <si>
    <t>HONDAPOWER</t>
  </si>
  <si>
    <t>Shivalik Bimetal Controls Ltd</t>
  </si>
  <si>
    <t>SBCL</t>
  </si>
  <si>
    <t>SJS Enterprises Ltd</t>
  </si>
  <si>
    <t>SJS</t>
  </si>
  <si>
    <t>Goldiam International Ltd</t>
  </si>
  <si>
    <t>GOLDIAM</t>
  </si>
  <si>
    <t>IndoStar Capital Finance Ltd</t>
  </si>
  <si>
    <t>INDOSTAR</t>
  </si>
  <si>
    <t>Nirlon Ltd</t>
  </si>
  <si>
    <t>NIRLON</t>
  </si>
  <si>
    <t>West Coast Paper Mills Ltd</t>
  </si>
  <si>
    <t>WSTCSTPAPR</t>
  </si>
  <si>
    <t>TCI Express Ltd</t>
  </si>
  <si>
    <t>TCIEXP</t>
  </si>
  <si>
    <t>Exicom Tele-Systems Ltd</t>
  </si>
  <si>
    <t>EXICOM</t>
  </si>
  <si>
    <t>IRB InvIT Fund</t>
  </si>
  <si>
    <t>IRBINVIT</t>
  </si>
  <si>
    <t>Indraprastha Medical Corporation Ltd</t>
  </si>
  <si>
    <t>INDRAMEDCO</t>
  </si>
  <si>
    <t>Motilal Oswal NASDAQ 100 ETF</t>
  </si>
  <si>
    <t>MON100</t>
  </si>
  <si>
    <t>Dalmia Bharat Sugar and Industries Ltd</t>
  </si>
  <si>
    <t>DALMIASUG</t>
  </si>
  <si>
    <t>India Glycols Ltd</t>
  </si>
  <si>
    <t>INDIAGLYCO</t>
  </si>
  <si>
    <t>Vishnu Prakash R Punglia Ltd</t>
  </si>
  <si>
    <t>VPRPL</t>
  </si>
  <si>
    <t>TCNS Clothing Co Ltd</t>
  </si>
  <si>
    <t>TCNSBRANDS</t>
  </si>
  <si>
    <t>Hi-Tech Pipes Ltd</t>
  </si>
  <si>
    <t>HITECH</t>
  </si>
  <si>
    <t>Sunflag Iron and Steel Co Ltd</t>
  </si>
  <si>
    <t>SUNFLAG</t>
  </si>
  <si>
    <t>Savita Oil Technologies Ltd</t>
  </si>
  <si>
    <t>SOTL</t>
  </si>
  <si>
    <t>Hinduja Global Solutions Ltd</t>
  </si>
  <si>
    <t>HGS</t>
  </si>
  <si>
    <t>Indian Metals and Ferro Alloys Ltd</t>
  </si>
  <si>
    <t>IMFA</t>
  </si>
  <si>
    <t>MPS Ltd</t>
  </si>
  <si>
    <t>MPSLTD</t>
  </si>
  <si>
    <t>Polyplex Corp Ltd</t>
  </si>
  <si>
    <t>POLYPLEX</t>
  </si>
  <si>
    <t>Swaraj Engines Ltd</t>
  </si>
  <si>
    <t>SWARAJENG</t>
  </si>
  <si>
    <t>JNK India Ltd</t>
  </si>
  <si>
    <t>JNKINDIA</t>
  </si>
  <si>
    <t>Hubtown Ltd</t>
  </si>
  <si>
    <t>HUBTOWN</t>
  </si>
  <si>
    <t>Lumax AutoTechnologies Ltd</t>
  </si>
  <si>
    <t>LUMAXTECH</t>
  </si>
  <si>
    <t>Geojit Financial Services Ltd</t>
  </si>
  <si>
    <t>GEOJITFSL</t>
  </si>
  <si>
    <t>Kalyani Steels Ltd</t>
  </si>
  <si>
    <t>KSL</t>
  </si>
  <si>
    <t>Sanghvi Movers Ltd</t>
  </si>
  <si>
    <t>SANGHVIMOV</t>
  </si>
  <si>
    <t>Seamec Ltd</t>
  </si>
  <si>
    <t>SEAMECLTD</t>
  </si>
  <si>
    <t>Oil &amp; Gas - Equipment &amp; Services</t>
  </si>
  <si>
    <t>Sula Vineyards Ltd</t>
  </si>
  <si>
    <t>SULA</t>
  </si>
  <si>
    <t>Monarch Networth Capital Ltd</t>
  </si>
  <si>
    <t>MONARCH</t>
  </si>
  <si>
    <t>Hathway Cable and Datacom Ltd</t>
  </si>
  <si>
    <t>HATHWAY</t>
  </si>
  <si>
    <t>Cable &amp; D2H</t>
  </si>
  <si>
    <t>Datamatics Global Services Ltd</t>
  </si>
  <si>
    <t>DATAMATICS</t>
  </si>
  <si>
    <t>Precision Wires India Ltd</t>
  </si>
  <si>
    <t>PRECWIRE</t>
  </si>
  <si>
    <t>Sindhu Trade Links Ltd</t>
  </si>
  <si>
    <t>SINDHUTRAD</t>
  </si>
  <si>
    <t>Muthoot Microfin Ltd</t>
  </si>
  <si>
    <t>MUTHOOTMF</t>
  </si>
  <si>
    <t>Microfinancing</t>
  </si>
  <si>
    <t>Apeejay Surrendra Park Hotels Ltd</t>
  </si>
  <si>
    <t>PARKHOTELS</t>
  </si>
  <si>
    <t>RPSG Ventures Ltd</t>
  </si>
  <si>
    <t>RPSGVENT</t>
  </si>
  <si>
    <t>Fischer Medical Ventures Ltd</t>
  </si>
  <si>
    <t>FISCHER</t>
  </si>
  <si>
    <t>Bhansali Engineering Polymers Ltd</t>
  </si>
  <si>
    <t>BEPL</t>
  </si>
  <si>
    <t>Sri Adhikari Brothers Television Network Ltd</t>
  </si>
  <si>
    <t>SABTNL</t>
  </si>
  <si>
    <t>Pokarna Ltd</t>
  </si>
  <si>
    <t>POKARNA</t>
  </si>
  <si>
    <t>HPL Electric &amp; Power Ltd</t>
  </si>
  <si>
    <t>HPL</t>
  </si>
  <si>
    <t>Suraj Estate Developers Ltd</t>
  </si>
  <si>
    <t>SURAJEST</t>
  </si>
  <si>
    <t>Real Estate Rental, Development &amp; Operations</t>
  </si>
  <si>
    <t>Dhani Services Ltd</t>
  </si>
  <si>
    <t>DHANI</t>
  </si>
  <si>
    <t>Vishnu Chemicals Ltd</t>
  </si>
  <si>
    <t>VISHNU</t>
  </si>
  <si>
    <t>Jindal Poly Films Ltd</t>
  </si>
  <si>
    <t>JINDALPOLY</t>
  </si>
  <si>
    <t>Alembic Ltd</t>
  </si>
  <si>
    <t>ALEMBICLTD</t>
  </si>
  <si>
    <t>Veedol Corporation Ltd</t>
  </si>
  <si>
    <t>VEEDOL</t>
  </si>
  <si>
    <t>ADF Foods Ltd</t>
  </si>
  <si>
    <t>ADFFOODS</t>
  </si>
  <si>
    <t>Ajmera Realty &amp; Infra India Ltd</t>
  </si>
  <si>
    <t>AJMERA</t>
  </si>
  <si>
    <t>Oriental Hotels Ltd</t>
  </si>
  <si>
    <t>ORIENTHOT</t>
  </si>
  <si>
    <t>Quick Heal Technologies Ltd</t>
  </si>
  <si>
    <t>QUICKHEAL</t>
  </si>
  <si>
    <t>Capacite Infraprojects Ltd</t>
  </si>
  <si>
    <t>CAPACITE</t>
  </si>
  <si>
    <t>Steel Strips Wheels Ltd</t>
  </si>
  <si>
    <t>SSWL</t>
  </si>
  <si>
    <t>BF Utilities Ltd</t>
  </si>
  <si>
    <t>BFUTILITIE</t>
  </si>
  <si>
    <t>Blue Cloud Softech Solutions Ltd</t>
  </si>
  <si>
    <t>BLUECLOUDS</t>
  </si>
  <si>
    <t>KDDL Ltd</t>
  </si>
  <si>
    <t>KDDL</t>
  </si>
  <si>
    <t>Navneet Education Ltd</t>
  </si>
  <si>
    <t>NAVNETEDUL</t>
  </si>
  <si>
    <t>Jash Engineering Ltd</t>
  </si>
  <si>
    <t>JASH</t>
  </si>
  <si>
    <t>Nalwa Sons Investments Ltd</t>
  </si>
  <si>
    <t>NSIL</t>
  </si>
  <si>
    <t>Max Ventures and Industries Ltd</t>
  </si>
  <si>
    <t>MAXVIL</t>
  </si>
  <si>
    <t>Jyoti Structures Ltd</t>
  </si>
  <si>
    <t>JYOTISTRUC</t>
  </si>
  <si>
    <t>Gujarat Industries Power Company Ltd</t>
  </si>
  <si>
    <t>GIPCL</t>
  </si>
  <si>
    <t>Fino Payments Bank Ltd</t>
  </si>
  <si>
    <t>FINOPB</t>
  </si>
  <si>
    <t>KP Green Engineering Ltd</t>
  </si>
  <si>
    <t>KPGEL</t>
  </si>
  <si>
    <t>Heavy Electrical Equipment</t>
  </si>
  <si>
    <t>Nucleus Software Exports Ltd</t>
  </si>
  <si>
    <t>NUCLEUS</t>
  </si>
  <si>
    <t>Bajaj Consumer Care Ltd</t>
  </si>
  <si>
    <t>BAJAJCON</t>
  </si>
  <si>
    <t>Ashiana Housing Ltd</t>
  </si>
  <si>
    <t>ASHIANA</t>
  </si>
  <si>
    <t>Thirumalai Chemicals Ltd</t>
  </si>
  <si>
    <t>TIRUMALCHM</t>
  </si>
  <si>
    <t>Delta Corp Ltd</t>
  </si>
  <si>
    <t>DELTACORP</t>
  </si>
  <si>
    <t>Apollo Micro Systems Ltd</t>
  </si>
  <si>
    <t>APOLLO</t>
  </si>
  <si>
    <t>Deep Industries Ltd</t>
  </si>
  <si>
    <t>DEEPINDS</t>
  </si>
  <si>
    <t>Salasar Techno Engineering Ltd</t>
  </si>
  <si>
    <t>SALASAR</t>
  </si>
  <si>
    <t>Goodluck India Ltd</t>
  </si>
  <si>
    <t>GOODLUCK</t>
  </si>
  <si>
    <t>Genesys International Corporation Ltd</t>
  </si>
  <si>
    <t>GENESYS</t>
  </si>
  <si>
    <t>Tasty Bite Eatables Ltd</t>
  </si>
  <si>
    <t>TASTYBITE</t>
  </si>
  <si>
    <t>Mahanagar Telephone Nigam Ltd</t>
  </si>
  <si>
    <t>MTNL</t>
  </si>
  <si>
    <t>Dishman Carbogen Amcis Ltd</t>
  </si>
  <si>
    <t>DCAL</t>
  </si>
  <si>
    <t>Globus Spirits Ltd</t>
  </si>
  <si>
    <t>GLOBUSSPR</t>
  </si>
  <si>
    <t>Krsnaa Diagnostics Ltd</t>
  </si>
  <si>
    <t>KRSNAA</t>
  </si>
  <si>
    <t>Gujarat Themis Biosyn Ltd</t>
  </si>
  <si>
    <t>GUJTHEM</t>
  </si>
  <si>
    <t>Raghav Productivity Enhancers Ltd</t>
  </si>
  <si>
    <t>RPEL</t>
  </si>
  <si>
    <t>Gensol Engineering Ltd</t>
  </si>
  <si>
    <t>GENSOL</t>
  </si>
  <si>
    <t>Marathon Nextgen Realty Ltd</t>
  </si>
  <si>
    <t>MARATHON</t>
  </si>
  <si>
    <t>Wendt (India) Limited</t>
  </si>
  <si>
    <t>WENDT</t>
  </si>
  <si>
    <t>Marine Electricals (India) Ltd</t>
  </si>
  <si>
    <t>MARINE</t>
  </si>
  <si>
    <t>Maithan Alloys Ltd</t>
  </si>
  <si>
    <t>MAITHANALL</t>
  </si>
  <si>
    <t>Prakash Industries Ltd</t>
  </si>
  <si>
    <t>PRAKASH</t>
  </si>
  <si>
    <t>Foseco India Ltd</t>
  </si>
  <si>
    <t>FOSECOIND</t>
  </si>
  <si>
    <t>Bajel Projects Ltd</t>
  </si>
  <si>
    <t>BAJEL</t>
  </si>
  <si>
    <t>Electric Utilities</t>
  </si>
  <si>
    <t>Mahindra Logistics Ltd</t>
  </si>
  <si>
    <t>MAHLOG</t>
  </si>
  <si>
    <t>Precision Camshafts Ltd</t>
  </si>
  <si>
    <t>PRECAM</t>
  </si>
  <si>
    <t>DCW Ltd</t>
  </si>
  <si>
    <t>DCW</t>
  </si>
  <si>
    <t>Flair Writing Industries Ltd</t>
  </si>
  <si>
    <t>FLAIR</t>
  </si>
  <si>
    <t>Ddev Plastiks Industries Ltd</t>
  </si>
  <si>
    <t>DDEVPLASTIK</t>
  </si>
  <si>
    <t>Sandhar Technologies Ltd</t>
  </si>
  <si>
    <t>SANDHAR</t>
  </si>
  <si>
    <t>Repco Home Finance Ltd</t>
  </si>
  <si>
    <t>REPCOHOME</t>
  </si>
  <si>
    <t>TVS Srichakra Ltd</t>
  </si>
  <si>
    <t>TVSSRICHAK</t>
  </si>
  <si>
    <t>Sagar Cements Ltd</t>
  </si>
  <si>
    <t>SAGCEM</t>
  </si>
  <si>
    <t>Eveready Industries India Ltd</t>
  </si>
  <si>
    <t>EVEREADY</t>
  </si>
  <si>
    <t>Shipping Corporation of India Land and Assets Ltd</t>
  </si>
  <si>
    <t>SCILAL</t>
  </si>
  <si>
    <t>Summit Securities Ltd</t>
  </si>
  <si>
    <t>SUMMITSEC</t>
  </si>
  <si>
    <t>Interarch Building Products Ltd</t>
  </si>
  <si>
    <t>INTERARCH</t>
  </si>
  <si>
    <t>Building Products - Prefab Structures</t>
  </si>
  <si>
    <t>Spandana Sphoorty Financial Ltd</t>
  </si>
  <si>
    <t>SPANDANA</t>
  </si>
  <si>
    <t>Nilkamal Ltd</t>
  </si>
  <si>
    <t>NILKAMAL</t>
  </si>
  <si>
    <t>Saksoft Ltd</t>
  </si>
  <si>
    <t>SAKSOFT</t>
  </si>
  <si>
    <t>Dollar Industries Ltd</t>
  </si>
  <si>
    <t>DOLLAR</t>
  </si>
  <si>
    <t>Vakrangee Limited</t>
  </si>
  <si>
    <t>VAKRANGEE</t>
  </si>
  <si>
    <t>Motisons Jewellers Ltd</t>
  </si>
  <si>
    <t>MOTISONS</t>
  </si>
  <si>
    <t>Apparel &amp; Accessories Retailers</t>
  </si>
  <si>
    <t>Indoco Remedies Ltd</t>
  </si>
  <si>
    <t>INDOCO</t>
  </si>
  <si>
    <t>Dredging Corporation of India Ltd</t>
  </si>
  <si>
    <t>DREDGECORP</t>
  </si>
  <si>
    <t>Dredging</t>
  </si>
  <si>
    <t>Spectrum Electrical Industries Ltd</t>
  </si>
  <si>
    <t>SPECTRUM</t>
  </si>
  <si>
    <t>Shanti Educational Initiatives Ltd</t>
  </si>
  <si>
    <t>SEIL</t>
  </si>
  <si>
    <t>PTC India Financial Services Ltd</t>
  </si>
  <si>
    <t>PFS</t>
  </si>
  <si>
    <t>KRN Heat Exchanger and Refrigeration Ltd</t>
  </si>
  <si>
    <t>KRN</t>
  </si>
  <si>
    <t>TCPL Packaging Ltd</t>
  </si>
  <si>
    <t>TCPLPACK</t>
  </si>
  <si>
    <t>Kalyani Investment Company Ltd</t>
  </si>
  <si>
    <t>KICL</t>
  </si>
  <si>
    <t>Kolte-Patil Developers Ltd</t>
  </si>
  <si>
    <t>KOLTEPATIL</t>
  </si>
  <si>
    <t>Automotive Axles Ltd</t>
  </si>
  <si>
    <t>AUTOAXLES</t>
  </si>
  <si>
    <t>KCP Ltd</t>
  </si>
  <si>
    <t>KCP</t>
  </si>
  <si>
    <t>Vadilal Industries Ltd</t>
  </si>
  <si>
    <t>VADILALIND</t>
  </si>
  <si>
    <t>Suven Life Sciences Ltd</t>
  </si>
  <si>
    <t>SUVEN</t>
  </si>
  <si>
    <t>Updater Services Ltd</t>
  </si>
  <si>
    <t>UDS</t>
  </si>
  <si>
    <t>Stanley Lifestyles Ltd</t>
  </si>
  <si>
    <t>STANLEY</t>
  </si>
  <si>
    <t>Rajratan Global Wire Ltd</t>
  </si>
  <si>
    <t>RAJRATAN</t>
  </si>
  <si>
    <t>Hindustan Oil Exploration Company Ltd</t>
  </si>
  <si>
    <t>HINDOILEXP</t>
  </si>
  <si>
    <t>Unitech Ltd</t>
  </si>
  <si>
    <t>UNITECH</t>
  </si>
  <si>
    <t>Kesar India Ltd</t>
  </si>
  <si>
    <t>KESAR</t>
  </si>
  <si>
    <t>Real Estate Development</t>
  </si>
  <si>
    <t>EFC (I) Ltd</t>
  </si>
  <si>
    <t>EFCIL</t>
  </si>
  <si>
    <t>Distributors</t>
  </si>
  <si>
    <t>Mayur Uniquoters Ltd</t>
  </si>
  <si>
    <t>MAYURUNIQ</t>
  </si>
  <si>
    <t>Rane Holdings Ltd</t>
  </si>
  <si>
    <t>RANEHOLDIN</t>
  </si>
  <si>
    <t>GTL Infrastructure Ltd</t>
  </si>
  <si>
    <t>GTLINFRA</t>
  </si>
  <si>
    <t>Somany Ceramics Ltd</t>
  </si>
  <si>
    <t>SOMANYCERA</t>
  </si>
  <si>
    <t>DISA India Ltd</t>
  </si>
  <si>
    <t>DISAQ</t>
  </si>
  <si>
    <t>Veritas (India) Ltd</t>
  </si>
  <si>
    <t>VERITAS</t>
  </si>
  <si>
    <t>RIR Power Electronics Ltd</t>
  </si>
  <si>
    <t>RIR</t>
  </si>
  <si>
    <t>SBI Gold ETF</t>
  </si>
  <si>
    <t>SETFGOLD</t>
  </si>
  <si>
    <t>63 Moons Technologies Ltd</t>
  </si>
  <si>
    <t>63MOONS</t>
  </si>
  <si>
    <t>Arkade Developers Ltd</t>
  </si>
  <si>
    <t>ARKADE</t>
  </si>
  <si>
    <t>Novartis India Ltd</t>
  </si>
  <si>
    <t>NOVARTIND</t>
  </si>
  <si>
    <t>Ram Ratna Wires Ltd</t>
  </si>
  <si>
    <t>RAMRAT</t>
  </si>
  <si>
    <t>Pennar Industries Ltd</t>
  </si>
  <si>
    <t>PENIND</t>
  </si>
  <si>
    <t>Rashi Peripherals Ltd</t>
  </si>
  <si>
    <t>RPTECH</t>
  </si>
  <si>
    <t>Tinna Rubber and Infrastructure Ltd</t>
  </si>
  <si>
    <t>TINNARUBR</t>
  </si>
  <si>
    <t>SML Isuzu Ltd</t>
  </si>
  <si>
    <t>SMLISUZU</t>
  </si>
  <si>
    <t>Confidence Petroleum India Ltd</t>
  </si>
  <si>
    <t>CONFIPET</t>
  </si>
  <si>
    <t>Nippon India ETF Nifty 1D Rate Liquid BeES</t>
  </si>
  <si>
    <t>LIQUIDBEES</t>
  </si>
  <si>
    <t>Sai Silks (Kalamandir) Ltd</t>
  </si>
  <si>
    <t>KALAMANDIR</t>
  </si>
  <si>
    <t>Stove Kraft Ltd</t>
  </si>
  <si>
    <t>STOVEKRAFT</t>
  </si>
  <si>
    <t>NIBE Ltd</t>
  </si>
  <si>
    <t>NIBE</t>
  </si>
  <si>
    <t>Pondy Oxides and Chemicals Ltd</t>
  </si>
  <si>
    <t>POCL</t>
  </si>
  <si>
    <t>Venky's (India) Ltd</t>
  </si>
  <si>
    <t>VENKEYS</t>
  </si>
  <si>
    <t>SG Finserve Ltd</t>
  </si>
  <si>
    <t>SGFIN</t>
  </si>
  <si>
    <t>Meghmani Organics Ltd</t>
  </si>
  <si>
    <t>MOL</t>
  </si>
  <si>
    <t>Baazar Style Retail Ltd</t>
  </si>
  <si>
    <t>STYLEBAAZA</t>
  </si>
  <si>
    <t>Prataap Snacks Ltd</t>
  </si>
  <si>
    <t>DIAMONDYD</t>
  </si>
  <si>
    <t>Sasken Technologies Ltd</t>
  </si>
  <si>
    <t>SASKEN</t>
  </si>
  <si>
    <t>Shalby Ltd</t>
  </si>
  <si>
    <t>SHALBY</t>
  </si>
  <si>
    <t>HLE Glascoat Ltd</t>
  </si>
  <si>
    <t>HLEGLAS</t>
  </si>
  <si>
    <t>Hindware Home Innovation Ltd</t>
  </si>
  <si>
    <t>HINDWAREAP</t>
  </si>
  <si>
    <t>Owais Metal and Mineral Processing Ltd</t>
  </si>
  <si>
    <t>OWAIS</t>
  </si>
  <si>
    <t>Insecticides (India) Ltd</t>
  </si>
  <si>
    <t>INSECTICID</t>
  </si>
  <si>
    <t>NRB Bearings Ltd</t>
  </si>
  <si>
    <t>NRBBEARING</t>
  </si>
  <si>
    <t>Landmark Cars Ltd</t>
  </si>
  <si>
    <t>LANDMARK</t>
  </si>
  <si>
    <t>SMS Pharmaceuticals Ltd</t>
  </si>
  <si>
    <t>SMSPHARMA</t>
  </si>
  <si>
    <t>Siyaram Silk Mills Ltd</t>
  </si>
  <si>
    <t>SIYSIL</t>
  </si>
  <si>
    <t>Thejo Engineering Ltd</t>
  </si>
  <si>
    <t>THEJO</t>
  </si>
  <si>
    <t>John Cockerill India Ltd</t>
  </si>
  <si>
    <t>COCKERILL</t>
  </si>
  <si>
    <t>Industrial Machinery &amp; Supplies &amp; Components</t>
  </si>
  <si>
    <t>Parag Milk Foods Ltd</t>
  </si>
  <si>
    <t>PARAGMILK</t>
  </si>
  <si>
    <t>Aeroflex Industries Ltd</t>
  </si>
  <si>
    <t>AEROFLEX</t>
  </si>
  <si>
    <t>ideaForge Technology Ltd</t>
  </si>
  <si>
    <t>IDEAFORGE</t>
  </si>
  <si>
    <t>Dolat Algotech Ltd</t>
  </si>
  <si>
    <t>DOLATALGO</t>
  </si>
  <si>
    <t>BF Investment Ltd</t>
  </si>
  <si>
    <t>BFINVEST</t>
  </si>
  <si>
    <t>Premier Explosives Ltd</t>
  </si>
  <si>
    <t>PREMEXPLN</t>
  </si>
  <si>
    <t>Xpro India Ltd</t>
  </si>
  <si>
    <t>XPROINDIA</t>
  </si>
  <si>
    <t>Welspun Specialty Solutions Ltd</t>
  </si>
  <si>
    <t>WELSPLSOL</t>
  </si>
  <si>
    <t>Systematix Corporate Services Ltd</t>
  </si>
  <si>
    <t>SYSTMTXC</t>
  </si>
  <si>
    <t>Dreamfolks Services Ltd</t>
  </si>
  <si>
    <t>DREAMFOLKS</t>
  </si>
  <si>
    <t>Themis Medicare Ltd</t>
  </si>
  <si>
    <t>THEMISMED</t>
  </si>
  <si>
    <t>Dolphin Offshore Enterprises (India) Ltd</t>
  </si>
  <si>
    <t>DOLPHIN</t>
  </si>
  <si>
    <t>Dr Agarwal's Eye Hospital Ltd</t>
  </si>
  <si>
    <t>DRAGARWQ</t>
  </si>
  <si>
    <t>ECOS (India) Mobility &amp; Hospitality Ltd</t>
  </si>
  <si>
    <t>ECOSMOBLTY</t>
  </si>
  <si>
    <t>Platinum Industries Ltd</t>
  </si>
  <si>
    <t>PLATIND</t>
  </si>
  <si>
    <t>Ravindra Energy Ltd</t>
  </si>
  <si>
    <t>RELTD</t>
  </si>
  <si>
    <t>Accelya Solutions India Ltd</t>
  </si>
  <si>
    <t>ACCELYA</t>
  </si>
  <si>
    <t>PSP Projects Ltd</t>
  </si>
  <si>
    <t>PSPPROJECT</t>
  </si>
  <si>
    <t>Centum Electronics Ltd</t>
  </si>
  <si>
    <t>CENTUM</t>
  </si>
  <si>
    <t>Dish TV India Ltd</t>
  </si>
  <si>
    <t>DISHTV</t>
  </si>
  <si>
    <t>Vindhya Telelinks Ltd</t>
  </si>
  <si>
    <t>VINDHYATEL</t>
  </si>
  <si>
    <t>IOL Chemicals and Pharmaceuticals Ltd</t>
  </si>
  <si>
    <t>IOLCP</t>
  </si>
  <si>
    <t>MM Forgings Ltd</t>
  </si>
  <si>
    <t>MMFL</t>
  </si>
  <si>
    <t>Vidhi Specialty Food Ingredients Ltd</t>
  </si>
  <si>
    <t>VIDHIING</t>
  </si>
  <si>
    <t>Goodyear India Ltd</t>
  </si>
  <si>
    <t>GOODYEAR</t>
  </si>
  <si>
    <t>Indian Hume Pipe Company Ltd</t>
  </si>
  <si>
    <t>INDIANHUME</t>
  </si>
  <si>
    <t>Nitin Spinners Ltd</t>
  </si>
  <si>
    <t>NITINSPIN</t>
  </si>
  <si>
    <t>Windlas Biotech Ltd</t>
  </si>
  <si>
    <t>WINDLAS</t>
  </si>
  <si>
    <t>TechNVision Ventures Ltd</t>
  </si>
  <si>
    <t>TECHNVISN</t>
  </si>
  <si>
    <t>Universal Cables Ltd</t>
  </si>
  <si>
    <t>UNIVCABLES</t>
  </si>
  <si>
    <t>Mold-Tek Packaging Ltd</t>
  </si>
  <si>
    <t>MOLDTKPAC</t>
  </si>
  <si>
    <t>Lumax Industries Ltd</t>
  </si>
  <si>
    <t>LUMAXIND</t>
  </si>
  <si>
    <t>Panama Petrochem Ltd</t>
  </si>
  <si>
    <t>PANAMAPET</t>
  </si>
  <si>
    <t>Mangalam Cement Ltd</t>
  </si>
  <si>
    <t>MANGLMCEM</t>
  </si>
  <si>
    <t>Ge Power India Ltd</t>
  </si>
  <si>
    <t>GEPIL</t>
  </si>
  <si>
    <t>DEN Networks Ltd</t>
  </si>
  <si>
    <t>DEN</t>
  </si>
  <si>
    <t>Antony Waste Handling Cell Ltd</t>
  </si>
  <si>
    <t>AWHCL</t>
  </si>
  <si>
    <t>ESAF Small Finance Bank Limited</t>
  </si>
  <si>
    <t>ESAFSFB</t>
  </si>
  <si>
    <t>Ador Welding Ltd</t>
  </si>
  <si>
    <t>ADORWELD</t>
  </si>
  <si>
    <t>Carysil Ltd</t>
  </si>
  <si>
    <t>CARYSIL</t>
  </si>
  <si>
    <t>S.P.Apparels Ltd</t>
  </si>
  <si>
    <t>SPAL</t>
  </si>
  <si>
    <t>Igarashi Motors India Ltd</t>
  </si>
  <si>
    <t>IGARASHI</t>
  </si>
  <si>
    <t>Agro Tech Foods Ltd</t>
  </si>
  <si>
    <t>ATFL</t>
  </si>
  <si>
    <t>Ugro Capital Ltd</t>
  </si>
  <si>
    <t>UGROCAP</t>
  </si>
  <si>
    <t>Ashapura Minechem Ltd</t>
  </si>
  <si>
    <t>ASHAPURMIN</t>
  </si>
  <si>
    <t>Media Matrix Worldwide Ltd</t>
  </si>
  <si>
    <t>MMWL</t>
  </si>
  <si>
    <t>EIH Associated Hotels Ltd</t>
  </si>
  <si>
    <t>EIHAHOTELS</t>
  </si>
  <si>
    <t>Indo Tech Transformers Ltd</t>
  </si>
  <si>
    <t>INDOTECH</t>
  </si>
  <si>
    <t>Orient Green Power Company Ltd</t>
  </si>
  <si>
    <t>GREENPOWER</t>
  </si>
  <si>
    <t>MIC Electronics Ltd</t>
  </si>
  <si>
    <t>MICEL</t>
  </si>
  <si>
    <t>Barbeque-Nation Hospitality Ltd</t>
  </si>
  <si>
    <t>BARBEQUE</t>
  </si>
  <si>
    <t>Paramount Communications Ltd</t>
  </si>
  <si>
    <t>PARACABLES</t>
  </si>
  <si>
    <t>Gandhar Oil Refinery (INDIA) Ltd</t>
  </si>
  <si>
    <t>GANDHAR</t>
  </si>
  <si>
    <t>Federal-Mogul Goetze (India) Ltd</t>
  </si>
  <si>
    <t>FMGOETZE</t>
  </si>
  <si>
    <t>Amrutanjan Health Care Ltd</t>
  </si>
  <si>
    <t>AMRUTANJAN</t>
  </si>
  <si>
    <t>Fusion Finance Ltd</t>
  </si>
  <si>
    <t>FUSION</t>
  </si>
  <si>
    <t>Saraswati Commercial (India) Ltd</t>
  </si>
  <si>
    <t>ZSARACOM</t>
  </si>
  <si>
    <t>Sanstar Ltd</t>
  </si>
  <si>
    <t>SANSTAR</t>
  </si>
  <si>
    <t>Apollo Pipes Ltd</t>
  </si>
  <si>
    <t>APOLLOPIPE</t>
  </si>
  <si>
    <t>ICICI Prudential Nifty 50 ETF</t>
  </si>
  <si>
    <t>NIFTYIETF</t>
  </si>
  <si>
    <t>PIX Transmissions Ltd</t>
  </si>
  <si>
    <t>PIXTRANS</t>
  </si>
  <si>
    <t>Vardhman Special Steels Ltd</t>
  </si>
  <si>
    <t>VSSL</t>
  </si>
  <si>
    <t>TIL Ltd</t>
  </si>
  <si>
    <t>TIL</t>
  </si>
  <si>
    <t>TTK Healthcare Ltd</t>
  </si>
  <si>
    <t>TTKHLTCARE</t>
  </si>
  <si>
    <t>Cupid Ltd</t>
  </si>
  <si>
    <t>CUPID</t>
  </si>
  <si>
    <t>Tarsons Products Ltd</t>
  </si>
  <si>
    <t>TARSONS</t>
  </si>
  <si>
    <t>Yasho Industries Ltd</t>
  </si>
  <si>
    <t>YASHO</t>
  </si>
  <si>
    <t>Omaxe Ltd</t>
  </si>
  <si>
    <t>OMAXE</t>
  </si>
  <si>
    <t>Huhtamaki India Ltd</t>
  </si>
  <si>
    <t>HUHTAMAKI</t>
  </si>
  <si>
    <t>India Pesticides Ltd</t>
  </si>
  <si>
    <t>IPL</t>
  </si>
  <si>
    <t>HMA Agro Industries Ltd</t>
  </si>
  <si>
    <t>HMAAGRO</t>
  </si>
  <si>
    <t>Ceinsys Tech Ltd</t>
  </si>
  <si>
    <t>CEINSYSTECH</t>
  </si>
  <si>
    <t>Himatsingka Seide Ltd</t>
  </si>
  <si>
    <t>HIMATSEIDE</t>
  </si>
  <si>
    <t>Alpex Solar Ltd</t>
  </si>
  <si>
    <t>ALPEXSOLAR</t>
  </si>
  <si>
    <t>Astec Lifesciences Ltd</t>
  </si>
  <si>
    <t>ASTEC</t>
  </si>
  <si>
    <t>Sanghi Industries Ltd</t>
  </si>
  <si>
    <t>SANGHIIND</t>
  </si>
  <si>
    <t>Rama Steel Tubes Ltd</t>
  </si>
  <si>
    <t>RAMASTEEL</t>
  </si>
  <si>
    <t>IKIO Lighting Ltd</t>
  </si>
  <si>
    <t>IKIO</t>
  </si>
  <si>
    <t>Pnb Gilts Ltd</t>
  </si>
  <si>
    <t>PNBGILTS</t>
  </si>
  <si>
    <t>Ramco Industries Ltd</t>
  </si>
  <si>
    <t>RAMCOIND</t>
  </si>
  <si>
    <t>Axiscades Technologies Ltd</t>
  </si>
  <si>
    <t>AXISCADES</t>
  </si>
  <si>
    <t>NIIT Ltd</t>
  </si>
  <si>
    <t>NIITLTD</t>
  </si>
  <si>
    <t>Kody Technolab Ltd</t>
  </si>
  <si>
    <t>KODYTECH</t>
  </si>
  <si>
    <t>Nelco Ltd</t>
  </si>
  <si>
    <t>NELCO</t>
  </si>
  <si>
    <t>JISLDVREQS</t>
  </si>
  <si>
    <t>Mukand Ltd</t>
  </si>
  <si>
    <t>MUKANDLTD</t>
  </si>
  <si>
    <t>HIL Ltd</t>
  </si>
  <si>
    <t>HIL</t>
  </si>
  <si>
    <t>JITF Infralogistics Ltd</t>
  </si>
  <si>
    <t>JITFINFRA</t>
  </si>
  <si>
    <t>Rupa &amp; Company Ltd</t>
  </si>
  <si>
    <t>RUPA</t>
  </si>
  <si>
    <t>Man Industries (India) Ltd</t>
  </si>
  <si>
    <t>MANINDS</t>
  </si>
  <si>
    <t>Everest Kanto Cylinder Ltd</t>
  </si>
  <si>
    <t>EKC</t>
  </si>
  <si>
    <t>Master Trust Ltd</t>
  </si>
  <si>
    <t>MASTERTR</t>
  </si>
  <si>
    <t>Alicon Castalloy Ltd</t>
  </si>
  <si>
    <t>ALICON</t>
  </si>
  <si>
    <t>Gocl Corporation Ltd</t>
  </si>
  <si>
    <t>GOCLCORP</t>
  </si>
  <si>
    <t>Navkar Corporation Ltd</t>
  </si>
  <si>
    <t>NAVKARCORP</t>
  </si>
  <si>
    <t>IFGL Refractories Ltd</t>
  </si>
  <si>
    <t>IFGLEXPOR</t>
  </si>
  <si>
    <t>Apcotex Industries Ltd</t>
  </si>
  <si>
    <t>APCOTEXIND</t>
  </si>
  <si>
    <t>Panacea Biotec Ltd</t>
  </si>
  <si>
    <t>PANACEABIO</t>
  </si>
  <si>
    <t>GKW Ltd</t>
  </si>
  <si>
    <t>GKWLIMITED</t>
  </si>
  <si>
    <t>Unicommerce eSolutions Ltd</t>
  </si>
  <si>
    <t>UNIECOM</t>
  </si>
  <si>
    <t>Kiri Industries Ltd</t>
  </si>
  <si>
    <t>KIRIINDUS</t>
  </si>
  <si>
    <t>Dynamic Cables Ltd</t>
  </si>
  <si>
    <t>DYCL</t>
  </si>
  <si>
    <t>Cosmo First Ltd</t>
  </si>
  <si>
    <t>COSMOFIRST</t>
  </si>
  <si>
    <t>Deccan Gold Mines Ltd</t>
  </si>
  <si>
    <t>DECNGOLD</t>
  </si>
  <si>
    <t>Tanfac Industries Ltd</t>
  </si>
  <si>
    <t>TANFACIND</t>
  </si>
  <si>
    <t>Wonder Electricals Ltd</t>
  </si>
  <si>
    <t>WEL</t>
  </si>
  <si>
    <t>Suratwwala Business Group Ltd</t>
  </si>
  <si>
    <t>SBGLP</t>
  </si>
  <si>
    <t>Hester Biosciences Ltd</t>
  </si>
  <si>
    <t>HESTERBIO</t>
  </si>
  <si>
    <t>Andrew Yule &amp; Co Ltd</t>
  </si>
  <si>
    <t>ANDREWYU</t>
  </si>
  <si>
    <t>Uniparts India Ltd</t>
  </si>
  <si>
    <t>UNIPARTS</t>
  </si>
  <si>
    <t>Cropster Agro Ltd</t>
  </si>
  <si>
    <t>CROPSTER</t>
  </si>
  <si>
    <t>Food Distributors</t>
  </si>
  <si>
    <t>Hind Rectifiers Ltd</t>
  </si>
  <si>
    <t>HIRECT</t>
  </si>
  <si>
    <t>Veranda Learning Solutions Ltd</t>
  </si>
  <si>
    <t>VERANDA</t>
  </si>
  <si>
    <t>Kotak Gold Etf</t>
  </si>
  <si>
    <t>GOLD1</t>
  </si>
  <si>
    <t>Tatva Chintan Pharma Chem Ltd</t>
  </si>
  <si>
    <t>TATVA</t>
  </si>
  <si>
    <t>Knowledge Marine &amp; Engineering Works Ltd</t>
  </si>
  <si>
    <t>KMEW</t>
  </si>
  <si>
    <t>Marine Transportation</t>
  </si>
  <si>
    <t>Andhra Paper Ltd</t>
  </si>
  <si>
    <t>ANDHRAPAP</t>
  </si>
  <si>
    <t>Madhya Bharat Agro Products Ltd</t>
  </si>
  <si>
    <t>MBAPL</t>
  </si>
  <si>
    <t>Kilburn Engineering Ltd</t>
  </si>
  <si>
    <t>KLBRENG-B</t>
  </si>
  <si>
    <t>Som Distilleries and Breweries Ltd</t>
  </si>
  <si>
    <t>SDBL</t>
  </si>
  <si>
    <t>BLS E-Services Ltd</t>
  </si>
  <si>
    <t>BLSE</t>
  </si>
  <si>
    <t>D Link (India) Limited</t>
  </si>
  <si>
    <t>DLINKINDIA</t>
  </si>
  <si>
    <t>Sangam (India) Ltd</t>
  </si>
  <si>
    <t>SANGAMIND</t>
  </si>
  <si>
    <t>Jagran Prakashan Ltd</t>
  </si>
  <si>
    <t>JAGRAN</t>
  </si>
  <si>
    <t>Mercury Ev-Tech Ltd</t>
  </si>
  <si>
    <t>MERCURYEV</t>
  </si>
  <si>
    <t>Seshasayee Paper and Boards Ltd</t>
  </si>
  <si>
    <t>SESHAPAPER</t>
  </si>
  <si>
    <t>Jindal Drilling and Industries Ltd</t>
  </si>
  <si>
    <t>JINDRILL</t>
  </si>
  <si>
    <t>Heranba Industries Ltd</t>
  </si>
  <si>
    <t>HERANBA</t>
  </si>
  <si>
    <t>Divgi TorqTransfer Systems Ltd</t>
  </si>
  <si>
    <t>DIVGIITTS</t>
  </si>
  <si>
    <t>Fedders Holding Ltd</t>
  </si>
  <si>
    <t>FEDDERSHOL</t>
  </si>
  <si>
    <t>Talbros Automotive Components Ltd</t>
  </si>
  <si>
    <t>TALBROAUTO</t>
  </si>
  <si>
    <t>Oriental Aromatics Ltd</t>
  </si>
  <si>
    <t>OAL</t>
  </si>
  <si>
    <t>Cantabil Retail India Ltd</t>
  </si>
  <si>
    <t>CANTABIL</t>
  </si>
  <si>
    <t>Lotus Chocolate Company Ltd</t>
  </si>
  <si>
    <t>LOTUSCHO</t>
  </si>
  <si>
    <t>HDFC Gold Exchange Traded Fund</t>
  </si>
  <si>
    <t>HDFCGOLD</t>
  </si>
  <si>
    <t>ICICI Prudential Gold ETF</t>
  </si>
  <si>
    <t>GOLDIETF</t>
  </si>
  <si>
    <t>Nippon India ETF Nifty Next 50 Junior BeES</t>
  </si>
  <si>
    <t>JUNIORBEES</t>
  </si>
  <si>
    <t>TAJ GVK Hotels and Resorts Ltd</t>
  </si>
  <si>
    <t>TAJGVK</t>
  </si>
  <si>
    <t>Salzer Electronics Ltd</t>
  </si>
  <si>
    <t>SALZERELEC</t>
  </si>
  <si>
    <t>Excel Industries Ltd</t>
  </si>
  <si>
    <t>EXCELINDUS</t>
  </si>
  <si>
    <t>Sahasra Electronic Solutions Ltd</t>
  </si>
  <si>
    <t>SAHASRA</t>
  </si>
  <si>
    <t>Expleo Solutions Ltd</t>
  </si>
  <si>
    <t>EXPLEOSOL</t>
  </si>
  <si>
    <t>Advait Energy Transitions Ltd</t>
  </si>
  <si>
    <t>ADVAIT</t>
  </si>
  <si>
    <t>Electrical Components &amp; Equipment</t>
  </si>
  <si>
    <t>Sirca Paints India Ltd</t>
  </si>
  <si>
    <t>SIRCA</t>
  </si>
  <si>
    <t>Abans Holdings Ltd</t>
  </si>
  <si>
    <t>AHL</t>
  </si>
  <si>
    <t>Sterling Tools Ltd</t>
  </si>
  <si>
    <t>STERTOOLS</t>
  </si>
  <si>
    <t>Elpro International Ltd</t>
  </si>
  <si>
    <t>ELPROINTL</t>
  </si>
  <si>
    <t>Balmer Lawrie Investments Ltd</t>
  </si>
  <si>
    <t>BLIL</t>
  </si>
  <si>
    <t>Bigbloc Construction Ltd</t>
  </si>
  <si>
    <t>BIGBLOC</t>
  </si>
  <si>
    <t>Beta Drugs Ltd</t>
  </si>
  <si>
    <t>BETA</t>
  </si>
  <si>
    <t>B L Kashyap and Sons Ltd</t>
  </si>
  <si>
    <t>BLKASHYAP</t>
  </si>
  <si>
    <t>Shriram Properties Ltd</t>
  </si>
  <si>
    <t>SHRIRAMPPS</t>
  </si>
  <si>
    <t>DEE Development Engineers Ltd</t>
  </si>
  <si>
    <t>DEEDEV</t>
  </si>
  <si>
    <t>G M Breweries Ltd</t>
  </si>
  <si>
    <t>GMBREW</t>
  </si>
  <si>
    <t>Yatra Online Ltd</t>
  </si>
  <si>
    <t>YATRA</t>
  </si>
  <si>
    <t>Timex Group India Ltd</t>
  </si>
  <si>
    <t>TIMEX</t>
  </si>
  <si>
    <t>Godavari Biorefineries Ltd</t>
  </si>
  <si>
    <t>GODAVARIB</t>
  </si>
  <si>
    <t>Jaiprakash Associates Ltd</t>
  </si>
  <si>
    <t>JPASSOCIAT</t>
  </si>
  <si>
    <t>Tribhovandas Bhimji Zaveri Ltd</t>
  </si>
  <si>
    <t>TBZ</t>
  </si>
  <si>
    <t>NDR Auto Components Ltd</t>
  </si>
  <si>
    <t>NDRAUTO</t>
  </si>
  <si>
    <t>Matrimony.Com Ltd</t>
  </si>
  <si>
    <t>MATRIMONY</t>
  </si>
  <si>
    <t>Satin Creditcare Network Ltd</t>
  </si>
  <si>
    <t>SATIN</t>
  </si>
  <si>
    <t>Everest Industries Ltd</t>
  </si>
  <si>
    <t>EVERESTIND</t>
  </si>
  <si>
    <t>Mufin Green Finance Ltd</t>
  </si>
  <si>
    <t>MUFIN</t>
  </si>
  <si>
    <t>Jyoti Resins and Adhesives Ltd</t>
  </si>
  <si>
    <t>JYOTIRES</t>
  </si>
  <si>
    <t>Hariom Pipe Industries Ltd</t>
  </si>
  <si>
    <t>HARIOMPIPE</t>
  </si>
  <si>
    <t>I G Petrochemicals Ltd</t>
  </si>
  <si>
    <t>IGPL</t>
  </si>
  <si>
    <t>ASM Technologies Ltd</t>
  </si>
  <si>
    <t>ASMTEC</t>
  </si>
  <si>
    <t>Camlin Fine Sciences Ltd</t>
  </si>
  <si>
    <t>CAMLINFINE</t>
  </si>
  <si>
    <t>Eco Recycling Ltd</t>
  </si>
  <si>
    <t>ECORECO</t>
  </si>
  <si>
    <t>GRP Ltd</t>
  </si>
  <si>
    <t>GRPLTD</t>
  </si>
  <si>
    <t>Suyog Telematics Ltd</t>
  </si>
  <si>
    <t>SUYOG</t>
  </si>
  <si>
    <t>India Power Corporation Ltd</t>
  </si>
  <si>
    <t>DPSCLTD</t>
  </si>
  <si>
    <t>Swelect Energy Systems Ltd</t>
  </si>
  <si>
    <t>SWELECTES</t>
  </si>
  <si>
    <t>Roto Pumps Ltd</t>
  </si>
  <si>
    <t>ROTO</t>
  </si>
  <si>
    <t>Bombay Super Hybrid Seeds Ltd</t>
  </si>
  <si>
    <t>BSHSL</t>
  </si>
  <si>
    <t>GNA Axles Ltd</t>
  </si>
  <si>
    <t>GNA</t>
  </si>
  <si>
    <t>GPT Infraprojects Ltd</t>
  </si>
  <si>
    <t>GPTINFRA</t>
  </si>
  <si>
    <t>Kokuyo Camlin Ltd</t>
  </si>
  <si>
    <t>KOKUYOCMLN</t>
  </si>
  <si>
    <t>Syncom Formulations (India) Ltd</t>
  </si>
  <si>
    <t>SYNCOMF</t>
  </si>
  <si>
    <t>Udaipur Cement Works Ltd</t>
  </si>
  <si>
    <t>UDAICEMENT</t>
  </si>
  <si>
    <t>Bajaj Steel Industries Ltd</t>
  </si>
  <si>
    <t>BAJAJST</t>
  </si>
  <si>
    <t>Praveg Ltd</t>
  </si>
  <si>
    <t>PRAVEG</t>
  </si>
  <si>
    <t>Renaissance Global Ltd</t>
  </si>
  <si>
    <t>RGL</t>
  </si>
  <si>
    <t>Sportking India Ltd</t>
  </si>
  <si>
    <t>SPORTKING</t>
  </si>
  <si>
    <t>Filatex India Ltd</t>
  </si>
  <si>
    <t>FILATEX</t>
  </si>
  <si>
    <t>Reliance Industrial Infrastructure Ltd</t>
  </si>
  <si>
    <t>RIIL</t>
  </si>
  <si>
    <t>MSP Steel &amp; Power Ltd</t>
  </si>
  <si>
    <t>MSPL</t>
  </si>
  <si>
    <t>Atul Auto Ltd</t>
  </si>
  <si>
    <t>ATULAUTO</t>
  </si>
  <si>
    <t>Three Wheelers</t>
  </si>
  <si>
    <t>GTPL Hathway Ltd</t>
  </si>
  <si>
    <t>GTPL</t>
  </si>
  <si>
    <t>BCL Industries Ltd</t>
  </si>
  <si>
    <t>BCLIND</t>
  </si>
  <si>
    <t>Wheels India Ltd</t>
  </si>
  <si>
    <t>WHEELS</t>
  </si>
  <si>
    <t>Sadhana Nitro Chem Ltd</t>
  </si>
  <si>
    <t>SADHNANIQ</t>
  </si>
  <si>
    <t>Associated Alcohols &amp; Breweries Ltd</t>
  </si>
  <si>
    <t>ASALCBR</t>
  </si>
  <si>
    <t>Wealth First Portfolio Managers Ltd</t>
  </si>
  <si>
    <t>WEALTH</t>
  </si>
  <si>
    <t>Sigachi Industries Ltd</t>
  </si>
  <si>
    <t>SIGACHI</t>
  </si>
  <si>
    <t>Mangalore Chemicals and Fertilisers Ltd</t>
  </si>
  <si>
    <t>MANGCHEFER</t>
  </si>
  <si>
    <t>Borosil Scientific Ltd</t>
  </si>
  <si>
    <t>BOROSCI</t>
  </si>
  <si>
    <t>Z F Steering Gear (India) Ltd</t>
  </si>
  <si>
    <t>ZFSTEERING</t>
  </si>
  <si>
    <t>Brightcom Group Ltd</t>
  </si>
  <si>
    <t>BCG</t>
  </si>
  <si>
    <t>Irm Energy Ltd</t>
  </si>
  <si>
    <t>IRMENERGY</t>
  </si>
  <si>
    <t>Bharat Wire Ropes Ltd</t>
  </si>
  <si>
    <t>BHARATWIRE</t>
  </si>
  <si>
    <t>Southern Petrochemical Industries Corporation Ltd</t>
  </si>
  <si>
    <t>SPIC</t>
  </si>
  <si>
    <t>Steelcast Ltd</t>
  </si>
  <si>
    <t>STEELCAS</t>
  </si>
  <si>
    <t>Paushak Ltd</t>
  </si>
  <si>
    <t>PAUSHAKLTD</t>
  </si>
  <si>
    <t>Agarwal Industrial Corporation Ltd</t>
  </si>
  <si>
    <t>AGARIND</t>
  </si>
  <si>
    <t>Monte Carlo Fashions Ltd</t>
  </si>
  <si>
    <t>MONTECARLO</t>
  </si>
  <si>
    <t>Dynacons Systems and Solutions Ltd</t>
  </si>
  <si>
    <t>DSSL</t>
  </si>
  <si>
    <t>Solex Energy Ltd</t>
  </si>
  <si>
    <t>SOLEX</t>
  </si>
  <si>
    <t>Panorama Studios International Ltd</t>
  </si>
  <si>
    <t>PANORAMA</t>
  </si>
  <si>
    <t>5Paisa Capital Ltd</t>
  </si>
  <si>
    <t>5PAISA</t>
  </si>
  <si>
    <t>Zota Health Care Ltd</t>
  </si>
  <si>
    <t>ZOTA</t>
  </si>
  <si>
    <t>Simplex Infrastructures Ltd</t>
  </si>
  <si>
    <t>SIMPLEXINF</t>
  </si>
  <si>
    <t>Suryoday Small Finance Bank Ltd</t>
  </si>
  <si>
    <t>SURYODAY</t>
  </si>
  <si>
    <t>India Nippon Electricals Ltd</t>
  </si>
  <si>
    <t>INDNIPPON</t>
  </si>
  <si>
    <t>Rane (Madras) Ltd</t>
  </si>
  <si>
    <t>RML</t>
  </si>
  <si>
    <t>Peninsula Land Ltd</t>
  </si>
  <si>
    <t>PENINLAND</t>
  </si>
  <si>
    <t>Oriental Rail Infrastructure Ltd</t>
  </si>
  <si>
    <t>ORIRAIL</t>
  </si>
  <si>
    <t>Amines and Plasticizers Ltd</t>
  </si>
  <si>
    <t>AMNPLST</t>
  </si>
  <si>
    <t>VL E-Governance &amp; IT Solutions Ltd</t>
  </si>
  <si>
    <t>VLEGOV</t>
  </si>
  <si>
    <t>Chaman Lal Setia Exports Ltd</t>
  </si>
  <si>
    <t>CLSEL</t>
  </si>
  <si>
    <t>Dhunseri Ventures Ltd</t>
  </si>
  <si>
    <t>DVL</t>
  </si>
  <si>
    <t>Mishtann Foods Ltd</t>
  </si>
  <si>
    <t>MISHTANN</t>
  </si>
  <si>
    <t>Dcm Shriram Industries Ltd</t>
  </si>
  <si>
    <t>DCMSRIND</t>
  </si>
  <si>
    <t>Madras Fertilizers Ltd</t>
  </si>
  <si>
    <t>MADRASFERT</t>
  </si>
  <si>
    <t>India Motor Parts &amp; Accessories Ltd</t>
  </si>
  <si>
    <t>IMPAL</t>
  </si>
  <si>
    <t>Arman Financial Services Ltd</t>
  </si>
  <si>
    <t>ARMANFIN</t>
  </si>
  <si>
    <t>Jaykay Enterprises Ltd</t>
  </si>
  <si>
    <t>JAYKAY</t>
  </si>
  <si>
    <t>SPML Infra Ltd</t>
  </si>
  <si>
    <t>SPMLINFRA</t>
  </si>
  <si>
    <t>Walchandnagar Industries Ltd</t>
  </si>
  <si>
    <t>WALCHANNAG</t>
  </si>
  <si>
    <t>Asian Energy Services Ltd</t>
  </si>
  <si>
    <t>ASIANENE</t>
  </si>
  <si>
    <t>Chemfab Alkalis Ltd</t>
  </si>
  <si>
    <t>CHEMFAB</t>
  </si>
  <si>
    <t>Remus Pharmaceuticals Ltd</t>
  </si>
  <si>
    <t>REMUS</t>
  </si>
  <si>
    <t>Forbes Precision Tools and Machine Parts Ltd</t>
  </si>
  <si>
    <t>TOTEM</t>
  </si>
  <si>
    <t>Om Infra Ltd</t>
  </si>
  <si>
    <t>OMINFRAL</t>
  </si>
  <si>
    <t>Allied Digital Services Ltd</t>
  </si>
  <si>
    <t>ADSL</t>
  </si>
  <si>
    <t>Vintage Coffee and Beverages Ltd</t>
  </si>
  <si>
    <t>VINCOFE</t>
  </si>
  <si>
    <t>Trading Companies &amp; Distributors</t>
  </si>
  <si>
    <t>Butterfly Gandhimathi Appliances Ltd</t>
  </si>
  <si>
    <t>BUTTERFLY</t>
  </si>
  <si>
    <t>Yamuna Syndicate Ltd</t>
  </si>
  <si>
    <t>YSL</t>
  </si>
  <si>
    <t>ULTRAMARINE &amp; PIGMENTS Ltd</t>
  </si>
  <si>
    <t>ULTRAMAR</t>
  </si>
  <si>
    <t>Kabra Extrusion Technik Ltd</t>
  </si>
  <si>
    <t>KABRAEXTRU</t>
  </si>
  <si>
    <t>Yuken India Ltd</t>
  </si>
  <si>
    <t>YUKEN</t>
  </si>
  <si>
    <t>Hexa Tradex Ltd</t>
  </si>
  <si>
    <t>HEXATRADEX</t>
  </si>
  <si>
    <t>Eimco Elecon (India) Ltd</t>
  </si>
  <si>
    <t>EIMCOELECO</t>
  </si>
  <si>
    <t>Kotak Nifty 50 ETF</t>
  </si>
  <si>
    <t>NIFTY1</t>
  </si>
  <si>
    <t>Hi-Tech Gears Ltd</t>
  </si>
  <si>
    <t>HITECHGEAR</t>
  </si>
  <si>
    <t>Texmaco Infrastructure &amp; Holdings Ltd</t>
  </si>
  <si>
    <t>TEXINFRA</t>
  </si>
  <si>
    <t>Automobile Corp Of Goa Ltd</t>
  </si>
  <si>
    <t>ACGL</t>
  </si>
  <si>
    <t>SMC Global Securities Ltd</t>
  </si>
  <si>
    <t>SMCGLOBAL</t>
  </si>
  <si>
    <t>Polo Queen Industrial and Fintech Ltd</t>
  </si>
  <si>
    <t>PQIF</t>
  </si>
  <si>
    <t>Ramco Systems Ltd</t>
  </si>
  <si>
    <t>RAMCOSYS</t>
  </si>
  <si>
    <t>Likhitha Infrastructure Ltd</t>
  </si>
  <si>
    <t>LIKHITHA</t>
  </si>
  <si>
    <t>Alldigi Tech Ltd</t>
  </si>
  <si>
    <t>ALLDIGI</t>
  </si>
  <si>
    <t>Rhetan TMT Ltd</t>
  </si>
  <si>
    <t>RHETAN</t>
  </si>
  <si>
    <t>Steel</t>
  </si>
  <si>
    <t>Gala Precision Engineering Ltd</t>
  </si>
  <si>
    <t>GALAPREC</t>
  </si>
  <si>
    <t>Jagsonpal Pharmaceuticals Ltd</t>
  </si>
  <si>
    <t>JAGSNPHARM</t>
  </si>
  <si>
    <t>Tourism Finance Corporation of India Ltd</t>
  </si>
  <si>
    <t>TFCILTD</t>
  </si>
  <si>
    <t>Allcargo Gati Ltd</t>
  </si>
  <si>
    <t>ACLGATI</t>
  </si>
  <si>
    <t>Capital India Finance Ltd</t>
  </si>
  <si>
    <t>CIFL</t>
  </si>
  <si>
    <t>Arihant Superstructures Ltd</t>
  </si>
  <si>
    <t>ARIHANTSUP</t>
  </si>
  <si>
    <t>Vertoz Ltd</t>
  </si>
  <si>
    <t>VERTOZ</t>
  </si>
  <si>
    <t>Andhra Sugars Ltd</t>
  </si>
  <si>
    <t>ANDHRSUGAR</t>
  </si>
  <si>
    <t>Radhika Jeweltech Ltd</t>
  </si>
  <si>
    <t>RADHIKAJWE</t>
  </si>
  <si>
    <t>Crest Ventures Ltd</t>
  </si>
  <si>
    <t>CREST</t>
  </si>
  <si>
    <t>One Point One Solutions Ltd</t>
  </si>
  <si>
    <t>ONEPOINT</t>
  </si>
  <si>
    <t>GPT Healthcare Ltd</t>
  </si>
  <si>
    <t>GPTHEALTH</t>
  </si>
  <si>
    <t>Spacenet Enterprises India Ltd</t>
  </si>
  <si>
    <t>SPCENET</t>
  </si>
  <si>
    <t>Hardwyn India Ltd</t>
  </si>
  <si>
    <t>HARDWYN</t>
  </si>
  <si>
    <t>Building Products - Glass</t>
  </si>
  <si>
    <t>Sat Industries Ltd</t>
  </si>
  <si>
    <t>SATINDLTD</t>
  </si>
  <si>
    <t>VLS Finance Ltd</t>
  </si>
  <si>
    <t>VLSFINANCE</t>
  </si>
  <si>
    <t>AMIC Forging Ltd</t>
  </si>
  <si>
    <t>AMIC</t>
  </si>
  <si>
    <t>Kopran Ltd</t>
  </si>
  <si>
    <t>KOPRAN</t>
  </si>
  <si>
    <t>Fratelli Vineyards Ltd</t>
  </si>
  <si>
    <t>FRATELLI</t>
  </si>
  <si>
    <t>Punjab Chemicals and Crop Protection Ltd</t>
  </si>
  <si>
    <t>PUNJABCHEM</t>
  </si>
  <si>
    <t>BMW Industries Ltd</t>
  </si>
  <si>
    <t>BMW</t>
  </si>
  <si>
    <t>Steel Exchange India Ltd</t>
  </si>
  <si>
    <t>STEELXIND</t>
  </si>
  <si>
    <t>Selan Exploration Technology Ltd</t>
  </si>
  <si>
    <t>SELAN</t>
  </si>
  <si>
    <t>Kellton Tech Solutions Ltd</t>
  </si>
  <si>
    <t>KELLTONTEC</t>
  </si>
  <si>
    <t>Lincoln Pharmaceuticals Ltd</t>
  </si>
  <si>
    <t>LINCOLN</t>
  </si>
  <si>
    <t>Ester Industries Ltd</t>
  </si>
  <si>
    <t>ESTER</t>
  </si>
  <si>
    <t>Ice Make Refrigeration Ltd</t>
  </si>
  <si>
    <t>ICEMAKE</t>
  </si>
  <si>
    <t>Maan Aluminium Ltd</t>
  </si>
  <si>
    <t>MAANALU</t>
  </si>
  <si>
    <t>Kamdhenu Ltd</t>
  </si>
  <si>
    <t>KAMDHENU</t>
  </si>
  <si>
    <t>Rishabh Instruments Ltd</t>
  </si>
  <si>
    <t>RISHABH</t>
  </si>
  <si>
    <t>Krishana Phoschem Ltd</t>
  </si>
  <si>
    <t>KRISHANA</t>
  </si>
  <si>
    <t>Veefin Solutions Ltd</t>
  </si>
  <si>
    <t>VEEFIN</t>
  </si>
  <si>
    <t>Application Software</t>
  </si>
  <si>
    <t>Khazanchi Jewellers Ltd</t>
  </si>
  <si>
    <t>KHAZANCHI</t>
  </si>
  <si>
    <t>Apparel, Accessories &amp; Luxury Goods</t>
  </si>
  <si>
    <t>JG Chemicals Ltd</t>
  </si>
  <si>
    <t>JGCHEM</t>
  </si>
  <si>
    <t>Cellecor Gadgets Ltd</t>
  </si>
  <si>
    <t>CELLECOR</t>
  </si>
  <si>
    <t>Dhunseri Investments Ltd</t>
  </si>
  <si>
    <t>DHUNINV</t>
  </si>
  <si>
    <t>Subex Ltd</t>
  </si>
  <si>
    <t>SUBEXLTD</t>
  </si>
  <si>
    <t>Essen Speciality Films Ltd</t>
  </si>
  <si>
    <t>ESFL</t>
  </si>
  <si>
    <t>Kothari Petrochemicals Ltd</t>
  </si>
  <si>
    <t>KOTHARIPET</t>
  </si>
  <si>
    <t>AFCOM Holdings Ltd</t>
  </si>
  <si>
    <t>AFCOM</t>
  </si>
  <si>
    <t>Air Freight &amp; Logistics</t>
  </si>
  <si>
    <t>Saurashtra Cement Ltd</t>
  </si>
  <si>
    <t>SAURASHCEM</t>
  </si>
  <si>
    <t>GRM Overseas Ltd</t>
  </si>
  <si>
    <t>GRMOVER</t>
  </si>
  <si>
    <t>Diffusion Engineers Ltd</t>
  </si>
  <si>
    <t>DIFFNKG</t>
  </si>
  <si>
    <t>Centrum Capital Ltd</t>
  </si>
  <si>
    <t>CENTRUM</t>
  </si>
  <si>
    <t>Shree Digvijay Cement Co Ltd</t>
  </si>
  <si>
    <t>SHREDIGCEM</t>
  </si>
  <si>
    <t>SAR Televenture Ltd</t>
  </si>
  <si>
    <t>SARTELE</t>
  </si>
  <si>
    <t>Capital Small Finance Bank Ltd</t>
  </si>
  <si>
    <t>CAPITALSFB</t>
  </si>
  <si>
    <t>KMC Speciality Hospitals (India) Ltd</t>
  </si>
  <si>
    <t>KMCSHIL</t>
  </si>
  <si>
    <t>Kirloskar Electric Company Ltd</t>
  </si>
  <si>
    <t>KECL</t>
  </si>
  <si>
    <t>Vardhman Holdings Ltd</t>
  </si>
  <si>
    <t>VHL</t>
  </si>
  <si>
    <t>Prakash Pipes Ltd</t>
  </si>
  <si>
    <t>PPL</t>
  </si>
  <si>
    <t>Western Carriers (India) Ltd</t>
  </si>
  <si>
    <t>WCIL</t>
  </si>
  <si>
    <t>Ashika Credit Capital Ltd</t>
  </si>
  <si>
    <t>ASHIKA</t>
  </si>
  <si>
    <t>Mukka Proteins Ltd</t>
  </si>
  <si>
    <t>MUKKA</t>
  </si>
  <si>
    <t>Sree Rayalaseema Hi-Strength Hypo Ltd</t>
  </si>
  <si>
    <t>SRHHYPOLTD</t>
  </si>
  <si>
    <t>Rico Auto Industries Ltd</t>
  </si>
  <si>
    <t>RICOAUTO</t>
  </si>
  <si>
    <t>Bliss GVS Pharma Ltd</t>
  </si>
  <si>
    <t>BLISSGVS</t>
  </si>
  <si>
    <t>Danish Power Ltd</t>
  </si>
  <si>
    <t>DANISH</t>
  </si>
  <si>
    <t>Munjal Auto Industries Ltd</t>
  </si>
  <si>
    <t>MUNJALAU</t>
  </si>
  <si>
    <t>Asian Star Co Ltd</t>
  </si>
  <si>
    <t>ASTAR</t>
  </si>
  <si>
    <t>Fairchem Organics Ltd</t>
  </si>
  <si>
    <t>FAIRCHEMOR</t>
  </si>
  <si>
    <t>Kernex Microsystems (India) Ltd</t>
  </si>
  <si>
    <t>KERNEX</t>
  </si>
  <si>
    <t>Manoj Vaibhav Gems N Jewellers Ltd</t>
  </si>
  <si>
    <t>MVGJL</t>
  </si>
  <si>
    <t>Tembo Global Industries Ltd</t>
  </si>
  <si>
    <t>TEMBO</t>
  </si>
  <si>
    <t>Windsor Machines Ltd</t>
  </si>
  <si>
    <t>WINDMACHIN</t>
  </si>
  <si>
    <t>Enkei Wheels (India) Ltd</t>
  </si>
  <si>
    <t>ENKEIWHEL</t>
  </si>
  <si>
    <t>Dhampur Sugar Mills Ltd</t>
  </si>
  <si>
    <t>DHAMPURSUG</t>
  </si>
  <si>
    <t>Pakka Limited</t>
  </si>
  <si>
    <t>PAKKA</t>
  </si>
  <si>
    <t>Aaswa Trading and Exports Ltd</t>
  </si>
  <si>
    <t>TCC</t>
  </si>
  <si>
    <t>Real Estate Services</t>
  </si>
  <si>
    <t>Industrial and Prudential Investment Co Ltd</t>
  </si>
  <si>
    <t>INDPRUD</t>
  </si>
  <si>
    <t>Best Agrolife Ltd</t>
  </si>
  <si>
    <t>BESTAGRO</t>
  </si>
  <si>
    <t>AVT Natural Products Ltd</t>
  </si>
  <si>
    <t>AVTNPL</t>
  </si>
  <si>
    <t>Aurum Proptech Ltd</t>
  </si>
  <si>
    <t>AURUM</t>
  </si>
  <si>
    <t>Signpost India Ltd</t>
  </si>
  <si>
    <t>SIGNPOST</t>
  </si>
  <si>
    <t>Gulshan Polyols Ltd</t>
  </si>
  <si>
    <t>GULPOLY</t>
  </si>
  <si>
    <t>Century Enka Ltd</t>
  </si>
  <si>
    <t>CENTENKA</t>
  </si>
  <si>
    <t>Heubach Colorants India Ltd</t>
  </si>
  <si>
    <t>HEUBACHIND</t>
  </si>
  <si>
    <t>Raj Rayon Industries Ltd</t>
  </si>
  <si>
    <t>RAJRILTD</t>
  </si>
  <si>
    <t>Avadh Sugar &amp; Energy Ltd</t>
  </si>
  <si>
    <t>AVADHSUGAR</t>
  </si>
  <si>
    <t>HLV Ltd</t>
  </si>
  <si>
    <t>HLVLTD</t>
  </si>
  <si>
    <t>Last Mile Enterprises Ltd</t>
  </si>
  <si>
    <t>LASTMILE</t>
  </si>
  <si>
    <t>Creative Newtech Ltd</t>
  </si>
  <si>
    <t>CREATIVE</t>
  </si>
  <si>
    <t>Emkay Taps and Cutting Tools Ltd</t>
  </si>
  <si>
    <t>EMKAYTOOLS</t>
  </si>
  <si>
    <t>Shiva Cement Ltd</t>
  </si>
  <si>
    <t>SHIVACEM</t>
  </si>
  <si>
    <t>Vascon Engineers Ltd</t>
  </si>
  <si>
    <t>VASCONEQ</t>
  </si>
  <si>
    <t>Vimta Labs Ltd</t>
  </si>
  <si>
    <t>VIMTALABS</t>
  </si>
  <si>
    <t>Manali Petrochemicals Ltd</t>
  </si>
  <si>
    <t>MANALIPETC</t>
  </si>
  <si>
    <t>Tamilnadu Newsprint &amp; Papers Ltd</t>
  </si>
  <si>
    <t>TNPL</t>
  </si>
  <si>
    <t>Uttam Sugar Mills Ltd</t>
  </si>
  <si>
    <t>UTTAMSUGAR</t>
  </si>
  <si>
    <t>Orient Technologies Ltd</t>
  </si>
  <si>
    <t>ORIENTTECH</t>
  </si>
  <si>
    <t>Arrow Greentech Ltd</t>
  </si>
  <si>
    <t>ARROWGREEN</t>
  </si>
  <si>
    <t>Popular Vehicles and Services Ltd</t>
  </si>
  <si>
    <t>PVSL</t>
  </si>
  <si>
    <t>Macpower CNC Machines Ltd</t>
  </si>
  <si>
    <t>MACPOWER</t>
  </si>
  <si>
    <t>Ngl Fine Chem Ltd</t>
  </si>
  <si>
    <t>NGLFINE</t>
  </si>
  <si>
    <t>Sandesh Ltd</t>
  </si>
  <si>
    <t>SANDESH</t>
  </si>
  <si>
    <t>Indo Amines Ltd</t>
  </si>
  <si>
    <t>INDOAMIN</t>
  </si>
  <si>
    <t>CFF Fluid Control Ltd</t>
  </si>
  <si>
    <t>CFF</t>
  </si>
  <si>
    <t>Aerospace &amp; Defense</t>
  </si>
  <si>
    <t>Beekay Steel Industries Ltd</t>
  </si>
  <si>
    <t>BEEKAY</t>
  </si>
  <si>
    <t>Zee Media Corporation Ltd</t>
  </si>
  <si>
    <t>ZEEMEDIA</t>
  </si>
  <si>
    <t>3B Blackbio DX Ltd</t>
  </si>
  <si>
    <t>3BBLACKBIO</t>
  </si>
  <si>
    <t>Fertilizers &amp; Agricultural Chemicals</t>
  </si>
  <si>
    <t>Xchanging Solutions Ltd</t>
  </si>
  <si>
    <t>XCHANGING</t>
  </si>
  <si>
    <t>Electrotherm (India) Ltd</t>
  </si>
  <si>
    <t>ELECTHERM</t>
  </si>
  <si>
    <t>Credo Brands Marketing Ltd</t>
  </si>
  <si>
    <t>MUFTI</t>
  </si>
  <si>
    <t>Men's Clothing</t>
  </si>
  <si>
    <t>Cosmic CRF Ltd</t>
  </si>
  <si>
    <t>COSMICCRF</t>
  </si>
  <si>
    <t>Vantage Knowledge Academy Ltd</t>
  </si>
  <si>
    <t>VKAL</t>
  </si>
  <si>
    <t>Kotyark Industries Ltd</t>
  </si>
  <si>
    <t>KOTYARK</t>
  </si>
  <si>
    <t>Shankara Building Products Ltd</t>
  </si>
  <si>
    <t>SHANKARA</t>
  </si>
  <si>
    <t>TGV SRAAC Ltd</t>
  </si>
  <si>
    <t>TGVSL</t>
  </si>
  <si>
    <t>TV Today Network Limited</t>
  </si>
  <si>
    <t>TVTODAY</t>
  </si>
  <si>
    <t>Trident Techlabs Ltd</t>
  </si>
  <si>
    <t>TECHLABS</t>
  </si>
  <si>
    <t>Dwarikesh Sugar Industries Ltd</t>
  </si>
  <si>
    <t>DWARKESH</t>
  </si>
  <si>
    <t>Max India Ltd</t>
  </si>
  <si>
    <t>MAXIND</t>
  </si>
  <si>
    <t>Kuantum Papers Ltd</t>
  </si>
  <si>
    <t>KUANTUM</t>
  </si>
  <si>
    <t>Wardwizard Innovations &amp; Mobility Ltd</t>
  </si>
  <si>
    <t>WARDINMOBI</t>
  </si>
  <si>
    <t>Oswal Greentech Ltd</t>
  </si>
  <si>
    <t>OSWALGREEN</t>
  </si>
  <si>
    <t>AGI Infra Ltd</t>
  </si>
  <si>
    <t>AGIIL</t>
  </si>
  <si>
    <t>Arihant Capital Markets Ltd</t>
  </si>
  <si>
    <t>ARIHANTCAP</t>
  </si>
  <si>
    <t>Control Print Ltd</t>
  </si>
  <si>
    <t>CONTROLPR</t>
  </si>
  <si>
    <t>Sahana System Ltd</t>
  </si>
  <si>
    <t>SAHANA</t>
  </si>
  <si>
    <t>Jagatjit Industries Ltd</t>
  </si>
  <si>
    <t>JAGAJITIND</t>
  </si>
  <si>
    <t>Pudumjee Paper Products Ltd</t>
  </si>
  <si>
    <t>PDMJEPAPER</t>
  </si>
  <si>
    <t>Aym Syntex Ltd</t>
  </si>
  <si>
    <t>AYMSYNTEX</t>
  </si>
  <si>
    <t>GIC Housing Finance Ltd</t>
  </si>
  <si>
    <t>GICHSGFIN</t>
  </si>
  <si>
    <t>Snowman Logistics Ltd</t>
  </si>
  <si>
    <t>SNOWMAN</t>
  </si>
  <si>
    <t>Bajaj Healthcare Ltd</t>
  </si>
  <si>
    <t>BAJAJHCARE</t>
  </si>
  <si>
    <t>R K Swamy Ltd</t>
  </si>
  <si>
    <t>RKSWAMY</t>
  </si>
  <si>
    <t>AGS Transact Technologies Ltd</t>
  </si>
  <si>
    <t>AGSTRA</t>
  </si>
  <si>
    <t>Mafatlal Industries Ltd</t>
  </si>
  <si>
    <t>MAFATIND</t>
  </si>
  <si>
    <t>Ksolves India Ltd</t>
  </si>
  <si>
    <t>KSOLVES</t>
  </si>
  <si>
    <t>Investment Trust of India Ltd</t>
  </si>
  <si>
    <t>THEINVEST</t>
  </si>
  <si>
    <t>Dharmaj Crop Guard Ltd</t>
  </si>
  <si>
    <t>DHARMAJ</t>
  </si>
  <si>
    <t>Ritco Logistics Ltd</t>
  </si>
  <si>
    <t>RITCO</t>
  </si>
  <si>
    <t>Saint-Gobain Sekurit India Ltd</t>
  </si>
  <si>
    <t>SAINTGOBAIN</t>
  </si>
  <si>
    <t>Vilas Transcore Ltd</t>
  </si>
  <si>
    <t>VILAS</t>
  </si>
  <si>
    <t>Indo Rama Synthetics (India) Ltd</t>
  </si>
  <si>
    <t>INDORAMA</t>
  </si>
  <si>
    <t>Automotive Stampings and Assemblies Ltd</t>
  </si>
  <si>
    <t>ASAL</t>
  </si>
  <si>
    <t>Sika Interplant Systems Ltd</t>
  </si>
  <si>
    <t>SIKA</t>
  </si>
  <si>
    <t>Valiant Organics Ltd</t>
  </si>
  <si>
    <t>VALIANTORG</t>
  </si>
  <si>
    <t>Finkurve Financial Services Ltd</t>
  </si>
  <si>
    <t>FINKURVE</t>
  </si>
  <si>
    <t>Uniphos Enterprises Ltd</t>
  </si>
  <si>
    <t>UNIENTER</t>
  </si>
  <si>
    <t>Satia Industries Ltd</t>
  </si>
  <si>
    <t>SATIA</t>
  </si>
  <si>
    <t>Prime Securities Ltd</t>
  </si>
  <si>
    <t>PRIMESECU</t>
  </si>
  <si>
    <t>New Delhi Television Ltd</t>
  </si>
  <si>
    <t>NDTV</t>
  </si>
  <si>
    <t>Kross Ltd</t>
  </si>
  <si>
    <t>KROSS</t>
  </si>
  <si>
    <t>Tuticorin Alkali Chemicals and Fertilizers Ltd</t>
  </si>
  <si>
    <t>TUTIALKA</t>
  </si>
  <si>
    <t>Sunshine Capital Ltd</t>
  </si>
  <si>
    <t>SCL</t>
  </si>
  <si>
    <t>Elin Electronics Ltd</t>
  </si>
  <si>
    <t>ELIN</t>
  </si>
  <si>
    <t>Benares Hotels Ltd</t>
  </si>
  <si>
    <t>BENARAS</t>
  </si>
  <si>
    <t>Taneja Aerospace and Aviation Ltd</t>
  </si>
  <si>
    <t>TANAA</t>
  </si>
  <si>
    <t>NACL Industries Ltd</t>
  </si>
  <si>
    <t>NACLIND</t>
  </si>
  <si>
    <t>Ratnaveer Precision Engineering Ltd</t>
  </si>
  <si>
    <t>RATNAVEER</t>
  </si>
  <si>
    <t>IST Ltd</t>
  </si>
  <si>
    <t>ISTLTD</t>
  </si>
  <si>
    <t>City Pulse Multiplex Ltd</t>
  </si>
  <si>
    <t>CPML</t>
  </si>
  <si>
    <t>Movies &amp; Entertainment</t>
  </si>
  <si>
    <t>PNGS Gargi Fashion Jewellery Ltd</t>
  </si>
  <si>
    <t>GARGI</t>
  </si>
  <si>
    <t>Apparel Retail</t>
  </si>
  <si>
    <t>NINtec Systems Ltd</t>
  </si>
  <si>
    <t>NINSYS</t>
  </si>
  <si>
    <t>Allcargo Terminals Ltd</t>
  </si>
  <si>
    <t>ATL</t>
  </si>
  <si>
    <t>Kaycee Industries Ltd</t>
  </si>
  <si>
    <t>KAYCEEI</t>
  </si>
  <si>
    <t>Nelcast Ltd</t>
  </si>
  <si>
    <t>NELCAST</t>
  </si>
  <si>
    <t>Jay Bharat Maruti Ltd</t>
  </si>
  <si>
    <t>JAYBARMARU</t>
  </si>
  <si>
    <t>Algoquant Fintech Ltd</t>
  </si>
  <si>
    <t>AQFINTECH</t>
  </si>
  <si>
    <t>Indo Thai Securities Ltd</t>
  </si>
  <si>
    <t>INDOTHAI</t>
  </si>
  <si>
    <t>Magadh Sugar &amp; Energy Ltd</t>
  </si>
  <si>
    <t>MAGADSUGAR</t>
  </si>
  <si>
    <t>Shree Ganesh Remedies Ltd</t>
  </si>
  <si>
    <t>SGRL</t>
  </si>
  <si>
    <t>Ganesh Benzoplast Ltd</t>
  </si>
  <si>
    <t>GANESHBE</t>
  </si>
  <si>
    <t>Vinyas Innovative Technologies Ltd</t>
  </si>
  <si>
    <t>VINYAS</t>
  </si>
  <si>
    <t>Aptech Ltd</t>
  </si>
  <si>
    <t>APTECHT</t>
  </si>
  <si>
    <t>Infobeans Technologies Ltd</t>
  </si>
  <si>
    <t>INFOBEAN</t>
  </si>
  <si>
    <t>Rushil Decor Ltd</t>
  </si>
  <si>
    <t>RUSHIL</t>
  </si>
  <si>
    <t>Zuari Industries Ltd</t>
  </si>
  <si>
    <t>ZUARIIND</t>
  </si>
  <si>
    <t>Sastasundar Ventures Ltd</t>
  </si>
  <si>
    <t>SASTASUNDR</t>
  </si>
  <si>
    <t>Bharat Parenterals Ltd</t>
  </si>
  <si>
    <t>BPLPHARMA</t>
  </si>
  <si>
    <t>GHCL Textiles Ltd</t>
  </si>
  <si>
    <t>GHCLTEXTIL</t>
  </si>
  <si>
    <t>Concord Control Systems Ltd</t>
  </si>
  <si>
    <t>CNCRD</t>
  </si>
  <si>
    <t>Krishna Defence &amp; Allied Industries Ltd</t>
  </si>
  <si>
    <t>KRISHNADEF</t>
  </si>
  <si>
    <t>Urja Global Ltd</t>
  </si>
  <si>
    <t>URJA</t>
  </si>
  <si>
    <t>Faze Three Ltd</t>
  </si>
  <si>
    <t>FAZE3Q</t>
  </si>
  <si>
    <t>BEML Land Assets Ltd</t>
  </si>
  <si>
    <t>BLAL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</si>
  <si>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</si>
  <si>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</si>
  <si>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</si>
  <si>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</si>
  <si>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</si>
  <si>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</si>
  <si>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</si>
  <si>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Healthcare</t>
  </si>
  <si>
    <t>Power</t>
  </si>
  <si>
    <t>Automobile and Auto Components</t>
  </si>
  <si>
    <t>Metals &amp; Mining</t>
  </si>
  <si>
    <t>Construction Materials</t>
  </si>
  <si>
    <t>Services</t>
  </si>
  <si>
    <t>Consumer Durables</t>
  </si>
  <si>
    <t>Capital Goods</t>
  </si>
  <si>
    <t>Consumer Services</t>
  </si>
  <si>
    <t>Realty</t>
  </si>
  <si>
    <t>Chemicals</t>
  </si>
  <si>
    <t>-</t>
  </si>
  <si>
    <t>Diversified</t>
  </si>
  <si>
    <t>Media Entertainment &amp; Publication</t>
  </si>
  <si>
    <t>Utilities</t>
  </si>
  <si>
    <t>Forest Materials</t>
  </si>
  <si>
    <t>1Y Return vs Nifty Z-Score</t>
  </si>
  <si>
    <t>1M Return vs Nifty Z-Score</t>
  </si>
  <si>
    <t>6M Return vs Nifty Z-Score</t>
  </si>
  <si>
    <t>1W Return vs Nifty Z-Score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</si>
  <si>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</si>
  <si>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</si>
  <si>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</si>
  <si>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</si>
  <si>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</si>
  <si>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</si>
  <si>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</si>
  <si>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</si>
  <si>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</si>
  <si>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</si>
  <si>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</si>
  <si>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</si>
  <si>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</si>
  <si>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</si>
  <si>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</si>
  <si>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</si>
  <si>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</si>
  <si>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</si>
  <si>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</si>
  <si>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</si>
  <si>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</si>
  <si>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Negative</t>
  </si>
  <si>
    <t>Positive</t>
  </si>
  <si>
    <t>Neutral</t>
  </si>
  <si>
    <t>Sharpe Ratio Z-Score</t>
  </si>
  <si>
    <t>Score</t>
  </si>
  <si>
    <t>Rank 1Y</t>
  </si>
  <si>
    <t>Rank 6M</t>
  </si>
  <si>
    <t>Rank Sharpe</t>
  </si>
  <si>
    <t>Avg</t>
  </si>
  <si>
    <t>Count</t>
  </si>
  <si>
    <t>1W Out-Performance</t>
  </si>
  <si>
    <t>1M Out-Performance</t>
  </si>
  <si>
    <t>RSI</t>
  </si>
  <si>
    <t>% Price above 20D EMA</t>
  </si>
  <si>
    <t>Rank</t>
  </si>
  <si>
    <t xml:space="preserve">Score 2 </t>
  </si>
  <si>
    <t>Rank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</si>
</sst>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CFE71C9-13E8-4B72-A625-DB792D814638}" name="Table3" displayName="Table3" ref="A1:Z125" totalsRowShown="0">
  <autoFilter ref="A1:Z125" xr:uid="{1CFE71C9-13E8-4B72-A625-DB792D814638}"/>
  <sortState xmlns:xlrd2="http://schemas.microsoft.com/office/spreadsheetml/2017/richdata2" ref="A2:Z125">
    <sortCondition ref="Z1:Z125"/>
  </sortState>
  <tableColumns count="26">
    <tableColumn id="1" xr3:uid="{D8939F52-4EE4-471E-8502-E3EE097D8237}" name="Sub-Sector"/>
    <tableColumn id="2" xr3:uid="{40504AC4-D464-4A77-8960-580C3A0E8D1B}" name="Count" dataDxfId="48">
      <calculatedColumnFormula>COUNTIFS(Table2[Sub-Sector],Table3[[#This Row],[Sub-Sector]])</calculatedColumnFormula>
    </tableColumn>
    <tableColumn id="3" xr3:uid="{CF54EDCB-3413-45AB-8AA8-8CAA136D2C2D}" name="Uptrend" dataDxfId="47">
      <calculatedColumnFormula>COUNTIFS(Table2[Sub-Sector],Table3[[#This Row],[Sub-Sector]],Table2[Uptrend],"Uptrend")/Table3[[#This Row],[Count]]</calculatedColumnFormula>
    </tableColumn>
    <tableColumn id="4" xr3:uid="{635194A4-8D24-43B2-96B9-74D00CDB2094}" name="1W Out-Performance" dataDxfId="46">
      <calculatedColumnFormula>COUNTIFS(Table2[Sub-Sector],Table3[[#This Row],[Sub-Sector]],Table2[1W Return vs Nifty],"&gt;=5")/Table3[[#This Row],[Count]]</calculatedColumnFormula>
    </tableColumn>
    <tableColumn id="5" xr3:uid="{12B54AEB-B6FA-4B05-8101-A7A2FC5D9FE8}" name="1M Out-Performance" dataDxfId="45">
      <calculatedColumnFormula>COUNTIFS(Table2[Sub-Sector],Table3[[#This Row],[Sub-Sector]],Table2[1M Return vs Nifty],"&gt;=5")/Table3[[#This Row],[Count]]</calculatedColumnFormula>
    </tableColumn>
    <tableColumn id="6" xr3:uid="{C4BDDEF7-7A23-4E2B-B7DE-AF07F3E1B644}" name="6M Return vs Nifty" dataDxfId="44">
      <calculatedColumnFormula>COUNTIFS(Table2[Sub-Sector],Table3[[#This Row],[Sub-Sector]],Table2[6M Return vs Nifty],"&gt;=10")/Table3[[#This Row],[Count]]</calculatedColumnFormula>
    </tableColumn>
    <tableColumn id="7" xr3:uid="{4D1098B7-6097-4FC4-B20F-3210FE05EA7A}" name="1Y Return vs Nifty" dataDxfId="43">
      <calculatedColumnFormula>COUNTIFS(Table2[Sub-Sector],Table3[[#This Row],[Sub-Sector]],Table2[1Y Return vs Nifty],"&gt;=10")/Table3[[#This Row],[Count]]</calculatedColumnFormula>
    </tableColumn>
    <tableColumn id="8" xr3:uid="{DF453035-2E92-4B94-9E9A-09E084CD8B20}" name="RSI" dataDxfId="42">
      <calculatedColumnFormula>COUNTIFS(Table2[Sub-Sector],Table3[[#This Row],[Sub-Sector]],Table2[RSI Exponential â€“ 14D],"&gt;=50")/Table3[[#This Row],[Count]]</calculatedColumnFormula>
    </tableColumn>
    <tableColumn id="9" xr3:uid="{DD1E8E0C-65CD-4DE7-93C0-28656372DA11}" name="Relative Volume" dataDxfId="41">
      <calculatedColumnFormula>COUNTIFS(Table2[Sub-Sector],Table3[[#This Row],[Sub-Sector]],Table2[Relative Volume],"&gt;=1")/Table3[[#This Row],[Count]]</calculatedColumnFormula>
    </tableColumn>
    <tableColumn id="10" xr3:uid="{84005409-EB73-40B0-97FD-29A053AB9E45}" name="% Away From Day Low" dataDxfId="40">
      <calculatedColumnFormula>COUNTIFS(Table2[Sub-Sector],Table3[[#This Row],[Sub-Sector]],Table2[% Away From Day Low],"&gt;=0.05")/Table3[[#This Row],[Count]]</calculatedColumnFormula>
    </tableColumn>
    <tableColumn id="11" xr3:uid="{A5760B5C-F3C0-43B7-8860-863C9E0A8CD5}" name="% Away From Day High" dataDxfId="39">
      <calculatedColumnFormula>COUNTIFS(Table2[Sub-Sector],Table3[[#This Row],[Sub-Sector]],Table2[% Away From Day High],"&lt;=0.05")/Table3[[#This Row],[Count]]</calculatedColumnFormula>
    </tableColumn>
    <tableColumn id="12" xr3:uid="{8338E478-7254-40F3-9868-1E143A7FA4D6}" name="% Away From Current Week Low" dataDxfId="38">
      <calculatedColumnFormula>COUNTIFS(Table2[Sub-Sector],Table3[[#This Row],[Sub-Sector]],Table2[% Away From Current Week Low],"&gt;=0.05")/Table3[[#This Row],[Count]]</calculatedColumnFormula>
    </tableColumn>
    <tableColumn id="13" xr3:uid="{F3CB9035-5A50-4887-991F-976F4E74A27A}" name="% Away From Current Week High" dataDxfId="37">
      <calculatedColumnFormula>COUNTIFS(Table2[Sub-Sector],Table3[[#This Row],[Sub-Sector]],Table2[% Away From Current Week High],"&lt;=0.05")/Table3[[#This Row],[Count]]</calculatedColumnFormula>
    </tableColumn>
    <tableColumn id="14" xr3:uid="{C17E3263-4526-4AE6-88A8-360C06B03C55}" name="% Away From Current Month Low" dataDxfId="36">
      <calculatedColumnFormula>COUNTIFS(Table2[Sub-Sector],Table3[[#This Row],[Sub-Sector]],Table2[% Away From Current Month Low],"&gt;=0.05")/Table3[[#This Row],[Count]]</calculatedColumnFormula>
    </tableColumn>
    <tableColumn id="15" xr3:uid="{53352C5C-A4DA-4081-854A-A1B5E8CCFE0D}" name="% Away From Current Month High" dataDxfId="35">
      <calculatedColumnFormula>COUNTIFS(Table2[Sub-Sector],Table3[[#This Row],[Sub-Sector]],Table2[% Away From Current Month High],"&lt;=0.05")/Table3[[#This Row],[Count]]</calculatedColumnFormula>
    </tableColumn>
    <tableColumn id="16" xr3:uid="{6A3078F6-1121-43ED-8E96-6433F56F77F9}" name="% Away From 52W High" dataDxfId="34">
      <calculatedColumnFormula>COUNTIFS(Table2[Sub-Sector],Table3[[#This Row],[Sub-Sector]],Table2[% Away From 52W High],"&lt;=10")/Table3[[#This Row],[Count]]</calculatedColumnFormula>
    </tableColumn>
    <tableColumn id="17" xr3:uid="{DB178D1B-2926-4A0D-B796-787F986EFF4C}" name="% Away From 52W Low" dataDxfId="33">
      <calculatedColumnFormula>COUNTIFS(Table2[Sub-Sector],Table3[[#This Row],[Sub-Sector]],Table2[% Away From 52W Low],"&gt;=10")/Table3[[#This Row],[Count]]</calculatedColumnFormula>
    </tableColumn>
    <tableColumn id="18" xr3:uid="{2232B9A6-7A3D-4837-9115-CDA34A0CE3DC}" name="% Price above 20D EMA" dataDxfId="32">
      <calculatedColumnFormula>COUNTIFS(Table2[Sub-Sector],Table3[[#This Row],[Sub-Sector]],Table2[% Price above 20 EMA],"&gt;=0")/Table3[[#This Row],[Count]]</calculatedColumnFormula>
    </tableColumn>
    <tableColumn id="19" xr3:uid="{416D6406-D222-46FC-8FAD-D4DC2DF1E6BC}" name="% Price above 50 EMA" dataDxfId="31">
      <calculatedColumnFormula>COUNTIFS(Table2[Sub-Sector],Table3[[#This Row],[Sub-Sector]],Table2[% Price above 50 EMA],"&gt;=0")/Table3[[#This Row],[Count]]</calculatedColumnFormula>
    </tableColumn>
    <tableColumn id="20" xr3:uid="{3103A78F-C55B-4170-B6A4-20FD112A38D1}" name="% Price above 200 EMA" dataDxfId="30">
      <calculatedColumnFormula>COUNTIFS(Table2[Sub-Sector],Table3[[#This Row],[Sub-Sector]],Table2[% Price above 200 EMA],"&gt;=0")/Table3[[#This Row],[Count]]</calculatedColumnFormula>
    </tableColumn>
    <tableColumn id="21" xr3:uid="{7501526E-54E4-40B5-BF41-8ADA6D261C70}" name="Rate of Change - Zone" dataDxfId="29">
      <calculatedColumnFormula>COUNTIFS(Table2[Sub-Sector],Table3[[#This Row],[Sub-Sector]],Table2[Rate of Change - Zone],"Positive")/Table3[[#This Row],[Count]]</calculatedColumnFormula>
    </tableColumn>
    <tableColumn id="22" xr3:uid="{22D98DFA-6746-4663-B625-8CD38BEEF1CC}" name="Sharpe Ratio" dataDxfId="28">
      <calculatedColumnFormula>COUNTIFS(Table2[Sub-Sector],Table3[[#This Row],[Sub-Sector]],Table2[Sharpe Ratio],"&gt;=0.10")/Table3[[#This Row],[Count]]</calculatedColumnFormula>
    </tableColumn>
    <tableColumn id="23" xr3:uid="{E547DE27-B5D1-4D90-87DE-DC3BC3594C41}" name="Score" dataDxfId="27">
      <calculatedColumnFormula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calculatedColumnFormula>
    </tableColumn>
    <tableColumn id="24" xr3:uid="{3E75C169-E9F0-4BE2-853B-A5A8362AACD5}" name="Rank" dataDxfId="26">
      <calculatedColumnFormula>_xlfn.RANK.AVG(Table3[[#This Row],[Score]],Table3[Score],1)</calculatedColumnFormula>
    </tableColumn>
    <tableColumn id="25" xr3:uid="{B4FFF4FC-DDE4-4FCA-80AA-A65A47304009}" name="Score 2 " dataDxfId="25">
      <calculatedColumnFormula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calculatedColumnFormula>
    </tableColumn>
    <tableColumn id="26" xr3:uid="{A4D4207B-A23E-41FE-8B4E-F579F5F0E873}" name="Rank 2" dataDxfId="24">
      <calculatedColumnFormula>_xlfn.RANK.AVG(Table3[[#This Row],[Score 2 ]],Table3[[Score 2 ]],1)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80520B-A7B1-41FA-A512-3CF1D690DEB3}" name="Table2" displayName="Table2" ref="A1:AV732" totalsRowShown="0">
  <autoFilter ref="A1:AV732" xr:uid="{1880520B-A7B1-41FA-A512-3CF1D690DEB3}">
    <filterColumn colId="34">
      <customFilters>
        <customFilter operator="lessThanOrEqual" val="20"/>
      </customFilters>
    </filterColumn>
    <filterColumn colId="36">
      <filters>
        <filter val="Uptrend"/>
      </filters>
    </filterColumn>
  </autoFilter>
  <sortState xmlns:xlrd2="http://schemas.microsoft.com/office/spreadsheetml/2017/richdata2" ref="A2:AV732">
    <sortCondition ref="AV1:AV732"/>
  </sortState>
  <tableColumns count="48">
    <tableColumn id="1" xr3:uid="{AF4E002A-C8BC-4663-A49B-27DE4A00C51A}" name="Name"/>
    <tableColumn id="2" xr3:uid="{00C58881-8767-4C7C-B432-2211B27A5399}" name="Ticker"/>
    <tableColumn id="3" xr3:uid="{8E79F814-7A3F-4C9E-AE54-46DF4F2D63C6}" name="Industry"/>
    <tableColumn id="4" xr3:uid="{4A66330E-88B6-4FFB-A2FE-7C8C369C0249}" name="Sub-Sector"/>
    <tableColumn id="5" xr3:uid="{42D871DD-6182-44EB-9BEA-C5F8E0F3357F}" name="Market Cap"/>
    <tableColumn id="6" xr3:uid="{01482A92-55B9-4430-B0DF-4CD82086A356}" name="Close Price"/>
    <tableColumn id="7" xr3:uid="{847BB78B-66E2-4649-86A0-2BE58AEB5D85}" name="1Y Return vs Nifty"/>
    <tableColumn id="18" xr3:uid="{6057DBBC-9033-41BF-AAE6-CEB9D73A4AA7}" name="1Y Return vs Nifty Z-Score" dataDxfId="23">
      <calculatedColumnFormula>(Table2[[#This Row],[1Y Return vs Nifty]]-AVERAGE(Table2[1Y Return vs Nifty]))/_xlfn.STDEV.P(Table2[1Y Return vs Nifty])</calculatedColumnFormula>
    </tableColumn>
    <tableColumn id="8" xr3:uid="{7A227DC9-3FF3-46F7-97A8-252C1432AF4E}" name="1M Return vs Nifty"/>
    <tableColumn id="19" xr3:uid="{82D48FB1-D5FA-43E9-B1AA-31FC215EA817}" name="1M Return vs Nifty Z-Score" dataDxfId="22">
      <calculatedColumnFormula>(Table2[[#This Row],[1M Return vs Nifty]]-AVERAGE(Table2[1M Return vs Nifty]))/_xlfn.STDEV.P(Table2[1M Return vs Nifty])</calculatedColumnFormula>
    </tableColumn>
    <tableColumn id="9" xr3:uid="{C01645B4-FC1E-400E-B09F-44DC2ABF78EF}" name="6M Return vs Nifty"/>
    <tableColumn id="20" xr3:uid="{BC6D07D3-6739-47CF-B4E1-1B7515CA9864}" name="6M Return vs Nifty Z-Score" dataDxfId="21">
      <calculatedColumnFormula>(Table2[[#This Row],[6M Return vs Nifty]]-AVERAGE(Table2[6M Return vs Nifty]))/_xlfn.STDEV.P(Table2[6M Return vs Nifty])</calculatedColumnFormula>
    </tableColumn>
    <tableColumn id="10" xr3:uid="{2EF03843-A9E2-4BB9-93D7-8AA0A6C43332}" name="1W Return vs Nifty"/>
    <tableColumn id="22" xr3:uid="{A92120DE-2FD7-4FB8-9310-C848E0A0FDCE}" name="1W Return vs Nifty Z-Score" dataDxfId="20">
      <calculatedColumnFormula>(Table2[[#This Row],[1W Return vs Nifty]]-AVERAGE(Table2[1W Return vs Nifty]))/_xlfn.STDEV.P(Table2[1W Return vs Nifty])</calculatedColumnFormula>
    </tableColumn>
    <tableColumn id="21" xr3:uid="{67A69583-99CB-40AE-989F-D6D29B991C4D}" name="20D EMA" dataDxfId="19"/>
    <tableColumn id="11" xr3:uid="{AC59AAB1-6A08-4083-BFC1-8970BBEE474A}" name="50D EMA"/>
    <tableColumn id="12" xr3:uid="{B039ECCB-BCB6-43DD-835C-3819F538ADA0}" name="200D EMA"/>
    <tableColumn id="13" xr3:uid="{BDF9553C-2BD3-4E55-B004-4FF5762B813E}" name="RSI Exponential â€“ 14D"/>
    <tableColumn id="25" xr3:uid="{80BE5521-868D-44C3-B774-846F004FB21F}" name="% Price above 20 EMA" dataDxfId="18">
      <calculatedColumnFormula>(Table2[[#This Row],[Close Price]]-Table2[[#This Row],[20D EMA]])/Table2[[#This Row],[20D EMA]]</calculatedColumnFormula>
    </tableColumn>
    <tableColumn id="24" xr3:uid="{940D47E2-0BF5-4644-8AB8-7CEDCED88FB1}" name="% Price above 50 EMA" dataDxfId="17">
      <calculatedColumnFormula>(Table2[[#This Row],[Close Price]]-Table2[[#This Row],[50D EMA]])/Table2[[#This Row],[50D EMA]]</calculatedColumnFormula>
    </tableColumn>
    <tableColumn id="23" xr3:uid="{4A9B305C-A9F8-4552-8690-7B527DB78572}" name="% Price above 200 EMA" dataDxfId="16">
      <calculatedColumnFormula>(Table2[[#This Row],[Close Price]]-Table2[[#This Row],[200D EMA]])/Table2[[#This Row],[200D EMA]]</calculatedColumnFormula>
    </tableColumn>
    <tableColumn id="14" xr3:uid="{0AE461DE-EC9D-4659-813E-6BA4BF4BE08B}" name="Relative Volume"/>
    <tableColumn id="37" xr3:uid="{4D070B9E-9F6A-47AB-B177-3EC84277B897}" name="Day Low" dataDxfId="15"/>
    <tableColumn id="36" xr3:uid="{B79C97F8-A5FC-4B9A-96C5-690B9E075506}" name="Day High"/>
    <tableColumn id="35" xr3:uid="{85DE7FBF-BA58-49B1-8FEE-27A6F615F2DC}" name="Current Week Low"/>
    <tableColumn id="34" xr3:uid="{CFBE484D-2674-4786-98BB-7D183BC47633}" name="Current Week High"/>
    <tableColumn id="33" xr3:uid="{BDD30A17-54BD-4707-A612-224351027CCD}" name="Current Month Low"/>
    <tableColumn id="32" xr3:uid="{978DF832-3CEA-4919-B334-FB0806EDF7ED}" name="Current Month High"/>
    <tableColumn id="31" xr3:uid="{530A54FA-C7E9-4BB1-8259-4E06A376B901}" name="% Away From Day Low" dataDxfId="14">
      <calculatedColumnFormula>(Table2[[#This Row],[Close Price]]/Table2[[#This Row],[Day Low]])-1</calculatedColumnFormula>
    </tableColumn>
    <tableColumn id="30" xr3:uid="{77BA3201-A6D8-43DC-B07B-D0EE5A5747A0}" name="% Away From Day High" dataDxfId="13">
      <calculatedColumnFormula>(Table2[[#This Row],[Day High]]/Table2[[#This Row],[Close Price]])-1</calculatedColumnFormula>
    </tableColumn>
    <tableColumn id="29" xr3:uid="{A28A24FF-BA7C-4FF6-A03B-E13D6944C1F1}" name="% Away From Current Week Low" dataDxfId="12">
      <calculatedColumnFormula>(Table2[[#This Row],[Close Price]]/Table2[[#This Row],[Current Week Low]])-1</calculatedColumnFormula>
    </tableColumn>
    <tableColumn id="28" xr3:uid="{955DF539-2F0E-48FD-9DE6-5DFAE82B8BEC}" name="% Away From Current Week High" dataDxfId="11">
      <calculatedColumnFormula>(Table2[[#This Row],[Current Week High]]/Table2[[#This Row],[Close Price]])-1</calculatedColumnFormula>
    </tableColumn>
    <tableColumn id="27" xr3:uid="{53DB63E9-6C62-4D6C-865E-942DA0282ECF}" name="% Away From Current Month Low" dataDxfId="10">
      <calculatedColumnFormula>(Table2[[#This Row],[Close Price]]/Table2[[#This Row],[Current Month Low]])-1</calculatedColumnFormula>
    </tableColumn>
    <tableColumn id="26" xr3:uid="{7CE46ECA-9332-46FD-B765-1AE761D444B1}" name="% Away From Current Month High" dataDxfId="9">
      <calculatedColumnFormula>(Table2[[#This Row],[Current Month High]]/Table2[[#This Row],[Close Price]])-1</calculatedColumnFormula>
    </tableColumn>
    <tableColumn id="15" xr3:uid="{BA82F9A4-3047-4FB8-B82A-747D46343E05}" name="% Away From 52W High"/>
    <tableColumn id="16" xr3:uid="{481C7345-6E0C-4EA4-B14F-13078FE16D6E}" name="% Away From 52W Low"/>
    <tableColumn id="42" xr3:uid="{B25FC611-8D93-412A-A84E-32F51C41FB14}" name="Uptrend" dataDxfId="8">
      <calculatedColumnFormula>IF(AND(Table2[[#This Row],[20D EMA]]&gt;Table2[[#This Row],[50D EMA]],Table2[[#This Row],[50D EMA]]&gt;Table2[[#This Row],[200D EMA]]),"Uptrend","Downtrend/NoTrend")</calculatedColumnFormula>
    </tableColumn>
    <tableColumn id="41" xr3:uid="{0BBF945F-A391-4000-815B-5DEA949EF15D}" name="Relative Strength Sector Index" dataDxfId="7"/>
    <tableColumn id="40" xr3:uid="{17A50479-041E-45AD-B374-2DB1BACC9D79}" name="Relative Strength Sector Index - Zone"/>
    <tableColumn id="39" xr3:uid="{D3FEBFB5-A32D-40FE-8897-4DE3091C7970}" name="Rate of Change"/>
    <tableColumn id="38" xr3:uid="{B775BB41-101C-4C1E-B8DC-4451E0BDAD34}" name="Rate of Change - Zone"/>
    <tableColumn id="17" xr3:uid="{0C0CE47B-776F-4767-AB7D-7DB7D2936F92}" name="Sharpe Ratio"/>
    <tableColumn id="43" xr3:uid="{90FC4291-27E8-4D21-85DA-7C846DC9B492}" name="Sharpe Ratio Z-Score" dataDxfId="6">
      <calculatedColumnFormula>(Table2[[#This Row],[Sharpe Ratio]]-AVERAGE(Table2[Sharpe Ratio]))/_xlfn.STDEV.P(Table2[Sharpe Ratio])</calculatedColumnFormula>
    </tableColumn>
    <tableColumn id="44" xr3:uid="{E83CB148-2E42-40A2-8437-CC8F875931F9}" name="Score" dataDxfId="5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  <tableColumn id="45" xr3:uid="{C44C61A2-A07C-4134-8FEA-24EB5ED92E17}" name="Rank 1Y" dataDxfId="4">
      <calculatedColumnFormula>_xlfn.RANK.AVG(Table2[[#This Row],[1Y Return vs Nifty Z-Score]],Table2[1Y Return vs Nifty Z-Score])</calculatedColumnFormula>
    </tableColumn>
    <tableColumn id="46" xr3:uid="{E3C75EBD-9A8E-46DC-B700-FE4E77628D18}" name="Rank 6M" dataDxfId="3">
      <calculatedColumnFormula>_xlfn.RANK.AVG(Table2[[#This Row],[6M Return vs Nifty Z-Score]],Table2[6M Return vs Nifty Z-Score])</calculatedColumnFormula>
    </tableColumn>
    <tableColumn id="47" xr3:uid="{3B05BCB3-E88A-4252-84AB-D03F5DAD6911}" name="Rank Sharpe" dataDxfId="2">
      <calculatedColumnFormula>_xlfn.RANK.AVG(Table2[[#This Row],[Sharpe Ratio Z-Score]],Table2[Sharpe Ratio Z-Score])</calculatedColumnFormula>
    </tableColumn>
    <tableColumn id="48" xr3:uid="{C7AD11C8-EC71-47EE-AC1F-809E8BEE91CF}" name="Avg" dataDxfId="1">
      <calculatedColumnFormula>(Table2[[#This Row],[Rank 1Y]]+Table2[[#This Row],[Rank 6M]]+Table2[[#This Row],[Rank Sharpe]])/3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F4F876-79BA-4B68-8F9D-70353CADC770}" name="Table1" displayName="Table1" ref="A1:Q1478" totalsRowShown="0">
  <autoFilter ref="A1:Q1478" xr:uid="{65F4F876-79BA-4B68-8F9D-70353CADC770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  <filterColumn colId="11">
      <customFilters>
        <customFilter operator="notEqual" val=" "/>
      </customFilters>
    </filterColumn>
  </autoFilter>
  <tableColumns count="17">
    <tableColumn id="1" xr3:uid="{11F87A21-92CE-4E3E-B5CB-C93C8CB8193F}" name="Name"/>
    <tableColumn id="2" xr3:uid="{C2461145-AF74-46F2-941F-EDC0C749A9E3}" name="Ticker"/>
    <tableColumn id="17" xr3:uid="{01C3017C-5DDF-442A-8CCD-CD244D0E0262}" name="Industry" dataDxfId="0"/>
    <tableColumn id="3" xr3:uid="{410565FE-F714-428D-A339-B709A3C0EBFC}" name="Sub-Sector"/>
    <tableColumn id="4" xr3:uid="{86CD49E4-C815-450D-B395-049C636887F8}" name="Market Cap"/>
    <tableColumn id="5" xr3:uid="{CD4D3099-31AA-4443-99B4-A212E395DBD6}" name="Close Price"/>
    <tableColumn id="6" xr3:uid="{365F463F-5ED6-4F00-B736-DD7C5483FEF1}" name="1Y Return vs Nifty"/>
    <tableColumn id="7" xr3:uid="{B9E156E5-9B83-4175-A8A9-95C650720B53}" name="1M Return vs Nifty"/>
    <tableColumn id="8" xr3:uid="{72355B50-D1B3-40ED-A01E-80FEAD977A08}" name="6M Return vs Nifty"/>
    <tableColumn id="9" xr3:uid="{32E7742A-12F7-4700-9986-C3B4F72E24A8}" name="1W Return vs Nifty"/>
    <tableColumn id="10" xr3:uid="{E26730B5-1EB9-44D0-8B1E-51A019E0C1FE}" name="50D EMA"/>
    <tableColumn id="11" xr3:uid="{D28AAF67-6709-4661-A85F-40FFB71BA83E}" name="200D EMA"/>
    <tableColumn id="12" xr3:uid="{C4390CB8-664C-44DA-ADCF-D2DBE294EDA6}" name="RSI Exponential â€“ 14D"/>
    <tableColumn id="13" xr3:uid="{D03EAC1A-5AFB-4EE5-ABE5-74D630B41FD7}" name="Relative Volume"/>
    <tableColumn id="14" xr3:uid="{54E63A32-E608-4159-95DC-B07CCA018243}" name="% Away From 52W High"/>
    <tableColumn id="15" xr3:uid="{FC8B1DA8-A68F-4414-A3B0-A45DC5E10C5D}" name="% Away From 52W Low"/>
    <tableColumn id="16" xr3:uid="{96857F62-F06F-4B09-B898-8B47362273A6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BF4A2-F304-4A40-A78B-4C4065A0BD3F}">
  <dimension ref="A1:Z125"/>
  <sheetViews>
    <sheetView topLeftCell="P1" workbookViewId="0">
      <selection activeCell="Z2" sqref="Z2"/>
    </sheetView>
  </sheetViews>
  <sheetFormatPr defaultRowHeight="14.4" x14ac:dyDescent="0.3"/>
  <cols>
    <col min="1" max="1" width="37.109375" bestFit="1" customWidth="1"/>
    <col min="2" max="2" width="8.33203125" bestFit="1" customWidth="1"/>
    <col min="3" max="3" width="10.44140625" bestFit="1" customWidth="1"/>
    <col min="4" max="4" width="21.77734375" bestFit="1" customWidth="1"/>
    <col min="5" max="5" width="21.6640625" bestFit="1" customWidth="1"/>
    <col min="6" max="6" width="19.44140625" bestFit="1" customWidth="1"/>
    <col min="7" max="7" width="18.5546875" bestFit="1" customWidth="1"/>
    <col min="8" max="8" width="8" bestFit="1" customWidth="1"/>
    <col min="9" max="9" width="17.6640625" bestFit="1" customWidth="1"/>
    <col min="10" max="10" width="22.44140625" bestFit="1" customWidth="1"/>
    <col min="11" max="11" width="23" bestFit="1" customWidth="1"/>
    <col min="12" max="12" width="31.77734375" bestFit="1" customWidth="1"/>
    <col min="13" max="13" width="32.21875" bestFit="1" customWidth="1"/>
    <col min="14" max="14" width="32.44140625" bestFit="1" customWidth="1"/>
    <col min="15" max="15" width="32.88671875" bestFit="1" customWidth="1"/>
    <col min="16" max="16" width="23.77734375" bestFit="1" customWidth="1"/>
    <col min="17" max="17" width="23.33203125" bestFit="1" customWidth="1"/>
    <col min="18" max="18" width="23.5546875" bestFit="1" customWidth="1"/>
    <col min="19" max="19" width="22.21875" bestFit="1" customWidth="1"/>
    <col min="20" max="20" width="23.33203125" bestFit="1" customWidth="1"/>
    <col min="21" max="21" width="22.21875" bestFit="1" customWidth="1"/>
    <col min="22" max="22" width="14" bestFit="1" customWidth="1"/>
    <col min="23" max="23" width="7.88671875" bestFit="1" customWidth="1"/>
    <col min="24" max="24" width="7.44140625" bestFit="1" customWidth="1"/>
    <col min="25" max="25" width="9.77734375" bestFit="1" customWidth="1"/>
    <col min="26" max="26" width="8.88671875" bestFit="1" customWidth="1"/>
  </cols>
  <sheetData>
    <row r="1" spans="1:26" x14ac:dyDescent="0.3">
      <c r="A1" t="s">
        <v>2</v>
      </c>
      <c r="B1" t="s">
        <v>3189</v>
      </c>
      <c r="C1" s="1" t="s">
        <v>3175</v>
      </c>
      <c r="D1" s="1" t="s">
        <v>3190</v>
      </c>
      <c r="E1" s="1" t="s">
        <v>3191</v>
      </c>
      <c r="F1" s="1" t="s">
        <v>7</v>
      </c>
      <c r="G1" s="1" t="s">
        <v>5</v>
      </c>
      <c r="H1" s="1" t="s">
        <v>3192</v>
      </c>
      <c r="I1" s="1" t="s">
        <v>12</v>
      </c>
      <c r="J1" s="1" t="s">
        <v>3169</v>
      </c>
      <c r="K1" s="1" t="s">
        <v>3170</v>
      </c>
      <c r="L1" s="1" t="s">
        <v>3171</v>
      </c>
      <c r="M1" s="1" t="s">
        <v>3172</v>
      </c>
      <c r="N1" s="1" t="s">
        <v>3173</v>
      </c>
      <c r="O1" s="1" t="s">
        <v>3174</v>
      </c>
      <c r="P1" s="1" t="s">
        <v>13</v>
      </c>
      <c r="Q1" s="1" t="s">
        <v>14</v>
      </c>
      <c r="R1" s="1" t="s">
        <v>3193</v>
      </c>
      <c r="S1" s="1" t="s">
        <v>3161</v>
      </c>
      <c r="T1" s="1" t="s">
        <v>3162</v>
      </c>
      <c r="U1" s="1" t="s">
        <v>3179</v>
      </c>
      <c r="V1" s="1" t="s">
        <v>15</v>
      </c>
      <c r="W1" t="s">
        <v>3184</v>
      </c>
      <c r="X1" t="s">
        <v>3194</v>
      </c>
      <c r="Y1" t="s">
        <v>3195</v>
      </c>
      <c r="Z1" t="s">
        <v>3196</v>
      </c>
    </row>
    <row r="2" spans="1:26" x14ac:dyDescent="0.3">
      <c r="A2" t="s">
        <v>649</v>
      </c>
      <c r="B2">
        <f>COUNTIFS(Table2[Sub-Sector],Table3[[#This Row],[Sub-Sector]])</f>
        <v>1</v>
      </c>
      <c r="C2" s="1">
        <f>COUNTIFS(Table2[Sub-Sector],Table3[[#This Row],[Sub-Sector]],Table2[Uptrend],"Uptrend")/Table3[[#This Row],[Count]]</f>
        <v>1</v>
      </c>
      <c r="D2" s="1">
        <f>COUNTIFS(Table2[Sub-Sector],Table3[[#This Row],[Sub-Sector]],Table2[1W Return vs Nifty],"&gt;=5")/Table3[[#This Row],[Count]]</f>
        <v>1</v>
      </c>
      <c r="E2" s="1">
        <f>COUNTIFS(Table2[Sub-Sector],Table3[[#This Row],[Sub-Sector]],Table2[1M Return vs Nifty],"&gt;=5")/Table3[[#This Row],[Count]]</f>
        <v>1</v>
      </c>
      <c r="F2" s="1">
        <f>COUNTIFS(Table2[Sub-Sector],Table3[[#This Row],[Sub-Sector]],Table2[6M Return vs Nifty],"&gt;=10")/Table3[[#This Row],[Count]]</f>
        <v>1</v>
      </c>
      <c r="G2" s="1">
        <f>COUNTIFS(Table2[Sub-Sector],Table3[[#This Row],[Sub-Sector]],Table2[1Y Return vs Nifty],"&gt;=10")/Table3[[#This Row],[Count]]</f>
        <v>1</v>
      </c>
      <c r="H2" s="1">
        <f>COUNTIFS(Table2[Sub-Sector],Table3[[#This Row],[Sub-Sector]],Table2[RSI Exponential â€“ 14D],"&gt;=50")/Table3[[#This Row],[Count]]</f>
        <v>1</v>
      </c>
      <c r="I2" s="1">
        <f>COUNTIFS(Table2[Sub-Sector],Table3[[#This Row],[Sub-Sector]],Table2[Relative Volume],"&gt;=1")/Table3[[#This Row],[Count]]</f>
        <v>1</v>
      </c>
      <c r="J2" s="1">
        <f>COUNTIFS(Table2[Sub-Sector],Table3[[#This Row],[Sub-Sector]],Table2[% Away From Day Low],"&gt;=0.05")/Table3[[#This Row],[Count]]</f>
        <v>1</v>
      </c>
      <c r="K2" s="1">
        <f>COUNTIFS(Table2[Sub-Sector],Table3[[#This Row],[Sub-Sector]],Table2[% Away From Day High],"&lt;=0.05")/Table3[[#This Row],[Count]]</f>
        <v>0</v>
      </c>
      <c r="L2" s="1">
        <f>COUNTIFS(Table2[Sub-Sector],Table3[[#This Row],[Sub-Sector]],Table2[% Away From Current Week Low],"&gt;=0.05")/Table3[[#This Row],[Count]]</f>
        <v>1</v>
      </c>
      <c r="M2" s="1">
        <f>COUNTIFS(Table2[Sub-Sector],Table3[[#This Row],[Sub-Sector]],Table2[% Away From Current Week High],"&lt;=0.05")/Table3[[#This Row],[Count]]</f>
        <v>0</v>
      </c>
      <c r="N2" s="1">
        <f>COUNTIFS(Table2[Sub-Sector],Table3[[#This Row],[Sub-Sector]],Table2[% Away From Current Month Low],"&gt;=0.05")/Table3[[#This Row],[Count]]</f>
        <v>1</v>
      </c>
      <c r="O2" s="1">
        <f>COUNTIFS(Table2[Sub-Sector],Table3[[#This Row],[Sub-Sector]],Table2[% Away From Current Month High],"&lt;=0.05")/Table3[[#This Row],[Count]]</f>
        <v>0</v>
      </c>
      <c r="P2" s="1">
        <f>COUNTIFS(Table2[Sub-Sector],Table3[[#This Row],[Sub-Sector]],Table2[% Away From 52W High],"&lt;=10")/Table3[[#This Row],[Count]]</f>
        <v>1</v>
      </c>
      <c r="Q2" s="1">
        <f>COUNTIFS(Table2[Sub-Sector],Table3[[#This Row],[Sub-Sector]],Table2[% Away From 52W Low],"&gt;=10")/Table3[[#This Row],[Count]]</f>
        <v>1</v>
      </c>
      <c r="R2" s="1">
        <f>COUNTIFS(Table2[Sub-Sector],Table3[[#This Row],[Sub-Sector]],Table2[% Price above 20 EMA],"&gt;=0")/Table3[[#This Row],[Count]]</f>
        <v>1</v>
      </c>
      <c r="S2" s="1">
        <f>COUNTIFS(Table2[Sub-Sector],Table3[[#This Row],[Sub-Sector]],Table2[% Price above 50 EMA],"&gt;=0")/Table3[[#This Row],[Count]]</f>
        <v>1</v>
      </c>
      <c r="T2" s="1">
        <f>COUNTIFS(Table2[Sub-Sector],Table3[[#This Row],[Sub-Sector]],Table2[% Price above 200 EMA],"&gt;=0")/Table3[[#This Row],[Count]]</f>
        <v>1</v>
      </c>
      <c r="U2" s="1">
        <f>COUNTIFS(Table2[Sub-Sector],Table3[[#This Row],[Sub-Sector]],Table2[Rate of Change - Zone],"Positive")/Table3[[#This Row],[Count]]</f>
        <v>1</v>
      </c>
      <c r="V2" s="1">
        <f>COUNTIFS(Table2[Sub-Sector],Table3[[#This Row],[Sub-Sector]],Table2[Sharpe Ratio],"&gt;=0.10")/Table3[[#This Row],[Count]]</f>
        <v>1</v>
      </c>
      <c r="W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</v>
      </c>
      <c r="X2">
        <f>_xlfn.RANK.AVG(Table3[[#This Row],[Score]],Table3[Score],1)</f>
        <v>1.5</v>
      </c>
      <c r="Y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</v>
      </c>
      <c r="Z2">
        <f>_xlfn.RANK.AVG(Table3[[#This Row],[Score 2 ]],Table3[[Score 2 ]],1)</f>
        <v>1.5</v>
      </c>
    </row>
    <row r="3" spans="1:26" x14ac:dyDescent="0.3">
      <c r="A3" t="s">
        <v>905</v>
      </c>
      <c r="B3">
        <f>COUNTIFS(Table2[Sub-Sector],Table3[[#This Row],[Sub-Sector]])</f>
        <v>1</v>
      </c>
      <c r="C3" s="1">
        <f>COUNTIFS(Table2[Sub-Sector],Table3[[#This Row],[Sub-Sector]],Table2[Uptrend],"Uptrend")/Table3[[#This Row],[Count]]</f>
        <v>1</v>
      </c>
      <c r="D3" s="1">
        <f>COUNTIFS(Table2[Sub-Sector],Table3[[#This Row],[Sub-Sector]],Table2[1W Return vs Nifty],"&gt;=5")/Table3[[#This Row],[Count]]</f>
        <v>1</v>
      </c>
      <c r="E3" s="1">
        <f>COUNTIFS(Table2[Sub-Sector],Table3[[#This Row],[Sub-Sector]],Table2[1M Return vs Nifty],"&gt;=5")/Table3[[#This Row],[Count]]</f>
        <v>1</v>
      </c>
      <c r="F3" s="1">
        <f>COUNTIFS(Table2[Sub-Sector],Table3[[#This Row],[Sub-Sector]],Table2[6M Return vs Nifty],"&gt;=10")/Table3[[#This Row],[Count]]</f>
        <v>1</v>
      </c>
      <c r="G3" s="1">
        <f>COUNTIFS(Table2[Sub-Sector],Table3[[#This Row],[Sub-Sector]],Table2[1Y Return vs Nifty],"&gt;=10")/Table3[[#This Row],[Count]]</f>
        <v>1</v>
      </c>
      <c r="H3" s="1">
        <f>COUNTIFS(Table2[Sub-Sector],Table3[[#This Row],[Sub-Sector]],Table2[RSI Exponential â€“ 14D],"&gt;=50")/Table3[[#This Row],[Count]]</f>
        <v>0</v>
      </c>
      <c r="I3" s="1">
        <f>COUNTIFS(Table2[Sub-Sector],Table3[[#This Row],[Sub-Sector]],Table2[Relative Volume],"&gt;=1")/Table3[[#This Row],[Count]]</f>
        <v>1</v>
      </c>
      <c r="J3" s="1">
        <f>COUNTIFS(Table2[Sub-Sector],Table3[[#This Row],[Sub-Sector]],Table2[% Away From Day Low],"&gt;=0.05")/Table3[[#This Row],[Count]]</f>
        <v>0</v>
      </c>
      <c r="K3" s="1">
        <f>COUNTIFS(Table2[Sub-Sector],Table3[[#This Row],[Sub-Sector]],Table2[% Away From Day High],"&lt;=0.05")/Table3[[#This Row],[Count]]</f>
        <v>1</v>
      </c>
      <c r="L3" s="1">
        <f>COUNTIFS(Table2[Sub-Sector],Table3[[#This Row],[Sub-Sector]],Table2[% Away From Current Week Low],"&gt;=0.05")/Table3[[#This Row],[Count]]</f>
        <v>1</v>
      </c>
      <c r="M3" s="1">
        <f>COUNTIFS(Table2[Sub-Sector],Table3[[#This Row],[Sub-Sector]],Table2[% Away From Current Week High],"&lt;=0.05")/Table3[[#This Row],[Count]]</f>
        <v>1</v>
      </c>
      <c r="N3" s="1">
        <f>COUNTIFS(Table2[Sub-Sector],Table3[[#This Row],[Sub-Sector]],Table2[% Away From Current Month Low],"&gt;=0.05")/Table3[[#This Row],[Count]]</f>
        <v>0</v>
      </c>
      <c r="O3" s="1">
        <f>COUNTIFS(Table2[Sub-Sector],Table3[[#This Row],[Sub-Sector]],Table2[% Away From Current Month High],"&lt;=0.05")/Table3[[#This Row],[Count]]</f>
        <v>1</v>
      </c>
      <c r="P3" s="1">
        <f>COUNTIFS(Table2[Sub-Sector],Table3[[#This Row],[Sub-Sector]],Table2[% Away From 52W High],"&lt;=10")/Table3[[#This Row],[Count]]</f>
        <v>1</v>
      </c>
      <c r="Q3" s="1">
        <f>COUNTIFS(Table2[Sub-Sector],Table3[[#This Row],[Sub-Sector]],Table2[% Away From 52W Low],"&gt;=10")/Table3[[#This Row],[Count]]</f>
        <v>1</v>
      </c>
      <c r="R3" s="1">
        <f>COUNTIFS(Table2[Sub-Sector],Table3[[#This Row],[Sub-Sector]],Table2[% Price above 20 EMA],"&gt;=0")/Table3[[#This Row],[Count]]</f>
        <v>1</v>
      </c>
      <c r="S3" s="1">
        <f>COUNTIFS(Table2[Sub-Sector],Table3[[#This Row],[Sub-Sector]],Table2[% Price above 50 EMA],"&gt;=0")/Table3[[#This Row],[Count]]</f>
        <v>1</v>
      </c>
      <c r="T3" s="1">
        <f>COUNTIFS(Table2[Sub-Sector],Table3[[#This Row],[Sub-Sector]],Table2[% Price above 200 EMA],"&gt;=0")/Table3[[#This Row],[Count]]</f>
        <v>1</v>
      </c>
      <c r="U3" s="1">
        <f>COUNTIFS(Table2[Sub-Sector],Table3[[#This Row],[Sub-Sector]],Table2[Rate of Change - Zone],"Positive")/Table3[[#This Row],[Count]]</f>
        <v>1</v>
      </c>
      <c r="V3" s="1">
        <f>COUNTIFS(Table2[Sub-Sector],Table3[[#This Row],[Sub-Sector]],Table2[Sharpe Ratio],"&gt;=0.10")/Table3[[#This Row],[Count]]</f>
        <v>0</v>
      </c>
      <c r="W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</v>
      </c>
      <c r="X3">
        <f>_xlfn.RANK.AVG(Table3[[#This Row],[Score]],Table3[Score],1)</f>
        <v>1.5</v>
      </c>
      <c r="Y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</v>
      </c>
      <c r="Z3">
        <f>_xlfn.RANK.AVG(Table3[[#This Row],[Score 2 ]],Table3[[Score 2 ]],1)</f>
        <v>1.5</v>
      </c>
    </row>
    <row r="4" spans="1:26" x14ac:dyDescent="0.3">
      <c r="A4" t="s">
        <v>759</v>
      </c>
      <c r="B4">
        <f>COUNTIFS(Table2[Sub-Sector],Table3[[#This Row],[Sub-Sector]])</f>
        <v>5</v>
      </c>
      <c r="C4" s="1">
        <f>COUNTIFS(Table2[Sub-Sector],Table3[[#This Row],[Sub-Sector]],Table2[Uptrend],"Uptrend")/Table3[[#This Row],[Count]]</f>
        <v>0</v>
      </c>
      <c r="D4" s="1">
        <f>COUNTIFS(Table2[Sub-Sector],Table3[[#This Row],[Sub-Sector]],Table2[1W Return vs Nifty],"&gt;=5")/Table3[[#This Row],[Count]]</f>
        <v>0.4</v>
      </c>
      <c r="E4" s="1">
        <f>COUNTIFS(Table2[Sub-Sector],Table3[[#This Row],[Sub-Sector]],Table2[1M Return vs Nifty],"&gt;=5")/Table3[[#This Row],[Count]]</f>
        <v>0.8</v>
      </c>
      <c r="F4" s="1">
        <f>COUNTIFS(Table2[Sub-Sector],Table3[[#This Row],[Sub-Sector]],Table2[6M Return vs Nifty],"&gt;=10")/Table3[[#This Row],[Count]]</f>
        <v>0.6</v>
      </c>
      <c r="G4" s="1">
        <f>COUNTIFS(Table2[Sub-Sector],Table3[[#This Row],[Sub-Sector]],Table2[1Y Return vs Nifty],"&gt;=10")/Table3[[#This Row],[Count]]</f>
        <v>1</v>
      </c>
      <c r="H4" s="1">
        <f>COUNTIFS(Table2[Sub-Sector],Table3[[#This Row],[Sub-Sector]],Table2[RSI Exponential â€“ 14D],"&gt;=50")/Table3[[#This Row],[Count]]</f>
        <v>0.6</v>
      </c>
      <c r="I4" s="1">
        <f>COUNTIFS(Table2[Sub-Sector],Table3[[#This Row],[Sub-Sector]],Table2[Relative Volume],"&gt;=1")/Table3[[#This Row],[Count]]</f>
        <v>0.8</v>
      </c>
      <c r="J4" s="1">
        <f>COUNTIFS(Table2[Sub-Sector],Table3[[#This Row],[Sub-Sector]],Table2[% Away From Day Low],"&gt;=0.05")/Table3[[#This Row],[Count]]</f>
        <v>0</v>
      </c>
      <c r="K4" s="1">
        <f>COUNTIFS(Table2[Sub-Sector],Table3[[#This Row],[Sub-Sector]],Table2[% Away From Day High],"&lt;=0.05")/Table3[[#This Row],[Count]]</f>
        <v>1</v>
      </c>
      <c r="L4" s="1">
        <f>COUNTIFS(Table2[Sub-Sector],Table3[[#This Row],[Sub-Sector]],Table2[% Away From Current Week Low],"&gt;=0.05")/Table3[[#This Row],[Count]]</f>
        <v>1</v>
      </c>
      <c r="M4" s="1">
        <f>COUNTIFS(Table2[Sub-Sector],Table3[[#This Row],[Sub-Sector]],Table2[% Away From Current Week High],"&lt;=0.05")/Table3[[#This Row],[Count]]</f>
        <v>1</v>
      </c>
      <c r="N4" s="1">
        <f>COUNTIFS(Table2[Sub-Sector],Table3[[#This Row],[Sub-Sector]],Table2[% Away From Current Month Low],"&gt;=0.05")/Table3[[#This Row],[Count]]</f>
        <v>0</v>
      </c>
      <c r="O4" s="1">
        <f>COUNTIFS(Table2[Sub-Sector],Table3[[#This Row],[Sub-Sector]],Table2[% Away From Current Month High],"&lt;=0.05")/Table3[[#This Row],[Count]]</f>
        <v>1</v>
      </c>
      <c r="P4" s="1">
        <f>COUNTIFS(Table2[Sub-Sector],Table3[[#This Row],[Sub-Sector]],Table2[% Away From 52W High],"&lt;=10")/Table3[[#This Row],[Count]]</f>
        <v>0</v>
      </c>
      <c r="Q4" s="1">
        <f>COUNTIFS(Table2[Sub-Sector],Table3[[#This Row],[Sub-Sector]],Table2[% Away From 52W Low],"&gt;=10")/Table3[[#This Row],[Count]]</f>
        <v>1</v>
      </c>
      <c r="R4" s="1">
        <f>COUNTIFS(Table2[Sub-Sector],Table3[[#This Row],[Sub-Sector]],Table2[% Price above 20 EMA],"&gt;=0")/Table3[[#This Row],[Count]]</f>
        <v>0.8</v>
      </c>
      <c r="S4" s="1">
        <f>COUNTIFS(Table2[Sub-Sector],Table3[[#This Row],[Sub-Sector]],Table2[% Price above 50 EMA],"&gt;=0")/Table3[[#This Row],[Count]]</f>
        <v>0.6</v>
      </c>
      <c r="T4" s="1">
        <f>COUNTIFS(Table2[Sub-Sector],Table3[[#This Row],[Sub-Sector]],Table2[% Price above 200 EMA],"&gt;=0")/Table3[[#This Row],[Count]]</f>
        <v>1</v>
      </c>
      <c r="U4" s="1">
        <f>COUNTIFS(Table2[Sub-Sector],Table3[[#This Row],[Sub-Sector]],Table2[Rate of Change - Zone],"Positive")/Table3[[#This Row],[Count]]</f>
        <v>0.8</v>
      </c>
      <c r="V4" s="1">
        <f>COUNTIFS(Table2[Sub-Sector],Table3[[#This Row],[Sub-Sector]],Table2[Sharpe Ratio],"&gt;=0.10")/Table3[[#This Row],[Count]]</f>
        <v>1</v>
      </c>
      <c r="W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187.5</v>
      </c>
      <c r="X4">
        <f>_xlfn.RANK.AVG(Table3[[#This Row],[Score]],Table3[Score],1)</f>
        <v>6</v>
      </c>
      <c r="Y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61</v>
      </c>
      <c r="Z4">
        <f>_xlfn.RANK.AVG(Table3[[#This Row],[Score 2 ]],Table3[[Score 2 ]],1)</f>
        <v>3</v>
      </c>
    </row>
    <row r="5" spans="1:26" x14ac:dyDescent="0.3">
      <c r="A5" t="s">
        <v>218</v>
      </c>
      <c r="B5">
        <f>COUNTIFS(Table2[Sub-Sector],Table3[[#This Row],[Sub-Sector]])</f>
        <v>8</v>
      </c>
      <c r="C5" s="1">
        <f>COUNTIFS(Table2[Sub-Sector],Table3[[#This Row],[Sub-Sector]],Table2[Uptrend],"Uptrend")/Table3[[#This Row],[Count]]</f>
        <v>1</v>
      </c>
      <c r="D5" s="1">
        <f>COUNTIFS(Table2[Sub-Sector],Table3[[#This Row],[Sub-Sector]],Table2[1W Return vs Nifty],"&gt;=5")/Table3[[#This Row],[Count]]</f>
        <v>0.375</v>
      </c>
      <c r="E5" s="1">
        <f>COUNTIFS(Table2[Sub-Sector],Table3[[#This Row],[Sub-Sector]],Table2[1M Return vs Nifty],"&gt;=5")/Table3[[#This Row],[Count]]</f>
        <v>0.875</v>
      </c>
      <c r="F5" s="1">
        <f>COUNTIFS(Table2[Sub-Sector],Table3[[#This Row],[Sub-Sector]],Table2[6M Return vs Nifty],"&gt;=10")/Table3[[#This Row],[Count]]</f>
        <v>0.625</v>
      </c>
      <c r="G5" s="1">
        <f>COUNTIFS(Table2[Sub-Sector],Table3[[#This Row],[Sub-Sector]],Table2[1Y Return vs Nifty],"&gt;=10")/Table3[[#This Row],[Count]]</f>
        <v>1</v>
      </c>
      <c r="H5" s="1">
        <f>COUNTIFS(Table2[Sub-Sector],Table3[[#This Row],[Sub-Sector]],Table2[RSI Exponential â€“ 14D],"&gt;=50")/Table3[[#This Row],[Count]]</f>
        <v>0.625</v>
      </c>
      <c r="I5" s="1">
        <f>COUNTIFS(Table2[Sub-Sector],Table3[[#This Row],[Sub-Sector]],Table2[Relative Volume],"&gt;=1")/Table3[[#This Row],[Count]]</f>
        <v>0.5</v>
      </c>
      <c r="J5" s="1">
        <f>COUNTIFS(Table2[Sub-Sector],Table3[[#This Row],[Sub-Sector]],Table2[% Away From Day Low],"&gt;=0.05")/Table3[[#This Row],[Count]]</f>
        <v>0.125</v>
      </c>
      <c r="K5" s="1">
        <f>COUNTIFS(Table2[Sub-Sector],Table3[[#This Row],[Sub-Sector]],Table2[% Away From Day High],"&lt;=0.05")/Table3[[#This Row],[Count]]</f>
        <v>0.875</v>
      </c>
      <c r="L5" s="1">
        <f>COUNTIFS(Table2[Sub-Sector],Table3[[#This Row],[Sub-Sector]],Table2[% Away From Current Week Low],"&gt;=0.05")/Table3[[#This Row],[Count]]</f>
        <v>0.75</v>
      </c>
      <c r="M5" s="1">
        <f>COUNTIFS(Table2[Sub-Sector],Table3[[#This Row],[Sub-Sector]],Table2[% Away From Current Week High],"&lt;=0.05")/Table3[[#This Row],[Count]]</f>
        <v>0.875</v>
      </c>
      <c r="N5" s="1">
        <f>COUNTIFS(Table2[Sub-Sector],Table3[[#This Row],[Sub-Sector]],Table2[% Away From Current Month Low],"&gt;=0.05")/Table3[[#This Row],[Count]]</f>
        <v>0.125</v>
      </c>
      <c r="O5" s="1">
        <f>COUNTIFS(Table2[Sub-Sector],Table3[[#This Row],[Sub-Sector]],Table2[% Away From Current Month High],"&lt;=0.05")/Table3[[#This Row],[Count]]</f>
        <v>0.875</v>
      </c>
      <c r="P5" s="1">
        <f>COUNTIFS(Table2[Sub-Sector],Table3[[#This Row],[Sub-Sector]],Table2[% Away From 52W High],"&lt;=10")/Table3[[#This Row],[Count]]</f>
        <v>0.75</v>
      </c>
      <c r="Q5" s="1">
        <f>COUNTIFS(Table2[Sub-Sector],Table3[[#This Row],[Sub-Sector]],Table2[% Away From 52W Low],"&gt;=10")/Table3[[#This Row],[Count]]</f>
        <v>1</v>
      </c>
      <c r="R5" s="1">
        <f>COUNTIFS(Table2[Sub-Sector],Table3[[#This Row],[Sub-Sector]],Table2[% Price above 20 EMA],"&gt;=0")/Table3[[#This Row],[Count]]</f>
        <v>0.75</v>
      </c>
      <c r="S5" s="1">
        <f>COUNTIFS(Table2[Sub-Sector],Table3[[#This Row],[Sub-Sector]],Table2[% Price above 50 EMA],"&gt;=0")/Table3[[#This Row],[Count]]</f>
        <v>0.875</v>
      </c>
      <c r="T5" s="1">
        <f>COUNTIFS(Table2[Sub-Sector],Table3[[#This Row],[Sub-Sector]],Table2[% Price above 200 EMA],"&gt;=0")/Table3[[#This Row],[Count]]</f>
        <v>1</v>
      </c>
      <c r="U5" s="1">
        <f>COUNTIFS(Table2[Sub-Sector],Table3[[#This Row],[Sub-Sector]],Table2[Rate of Change - Zone],"Positive")/Table3[[#This Row],[Count]]</f>
        <v>0.5</v>
      </c>
      <c r="V5" s="1">
        <f>COUNTIFS(Table2[Sub-Sector],Table3[[#This Row],[Sub-Sector]],Table2[Sharpe Ratio],"&gt;=0.10")/Table3[[#This Row],[Count]]</f>
        <v>0.375</v>
      </c>
      <c r="W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117</v>
      </c>
      <c r="X5">
        <f>_xlfn.RANK.AVG(Table3[[#This Row],[Score]],Table3[Score],1)</f>
        <v>3</v>
      </c>
      <c r="Y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81</v>
      </c>
      <c r="Z5">
        <f>_xlfn.RANK.AVG(Table3[[#This Row],[Score 2 ]],Table3[[Score 2 ]],1)</f>
        <v>4</v>
      </c>
    </row>
    <row r="6" spans="1:26" x14ac:dyDescent="0.3">
      <c r="A6" t="s">
        <v>733</v>
      </c>
      <c r="B6">
        <f>COUNTIFS(Table2[Sub-Sector],Table3[[#This Row],[Sub-Sector]])</f>
        <v>3</v>
      </c>
      <c r="C6" s="1">
        <f>COUNTIFS(Table2[Sub-Sector],Table3[[#This Row],[Sub-Sector]],Table2[Uptrend],"Uptrend")/Table3[[#This Row],[Count]]</f>
        <v>0.66666666666666663</v>
      </c>
      <c r="D6" s="1">
        <f>COUNTIFS(Table2[Sub-Sector],Table3[[#This Row],[Sub-Sector]],Table2[1W Return vs Nifty],"&gt;=5")/Table3[[#This Row],[Count]]</f>
        <v>0</v>
      </c>
      <c r="E6" s="1">
        <f>COUNTIFS(Table2[Sub-Sector],Table3[[#This Row],[Sub-Sector]],Table2[1M Return vs Nifty],"&gt;=5")/Table3[[#This Row],[Count]]</f>
        <v>0.66666666666666663</v>
      </c>
      <c r="F6" s="1">
        <f>COUNTIFS(Table2[Sub-Sector],Table3[[#This Row],[Sub-Sector]],Table2[6M Return vs Nifty],"&gt;=10")/Table3[[#This Row],[Count]]</f>
        <v>0.66666666666666663</v>
      </c>
      <c r="G6" s="1">
        <f>COUNTIFS(Table2[Sub-Sector],Table3[[#This Row],[Sub-Sector]],Table2[1Y Return vs Nifty],"&gt;=10")/Table3[[#This Row],[Count]]</f>
        <v>1</v>
      </c>
      <c r="H6" s="1">
        <f>COUNTIFS(Table2[Sub-Sector],Table3[[#This Row],[Sub-Sector]],Table2[RSI Exponential â€“ 14D],"&gt;=50")/Table3[[#This Row],[Count]]</f>
        <v>1</v>
      </c>
      <c r="I6" s="1">
        <f>COUNTIFS(Table2[Sub-Sector],Table3[[#This Row],[Sub-Sector]],Table2[Relative Volume],"&gt;=1")/Table3[[#This Row],[Count]]</f>
        <v>0.33333333333333331</v>
      </c>
      <c r="J6" s="1">
        <f>COUNTIFS(Table2[Sub-Sector],Table3[[#This Row],[Sub-Sector]],Table2[% Away From Day Low],"&gt;=0.05")/Table3[[#This Row],[Count]]</f>
        <v>0</v>
      </c>
      <c r="K6" s="1">
        <f>COUNTIFS(Table2[Sub-Sector],Table3[[#This Row],[Sub-Sector]],Table2[% Away From Day High],"&lt;=0.05")/Table3[[#This Row],[Count]]</f>
        <v>1</v>
      </c>
      <c r="L6" s="1">
        <f>COUNTIFS(Table2[Sub-Sector],Table3[[#This Row],[Sub-Sector]],Table2[% Away From Current Week Low],"&gt;=0.05")/Table3[[#This Row],[Count]]</f>
        <v>0.66666666666666663</v>
      </c>
      <c r="M6" s="1">
        <f>COUNTIFS(Table2[Sub-Sector],Table3[[#This Row],[Sub-Sector]],Table2[% Away From Current Week High],"&lt;=0.05")/Table3[[#This Row],[Count]]</f>
        <v>0.66666666666666663</v>
      </c>
      <c r="N6" s="1">
        <f>COUNTIFS(Table2[Sub-Sector],Table3[[#This Row],[Sub-Sector]],Table2[% Away From Current Month Low],"&gt;=0.05")/Table3[[#This Row],[Count]]</f>
        <v>0</v>
      </c>
      <c r="O6" s="1">
        <f>COUNTIFS(Table2[Sub-Sector],Table3[[#This Row],[Sub-Sector]],Table2[% Away From Current Month High],"&lt;=0.05")/Table3[[#This Row],[Count]]</f>
        <v>1</v>
      </c>
      <c r="P6" s="1">
        <f>COUNTIFS(Table2[Sub-Sector],Table3[[#This Row],[Sub-Sector]],Table2[% Away From 52W High],"&lt;=10")/Table3[[#This Row],[Count]]</f>
        <v>0.33333333333333331</v>
      </c>
      <c r="Q6" s="1">
        <f>COUNTIFS(Table2[Sub-Sector],Table3[[#This Row],[Sub-Sector]],Table2[% Away From 52W Low],"&gt;=10")/Table3[[#This Row],[Count]]</f>
        <v>1</v>
      </c>
      <c r="R6" s="1">
        <f>COUNTIFS(Table2[Sub-Sector],Table3[[#This Row],[Sub-Sector]],Table2[% Price above 20 EMA],"&gt;=0")/Table3[[#This Row],[Count]]</f>
        <v>1</v>
      </c>
      <c r="S6" s="1">
        <f>COUNTIFS(Table2[Sub-Sector],Table3[[#This Row],[Sub-Sector]],Table2[% Price above 50 EMA],"&gt;=0")/Table3[[#This Row],[Count]]</f>
        <v>1</v>
      </c>
      <c r="T6" s="1">
        <f>COUNTIFS(Table2[Sub-Sector],Table3[[#This Row],[Sub-Sector]],Table2[% Price above 200 EMA],"&gt;=0")/Table3[[#This Row],[Count]]</f>
        <v>1</v>
      </c>
      <c r="U6" s="1">
        <f>COUNTIFS(Table2[Sub-Sector],Table3[[#This Row],[Sub-Sector]],Table2[Rate of Change - Zone],"Positive")/Table3[[#This Row],[Count]]</f>
        <v>0.66666666666666663</v>
      </c>
      <c r="V6" s="1">
        <f>COUNTIFS(Table2[Sub-Sector],Table3[[#This Row],[Sub-Sector]],Table2[Sharpe Ratio],"&gt;=0.10")/Table3[[#This Row],[Count]]</f>
        <v>0.33333333333333331</v>
      </c>
      <c r="W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206</v>
      </c>
      <c r="X6">
        <f>_xlfn.RANK.AVG(Table3[[#This Row],[Score]],Table3[Score],1)</f>
        <v>9</v>
      </c>
      <c r="Y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85</v>
      </c>
      <c r="Z6">
        <f>_xlfn.RANK.AVG(Table3[[#This Row],[Score 2 ]],Table3[[Score 2 ]],1)</f>
        <v>5</v>
      </c>
    </row>
    <row r="7" spans="1:26" x14ac:dyDescent="0.3">
      <c r="A7" t="s">
        <v>386</v>
      </c>
      <c r="B7">
        <f>COUNTIFS(Table2[Sub-Sector],Table3[[#This Row],[Sub-Sector]])</f>
        <v>4</v>
      </c>
      <c r="C7" s="1">
        <f>COUNTIFS(Table2[Sub-Sector],Table3[[#This Row],[Sub-Sector]],Table2[Uptrend],"Uptrend")/Table3[[#This Row],[Count]]</f>
        <v>1</v>
      </c>
      <c r="D7" s="1">
        <f>COUNTIFS(Table2[Sub-Sector],Table3[[#This Row],[Sub-Sector]],Table2[1W Return vs Nifty],"&gt;=5")/Table3[[#This Row],[Count]]</f>
        <v>0.25</v>
      </c>
      <c r="E7" s="1">
        <f>COUNTIFS(Table2[Sub-Sector],Table3[[#This Row],[Sub-Sector]],Table2[1M Return vs Nifty],"&gt;=5")/Table3[[#This Row],[Count]]</f>
        <v>1</v>
      </c>
      <c r="F7" s="1">
        <f>COUNTIFS(Table2[Sub-Sector],Table3[[#This Row],[Sub-Sector]],Table2[6M Return vs Nifty],"&gt;=10")/Table3[[#This Row],[Count]]</f>
        <v>1</v>
      </c>
      <c r="G7" s="1">
        <f>COUNTIFS(Table2[Sub-Sector],Table3[[#This Row],[Sub-Sector]],Table2[1Y Return vs Nifty],"&gt;=10")/Table3[[#This Row],[Count]]</f>
        <v>0.75</v>
      </c>
      <c r="H7" s="1">
        <f>COUNTIFS(Table2[Sub-Sector],Table3[[#This Row],[Sub-Sector]],Table2[RSI Exponential â€“ 14D],"&gt;=50")/Table3[[#This Row],[Count]]</f>
        <v>0.75</v>
      </c>
      <c r="I7" s="1">
        <f>COUNTIFS(Table2[Sub-Sector],Table3[[#This Row],[Sub-Sector]],Table2[Relative Volume],"&gt;=1")/Table3[[#This Row],[Count]]</f>
        <v>0.5</v>
      </c>
      <c r="J7" s="1">
        <f>COUNTIFS(Table2[Sub-Sector],Table3[[#This Row],[Sub-Sector]],Table2[% Away From Day Low],"&gt;=0.05")/Table3[[#This Row],[Count]]</f>
        <v>0</v>
      </c>
      <c r="K7" s="1">
        <f>COUNTIFS(Table2[Sub-Sector],Table3[[#This Row],[Sub-Sector]],Table2[% Away From Day High],"&lt;=0.05")/Table3[[#This Row],[Count]]</f>
        <v>1</v>
      </c>
      <c r="L7" s="1">
        <f>COUNTIFS(Table2[Sub-Sector],Table3[[#This Row],[Sub-Sector]],Table2[% Away From Current Week Low],"&gt;=0.05")/Table3[[#This Row],[Count]]</f>
        <v>0.75</v>
      </c>
      <c r="M7" s="1">
        <f>COUNTIFS(Table2[Sub-Sector],Table3[[#This Row],[Sub-Sector]],Table2[% Away From Current Week High],"&lt;=0.05")/Table3[[#This Row],[Count]]</f>
        <v>0.75</v>
      </c>
      <c r="N7" s="1">
        <f>COUNTIFS(Table2[Sub-Sector],Table3[[#This Row],[Sub-Sector]],Table2[% Away From Current Month Low],"&gt;=0.05")/Table3[[#This Row],[Count]]</f>
        <v>0</v>
      </c>
      <c r="O7" s="1">
        <f>COUNTIFS(Table2[Sub-Sector],Table3[[#This Row],[Sub-Sector]],Table2[% Away From Current Month High],"&lt;=0.05")/Table3[[#This Row],[Count]]</f>
        <v>1</v>
      </c>
      <c r="P7" s="1">
        <f>COUNTIFS(Table2[Sub-Sector],Table3[[#This Row],[Sub-Sector]],Table2[% Away From 52W High],"&lt;=10")/Table3[[#This Row],[Count]]</f>
        <v>0.75</v>
      </c>
      <c r="Q7" s="1">
        <f>COUNTIFS(Table2[Sub-Sector],Table3[[#This Row],[Sub-Sector]],Table2[% Away From 52W Low],"&gt;=10")/Table3[[#This Row],[Count]]</f>
        <v>1</v>
      </c>
      <c r="R7" s="1">
        <f>COUNTIFS(Table2[Sub-Sector],Table3[[#This Row],[Sub-Sector]],Table2[% Price above 20 EMA],"&gt;=0")/Table3[[#This Row],[Count]]</f>
        <v>1</v>
      </c>
      <c r="S7" s="1">
        <f>COUNTIFS(Table2[Sub-Sector],Table3[[#This Row],[Sub-Sector]],Table2[% Price above 50 EMA],"&gt;=0")/Table3[[#This Row],[Count]]</f>
        <v>1</v>
      </c>
      <c r="T7" s="1">
        <f>COUNTIFS(Table2[Sub-Sector],Table3[[#This Row],[Sub-Sector]],Table2[% Price above 200 EMA],"&gt;=0")/Table3[[#This Row],[Count]]</f>
        <v>1</v>
      </c>
      <c r="U7" s="1">
        <f>COUNTIFS(Table2[Sub-Sector],Table3[[#This Row],[Sub-Sector]],Table2[Rate of Change - Zone],"Positive")/Table3[[#This Row],[Count]]</f>
        <v>0.5</v>
      </c>
      <c r="V7" s="1">
        <f>COUNTIFS(Table2[Sub-Sector],Table3[[#This Row],[Sub-Sector]],Table2[Sharpe Ratio],"&gt;=0.10")/Table3[[#This Row],[Count]]</f>
        <v>0.5</v>
      </c>
      <c r="W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130</v>
      </c>
      <c r="X7">
        <f>_xlfn.RANK.AVG(Table3[[#This Row],[Score]],Table3[Score],1)</f>
        <v>4</v>
      </c>
      <c r="Y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85.5</v>
      </c>
      <c r="Z7">
        <f>_xlfn.RANK.AVG(Table3[[#This Row],[Score 2 ]],Table3[[Score 2 ]],1)</f>
        <v>6</v>
      </c>
    </row>
    <row r="8" spans="1:26" x14ac:dyDescent="0.3">
      <c r="A8" t="s">
        <v>1126</v>
      </c>
      <c r="B8">
        <f>COUNTIFS(Table2[Sub-Sector],Table3[[#This Row],[Sub-Sector]])</f>
        <v>1</v>
      </c>
      <c r="C8" s="1">
        <f>COUNTIFS(Table2[Sub-Sector],Table3[[#This Row],[Sub-Sector]],Table2[Uptrend],"Uptrend")/Table3[[#This Row],[Count]]</f>
        <v>1</v>
      </c>
      <c r="D8" s="1">
        <f>COUNTIFS(Table2[Sub-Sector],Table3[[#This Row],[Sub-Sector]],Table2[1W Return vs Nifty],"&gt;=5")/Table3[[#This Row],[Count]]</f>
        <v>0</v>
      </c>
      <c r="E8" s="1">
        <f>COUNTIFS(Table2[Sub-Sector],Table3[[#This Row],[Sub-Sector]],Table2[1M Return vs Nifty],"&gt;=5")/Table3[[#This Row],[Count]]</f>
        <v>1</v>
      </c>
      <c r="F8" s="1">
        <f>COUNTIFS(Table2[Sub-Sector],Table3[[#This Row],[Sub-Sector]],Table2[6M Return vs Nifty],"&gt;=10")/Table3[[#This Row],[Count]]</f>
        <v>1</v>
      </c>
      <c r="G8" s="1">
        <f>COUNTIFS(Table2[Sub-Sector],Table3[[#This Row],[Sub-Sector]],Table2[1Y Return vs Nifty],"&gt;=10")/Table3[[#This Row],[Count]]</f>
        <v>1</v>
      </c>
      <c r="H8" s="1">
        <f>COUNTIFS(Table2[Sub-Sector],Table3[[#This Row],[Sub-Sector]],Table2[RSI Exponential â€“ 14D],"&gt;=50")/Table3[[#This Row],[Count]]</f>
        <v>1</v>
      </c>
      <c r="I8" s="1">
        <f>COUNTIFS(Table2[Sub-Sector],Table3[[#This Row],[Sub-Sector]],Table2[Relative Volume],"&gt;=1")/Table3[[#This Row],[Count]]</f>
        <v>1</v>
      </c>
      <c r="J8" s="1">
        <f>COUNTIFS(Table2[Sub-Sector],Table3[[#This Row],[Sub-Sector]],Table2[% Away From Day Low],"&gt;=0.05")/Table3[[#This Row],[Count]]</f>
        <v>0</v>
      </c>
      <c r="K8" s="1">
        <f>COUNTIFS(Table2[Sub-Sector],Table3[[#This Row],[Sub-Sector]],Table2[% Away From Day High],"&lt;=0.05")/Table3[[#This Row],[Count]]</f>
        <v>1</v>
      </c>
      <c r="L8" s="1">
        <f>COUNTIFS(Table2[Sub-Sector],Table3[[#This Row],[Sub-Sector]],Table2[% Away From Current Week Low],"&gt;=0.05")/Table3[[#This Row],[Count]]</f>
        <v>1</v>
      </c>
      <c r="M8" s="1">
        <f>COUNTIFS(Table2[Sub-Sector],Table3[[#This Row],[Sub-Sector]],Table2[% Away From Current Week High],"&lt;=0.05")/Table3[[#This Row],[Count]]</f>
        <v>1</v>
      </c>
      <c r="N8" s="1">
        <f>COUNTIFS(Table2[Sub-Sector],Table3[[#This Row],[Sub-Sector]],Table2[% Away From Current Month Low],"&gt;=0.05")/Table3[[#This Row],[Count]]</f>
        <v>0</v>
      </c>
      <c r="O8" s="1">
        <f>COUNTIFS(Table2[Sub-Sector],Table3[[#This Row],[Sub-Sector]],Table2[% Away From Current Month High],"&lt;=0.05")/Table3[[#This Row],[Count]]</f>
        <v>1</v>
      </c>
      <c r="P8" s="1">
        <f>COUNTIFS(Table2[Sub-Sector],Table3[[#This Row],[Sub-Sector]],Table2[% Away From 52W High],"&lt;=10")/Table3[[#This Row],[Count]]</f>
        <v>1</v>
      </c>
      <c r="Q8" s="1">
        <f>COUNTIFS(Table2[Sub-Sector],Table3[[#This Row],[Sub-Sector]],Table2[% Away From 52W Low],"&gt;=10")/Table3[[#This Row],[Count]]</f>
        <v>1</v>
      </c>
      <c r="R8" s="1">
        <f>COUNTIFS(Table2[Sub-Sector],Table3[[#This Row],[Sub-Sector]],Table2[% Price above 20 EMA],"&gt;=0")/Table3[[#This Row],[Count]]</f>
        <v>1</v>
      </c>
      <c r="S8" s="1">
        <f>COUNTIFS(Table2[Sub-Sector],Table3[[#This Row],[Sub-Sector]],Table2[% Price above 50 EMA],"&gt;=0")/Table3[[#This Row],[Count]]</f>
        <v>1</v>
      </c>
      <c r="T8" s="1">
        <f>COUNTIFS(Table2[Sub-Sector],Table3[[#This Row],[Sub-Sector]],Table2[% Price above 200 EMA],"&gt;=0")/Table3[[#This Row],[Count]]</f>
        <v>1</v>
      </c>
      <c r="U8" s="1">
        <f>COUNTIFS(Table2[Sub-Sector],Table3[[#This Row],[Sub-Sector]],Table2[Rate of Change - Zone],"Positive")/Table3[[#This Row],[Count]]</f>
        <v>0</v>
      </c>
      <c r="V8" s="1">
        <f>COUNTIFS(Table2[Sub-Sector],Table3[[#This Row],[Sub-Sector]],Table2[Sharpe Ratio],"&gt;=0.10")/Table3[[#This Row],[Count]]</f>
        <v>1</v>
      </c>
      <c r="W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226.5</v>
      </c>
      <c r="X8">
        <f>_xlfn.RANK.AVG(Table3[[#This Row],[Score]],Table3[Score],1)</f>
        <v>12</v>
      </c>
      <c r="Y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124</v>
      </c>
      <c r="Z8">
        <f>_xlfn.RANK.AVG(Table3[[#This Row],[Score 2 ]],Table3[[Score 2 ]],1)</f>
        <v>7</v>
      </c>
    </row>
    <row r="9" spans="1:26" x14ac:dyDescent="0.3">
      <c r="A9" t="s">
        <v>247</v>
      </c>
      <c r="B9">
        <f>COUNTIFS(Table2[Sub-Sector],Table3[[#This Row],[Sub-Sector]])</f>
        <v>14</v>
      </c>
      <c r="C9" s="1">
        <f>COUNTIFS(Table2[Sub-Sector],Table3[[#This Row],[Sub-Sector]],Table2[Uptrend],"Uptrend")/Table3[[#This Row],[Count]]</f>
        <v>0.7857142857142857</v>
      </c>
      <c r="D9" s="1">
        <f>COUNTIFS(Table2[Sub-Sector],Table3[[#This Row],[Sub-Sector]],Table2[1W Return vs Nifty],"&gt;=5")/Table3[[#This Row],[Count]]</f>
        <v>0.35714285714285715</v>
      </c>
      <c r="E9" s="1">
        <f>COUNTIFS(Table2[Sub-Sector],Table3[[#This Row],[Sub-Sector]],Table2[1M Return vs Nifty],"&gt;=5")/Table3[[#This Row],[Count]]</f>
        <v>0.6428571428571429</v>
      </c>
      <c r="F9" s="1">
        <f>COUNTIFS(Table2[Sub-Sector],Table3[[#This Row],[Sub-Sector]],Table2[6M Return vs Nifty],"&gt;=10")/Table3[[#This Row],[Count]]</f>
        <v>0.7142857142857143</v>
      </c>
      <c r="G9" s="1">
        <f>COUNTIFS(Table2[Sub-Sector],Table3[[#This Row],[Sub-Sector]],Table2[1Y Return vs Nifty],"&gt;=10")/Table3[[#This Row],[Count]]</f>
        <v>0.6428571428571429</v>
      </c>
      <c r="H9" s="1">
        <f>COUNTIFS(Table2[Sub-Sector],Table3[[#This Row],[Sub-Sector]],Table2[RSI Exponential â€“ 14D],"&gt;=50")/Table3[[#This Row],[Count]]</f>
        <v>0.7857142857142857</v>
      </c>
      <c r="I9" s="1">
        <f>COUNTIFS(Table2[Sub-Sector],Table3[[#This Row],[Sub-Sector]],Table2[Relative Volume],"&gt;=1")/Table3[[#This Row],[Count]]</f>
        <v>0.21428571428571427</v>
      </c>
      <c r="J9" s="1">
        <f>COUNTIFS(Table2[Sub-Sector],Table3[[#This Row],[Sub-Sector]],Table2[% Away From Day Low],"&gt;=0.05")/Table3[[#This Row],[Count]]</f>
        <v>0</v>
      </c>
      <c r="K9" s="1">
        <f>COUNTIFS(Table2[Sub-Sector],Table3[[#This Row],[Sub-Sector]],Table2[% Away From Day High],"&lt;=0.05")/Table3[[#This Row],[Count]]</f>
        <v>1</v>
      </c>
      <c r="L9" s="1">
        <f>COUNTIFS(Table2[Sub-Sector],Table3[[#This Row],[Sub-Sector]],Table2[% Away From Current Week Low],"&gt;=0.05")/Table3[[#This Row],[Count]]</f>
        <v>0.5714285714285714</v>
      </c>
      <c r="M9" s="1">
        <f>COUNTIFS(Table2[Sub-Sector],Table3[[#This Row],[Sub-Sector]],Table2[% Away From Current Week High],"&lt;=0.05")/Table3[[#This Row],[Count]]</f>
        <v>0.9285714285714286</v>
      </c>
      <c r="N9" s="1">
        <f>COUNTIFS(Table2[Sub-Sector],Table3[[#This Row],[Sub-Sector]],Table2[% Away From Current Month Low],"&gt;=0.05")/Table3[[#This Row],[Count]]</f>
        <v>0</v>
      </c>
      <c r="O9" s="1">
        <f>COUNTIFS(Table2[Sub-Sector],Table3[[#This Row],[Sub-Sector]],Table2[% Away From Current Month High],"&lt;=0.05")/Table3[[#This Row],[Count]]</f>
        <v>1</v>
      </c>
      <c r="P9" s="1">
        <f>COUNTIFS(Table2[Sub-Sector],Table3[[#This Row],[Sub-Sector]],Table2[% Away From 52W High],"&lt;=10")/Table3[[#This Row],[Count]]</f>
        <v>0.5</v>
      </c>
      <c r="Q9" s="1">
        <f>COUNTIFS(Table2[Sub-Sector],Table3[[#This Row],[Sub-Sector]],Table2[% Away From 52W Low],"&gt;=10")/Table3[[#This Row],[Count]]</f>
        <v>1</v>
      </c>
      <c r="R9" s="1">
        <f>COUNTIFS(Table2[Sub-Sector],Table3[[#This Row],[Sub-Sector]],Table2[% Price above 20 EMA],"&gt;=0")/Table3[[#This Row],[Count]]</f>
        <v>0.7142857142857143</v>
      </c>
      <c r="S9" s="1">
        <f>COUNTIFS(Table2[Sub-Sector],Table3[[#This Row],[Sub-Sector]],Table2[% Price above 50 EMA],"&gt;=0")/Table3[[#This Row],[Count]]</f>
        <v>0.7142857142857143</v>
      </c>
      <c r="T9" s="1">
        <f>COUNTIFS(Table2[Sub-Sector],Table3[[#This Row],[Sub-Sector]],Table2[% Price above 200 EMA],"&gt;=0")/Table3[[#This Row],[Count]]</f>
        <v>1</v>
      </c>
      <c r="U9" s="1">
        <f>COUNTIFS(Table2[Sub-Sector],Table3[[#This Row],[Sub-Sector]],Table2[Rate of Change - Zone],"Positive")/Table3[[#This Row],[Count]]</f>
        <v>0.5714285714285714</v>
      </c>
      <c r="V9" s="1">
        <f>COUNTIFS(Table2[Sub-Sector],Table3[[#This Row],[Sub-Sector]],Table2[Sharpe Ratio],"&gt;=0.10")/Table3[[#This Row],[Count]]</f>
        <v>0.42857142857142855</v>
      </c>
      <c r="W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179.5</v>
      </c>
      <c r="X9">
        <f>_xlfn.RANK.AVG(Table3[[#This Row],[Score]],Table3[Score],1)</f>
        <v>5</v>
      </c>
      <c r="Y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130.5</v>
      </c>
      <c r="Z9">
        <f>_xlfn.RANK.AVG(Table3[[#This Row],[Score 2 ]],Table3[[Score 2 ]],1)</f>
        <v>8</v>
      </c>
    </row>
    <row r="10" spans="1:26" x14ac:dyDescent="0.3">
      <c r="A10" t="s">
        <v>161</v>
      </c>
      <c r="B10">
        <f>COUNTIFS(Table2[Sub-Sector],Table3[[#This Row],[Sub-Sector]])</f>
        <v>13</v>
      </c>
      <c r="C10" s="1">
        <f>COUNTIFS(Table2[Sub-Sector],Table3[[#This Row],[Sub-Sector]],Table2[Uptrend],"Uptrend")/Table3[[#This Row],[Count]]</f>
        <v>0.38461538461538464</v>
      </c>
      <c r="D10" s="1">
        <f>COUNTIFS(Table2[Sub-Sector],Table3[[#This Row],[Sub-Sector]],Table2[1W Return vs Nifty],"&gt;=5")/Table3[[#This Row],[Count]]</f>
        <v>0.15384615384615385</v>
      </c>
      <c r="E10" s="1">
        <f>COUNTIFS(Table2[Sub-Sector],Table3[[#This Row],[Sub-Sector]],Table2[1M Return vs Nifty],"&gt;=5")/Table3[[#This Row],[Count]]</f>
        <v>0.15384615384615385</v>
      </c>
      <c r="F10" s="1">
        <f>COUNTIFS(Table2[Sub-Sector],Table3[[#This Row],[Sub-Sector]],Table2[6M Return vs Nifty],"&gt;=10")/Table3[[#This Row],[Count]]</f>
        <v>0.61538461538461542</v>
      </c>
      <c r="G10" s="1">
        <f>COUNTIFS(Table2[Sub-Sector],Table3[[#This Row],[Sub-Sector]],Table2[1Y Return vs Nifty],"&gt;=10")/Table3[[#This Row],[Count]]</f>
        <v>0.92307692307692313</v>
      </c>
      <c r="H10" s="1">
        <f>COUNTIFS(Table2[Sub-Sector],Table3[[#This Row],[Sub-Sector]],Table2[RSI Exponential â€“ 14D],"&gt;=50")/Table3[[#This Row],[Count]]</f>
        <v>7.6923076923076927E-2</v>
      </c>
      <c r="I10" s="1">
        <f>COUNTIFS(Table2[Sub-Sector],Table3[[#This Row],[Sub-Sector]],Table2[Relative Volume],"&gt;=1")/Table3[[#This Row],[Count]]</f>
        <v>0.53846153846153844</v>
      </c>
      <c r="J10" s="1">
        <f>COUNTIFS(Table2[Sub-Sector],Table3[[#This Row],[Sub-Sector]],Table2[% Away From Day Low],"&gt;=0.05")/Table3[[#This Row],[Count]]</f>
        <v>0</v>
      </c>
      <c r="K10" s="1">
        <f>COUNTIFS(Table2[Sub-Sector],Table3[[#This Row],[Sub-Sector]],Table2[% Away From Day High],"&lt;=0.05")/Table3[[#This Row],[Count]]</f>
        <v>1</v>
      </c>
      <c r="L10" s="1">
        <f>COUNTIFS(Table2[Sub-Sector],Table3[[#This Row],[Sub-Sector]],Table2[% Away From Current Week Low],"&gt;=0.05")/Table3[[#This Row],[Count]]</f>
        <v>0.84615384615384615</v>
      </c>
      <c r="M10" s="1">
        <f>COUNTIFS(Table2[Sub-Sector],Table3[[#This Row],[Sub-Sector]],Table2[% Away From Current Week High],"&lt;=0.05")/Table3[[#This Row],[Count]]</f>
        <v>0.92307692307692313</v>
      </c>
      <c r="N10" s="1">
        <f>COUNTIFS(Table2[Sub-Sector],Table3[[#This Row],[Sub-Sector]],Table2[% Away From Current Month Low],"&gt;=0.05")/Table3[[#This Row],[Count]]</f>
        <v>0</v>
      </c>
      <c r="O10" s="1">
        <f>COUNTIFS(Table2[Sub-Sector],Table3[[#This Row],[Sub-Sector]],Table2[% Away From Current Month High],"&lt;=0.05")/Table3[[#This Row],[Count]]</f>
        <v>1</v>
      </c>
      <c r="P10" s="1">
        <f>COUNTIFS(Table2[Sub-Sector],Table3[[#This Row],[Sub-Sector]],Table2[% Away From 52W High],"&lt;=10")/Table3[[#This Row],[Count]]</f>
        <v>0.15384615384615385</v>
      </c>
      <c r="Q10" s="1">
        <f>COUNTIFS(Table2[Sub-Sector],Table3[[#This Row],[Sub-Sector]],Table2[% Away From 52W Low],"&gt;=10")/Table3[[#This Row],[Count]]</f>
        <v>1</v>
      </c>
      <c r="R10" s="1">
        <f>COUNTIFS(Table2[Sub-Sector],Table3[[#This Row],[Sub-Sector]],Table2[% Price above 20 EMA],"&gt;=0")/Table3[[#This Row],[Count]]</f>
        <v>0.38461538461538464</v>
      </c>
      <c r="S10" s="1">
        <f>COUNTIFS(Table2[Sub-Sector],Table3[[#This Row],[Sub-Sector]],Table2[% Price above 50 EMA],"&gt;=0")/Table3[[#This Row],[Count]]</f>
        <v>0.30769230769230771</v>
      </c>
      <c r="T10" s="1">
        <f>COUNTIFS(Table2[Sub-Sector],Table3[[#This Row],[Sub-Sector]],Table2[% Price above 200 EMA],"&gt;=0")/Table3[[#This Row],[Count]]</f>
        <v>0.92307692307692313</v>
      </c>
      <c r="U10" s="1">
        <f>COUNTIFS(Table2[Sub-Sector],Table3[[#This Row],[Sub-Sector]],Table2[Rate of Change - Zone],"Positive")/Table3[[#This Row],[Count]]</f>
        <v>7.6923076923076927E-2</v>
      </c>
      <c r="V10" s="1">
        <f>COUNTIFS(Table2[Sub-Sector],Table3[[#This Row],[Sub-Sector]],Table2[Sharpe Ratio],"&gt;=0.10")/Table3[[#This Row],[Count]]</f>
        <v>0.92307692307692313</v>
      </c>
      <c r="W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283</v>
      </c>
      <c r="X10">
        <f>_xlfn.RANK.AVG(Table3[[#This Row],[Score]],Table3[Score],1)</f>
        <v>15.5</v>
      </c>
      <c r="Y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140</v>
      </c>
      <c r="Z10">
        <f>_xlfn.RANK.AVG(Table3[[#This Row],[Score 2 ]],Table3[[Score 2 ]],1)</f>
        <v>9.5</v>
      </c>
    </row>
    <row r="11" spans="1:26" x14ac:dyDescent="0.3">
      <c r="A11" t="s">
        <v>51</v>
      </c>
      <c r="B11">
        <f>COUNTIFS(Table2[Sub-Sector],Table3[[#This Row],[Sub-Sector]])</f>
        <v>45</v>
      </c>
      <c r="C11" s="1">
        <f>COUNTIFS(Table2[Sub-Sector],Table3[[#This Row],[Sub-Sector]],Table2[Uptrend],"Uptrend")/Table3[[#This Row],[Count]]</f>
        <v>0.62222222222222223</v>
      </c>
      <c r="D11" s="1">
        <f>COUNTIFS(Table2[Sub-Sector],Table3[[#This Row],[Sub-Sector]],Table2[1W Return vs Nifty],"&gt;=5")/Table3[[#This Row],[Count]]</f>
        <v>0.33333333333333331</v>
      </c>
      <c r="E11" s="1">
        <f>COUNTIFS(Table2[Sub-Sector],Table3[[#This Row],[Sub-Sector]],Table2[1M Return vs Nifty],"&gt;=5")/Table3[[#This Row],[Count]]</f>
        <v>0.53333333333333333</v>
      </c>
      <c r="F11" s="1">
        <f>COUNTIFS(Table2[Sub-Sector],Table3[[#This Row],[Sub-Sector]],Table2[6M Return vs Nifty],"&gt;=10")/Table3[[#This Row],[Count]]</f>
        <v>0.71111111111111114</v>
      </c>
      <c r="G11" s="1">
        <f>COUNTIFS(Table2[Sub-Sector],Table3[[#This Row],[Sub-Sector]],Table2[1Y Return vs Nifty],"&gt;=10")/Table3[[#This Row],[Count]]</f>
        <v>0.77777777777777779</v>
      </c>
      <c r="H11" s="1">
        <f>COUNTIFS(Table2[Sub-Sector],Table3[[#This Row],[Sub-Sector]],Table2[RSI Exponential â€“ 14D],"&gt;=50")/Table3[[#This Row],[Count]]</f>
        <v>0.4</v>
      </c>
      <c r="I11" s="1">
        <f>COUNTIFS(Table2[Sub-Sector],Table3[[#This Row],[Sub-Sector]],Table2[Relative Volume],"&gt;=1")/Table3[[#This Row],[Count]]</f>
        <v>0.13333333333333333</v>
      </c>
      <c r="J11" s="1">
        <f>COUNTIFS(Table2[Sub-Sector],Table3[[#This Row],[Sub-Sector]],Table2[% Away From Day Low],"&gt;=0.05")/Table3[[#This Row],[Count]]</f>
        <v>0</v>
      </c>
      <c r="K11" s="1">
        <f>COUNTIFS(Table2[Sub-Sector],Table3[[#This Row],[Sub-Sector]],Table2[% Away From Day High],"&lt;=0.05")/Table3[[#This Row],[Count]]</f>
        <v>1</v>
      </c>
      <c r="L11" s="1">
        <f>COUNTIFS(Table2[Sub-Sector],Table3[[#This Row],[Sub-Sector]],Table2[% Away From Current Week Low],"&gt;=0.05")/Table3[[#This Row],[Count]]</f>
        <v>0.71111111111111114</v>
      </c>
      <c r="M11" s="1">
        <f>COUNTIFS(Table2[Sub-Sector],Table3[[#This Row],[Sub-Sector]],Table2[% Away From Current Week High],"&lt;=0.05")/Table3[[#This Row],[Count]]</f>
        <v>0.93333333333333335</v>
      </c>
      <c r="N11" s="1">
        <f>COUNTIFS(Table2[Sub-Sector],Table3[[#This Row],[Sub-Sector]],Table2[% Away From Current Month Low],"&gt;=0.05")/Table3[[#This Row],[Count]]</f>
        <v>0</v>
      </c>
      <c r="O11" s="1">
        <f>COUNTIFS(Table2[Sub-Sector],Table3[[#This Row],[Sub-Sector]],Table2[% Away From Current Month High],"&lt;=0.05")/Table3[[#This Row],[Count]]</f>
        <v>1</v>
      </c>
      <c r="P11" s="1">
        <f>COUNTIFS(Table2[Sub-Sector],Table3[[#This Row],[Sub-Sector]],Table2[% Away From 52W High],"&lt;=10")/Table3[[#This Row],[Count]]</f>
        <v>0.44444444444444442</v>
      </c>
      <c r="Q11" s="1">
        <f>COUNTIFS(Table2[Sub-Sector],Table3[[#This Row],[Sub-Sector]],Table2[% Away From 52W Low],"&gt;=10")/Table3[[#This Row],[Count]]</f>
        <v>1</v>
      </c>
      <c r="R11" s="1">
        <f>COUNTIFS(Table2[Sub-Sector],Table3[[#This Row],[Sub-Sector]],Table2[% Price above 20 EMA],"&gt;=0")/Table3[[#This Row],[Count]]</f>
        <v>0.66666666666666663</v>
      </c>
      <c r="S11" s="1">
        <f>COUNTIFS(Table2[Sub-Sector],Table3[[#This Row],[Sub-Sector]],Table2[% Price above 50 EMA],"&gt;=0")/Table3[[#This Row],[Count]]</f>
        <v>0.62222222222222223</v>
      </c>
      <c r="T11" s="1">
        <f>COUNTIFS(Table2[Sub-Sector],Table3[[#This Row],[Sub-Sector]],Table2[% Price above 200 EMA],"&gt;=0")/Table3[[#This Row],[Count]]</f>
        <v>0.91111111111111109</v>
      </c>
      <c r="U11" s="1">
        <f>COUNTIFS(Table2[Sub-Sector],Table3[[#This Row],[Sub-Sector]],Table2[Rate of Change - Zone],"Positive")/Table3[[#This Row],[Count]]</f>
        <v>0.35555555555555557</v>
      </c>
      <c r="V11" s="1">
        <f>COUNTIFS(Table2[Sub-Sector],Table3[[#This Row],[Sub-Sector]],Table2[Sharpe Ratio],"&gt;=0.10")/Table3[[#This Row],[Count]]</f>
        <v>0.28888888888888886</v>
      </c>
      <c r="W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201.5</v>
      </c>
      <c r="X11">
        <f>_xlfn.RANK.AVG(Table3[[#This Row],[Score]],Table3[Score],1)</f>
        <v>8</v>
      </c>
      <c r="Y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140</v>
      </c>
      <c r="Z11">
        <f>_xlfn.RANK.AVG(Table3[[#This Row],[Score 2 ]],Table3[[Score 2 ]],1)</f>
        <v>9.5</v>
      </c>
    </row>
    <row r="12" spans="1:26" x14ac:dyDescent="0.3">
      <c r="A12" t="s">
        <v>967</v>
      </c>
      <c r="B12">
        <f>COUNTIFS(Table2[Sub-Sector],Table3[[#This Row],[Sub-Sector]])</f>
        <v>2</v>
      </c>
      <c r="C12" s="1">
        <f>COUNTIFS(Table2[Sub-Sector],Table3[[#This Row],[Sub-Sector]],Table2[Uptrend],"Uptrend")/Table3[[#This Row],[Count]]</f>
        <v>0.5</v>
      </c>
      <c r="D12" s="1">
        <f>COUNTIFS(Table2[Sub-Sector],Table3[[#This Row],[Sub-Sector]],Table2[1W Return vs Nifty],"&gt;=5")/Table3[[#This Row],[Count]]</f>
        <v>1</v>
      </c>
      <c r="E12" s="1">
        <f>COUNTIFS(Table2[Sub-Sector],Table3[[#This Row],[Sub-Sector]],Table2[1M Return vs Nifty],"&gt;=5")/Table3[[#This Row],[Count]]</f>
        <v>0.5</v>
      </c>
      <c r="F12" s="1">
        <f>COUNTIFS(Table2[Sub-Sector],Table3[[#This Row],[Sub-Sector]],Table2[6M Return vs Nifty],"&gt;=10")/Table3[[#This Row],[Count]]</f>
        <v>0.5</v>
      </c>
      <c r="G12" s="1">
        <f>COUNTIFS(Table2[Sub-Sector],Table3[[#This Row],[Sub-Sector]],Table2[1Y Return vs Nifty],"&gt;=10")/Table3[[#This Row],[Count]]</f>
        <v>0.5</v>
      </c>
      <c r="H12" s="1">
        <f>COUNTIFS(Table2[Sub-Sector],Table3[[#This Row],[Sub-Sector]],Table2[RSI Exponential â€“ 14D],"&gt;=50")/Table3[[#This Row],[Count]]</f>
        <v>1</v>
      </c>
      <c r="I12" s="1">
        <f>COUNTIFS(Table2[Sub-Sector],Table3[[#This Row],[Sub-Sector]],Table2[Relative Volume],"&gt;=1")/Table3[[#This Row],[Count]]</f>
        <v>0.5</v>
      </c>
      <c r="J12" s="1">
        <f>COUNTIFS(Table2[Sub-Sector],Table3[[#This Row],[Sub-Sector]],Table2[% Away From Day Low],"&gt;=0.05")/Table3[[#This Row],[Count]]</f>
        <v>0</v>
      </c>
      <c r="K12" s="1">
        <f>COUNTIFS(Table2[Sub-Sector],Table3[[#This Row],[Sub-Sector]],Table2[% Away From Day High],"&lt;=0.05")/Table3[[#This Row],[Count]]</f>
        <v>1</v>
      </c>
      <c r="L12" s="1">
        <f>COUNTIFS(Table2[Sub-Sector],Table3[[#This Row],[Sub-Sector]],Table2[% Away From Current Week Low],"&gt;=0.05")/Table3[[#This Row],[Count]]</f>
        <v>1</v>
      </c>
      <c r="M12" s="1">
        <f>COUNTIFS(Table2[Sub-Sector],Table3[[#This Row],[Sub-Sector]],Table2[% Away From Current Week High],"&lt;=0.05")/Table3[[#This Row],[Count]]</f>
        <v>1</v>
      </c>
      <c r="N12" s="1">
        <f>COUNTIFS(Table2[Sub-Sector],Table3[[#This Row],[Sub-Sector]],Table2[% Away From Current Month Low],"&gt;=0.05")/Table3[[#This Row],[Count]]</f>
        <v>0</v>
      </c>
      <c r="O12" s="1">
        <f>COUNTIFS(Table2[Sub-Sector],Table3[[#This Row],[Sub-Sector]],Table2[% Away From Current Month High],"&lt;=0.05")/Table3[[#This Row],[Count]]</f>
        <v>1</v>
      </c>
      <c r="P12" s="1">
        <f>COUNTIFS(Table2[Sub-Sector],Table3[[#This Row],[Sub-Sector]],Table2[% Away From 52W High],"&lt;=10")/Table3[[#This Row],[Count]]</f>
        <v>0</v>
      </c>
      <c r="Q12" s="1">
        <f>COUNTIFS(Table2[Sub-Sector],Table3[[#This Row],[Sub-Sector]],Table2[% Away From 52W Low],"&gt;=10")/Table3[[#This Row],[Count]]</f>
        <v>1</v>
      </c>
      <c r="R12" s="1">
        <f>COUNTIFS(Table2[Sub-Sector],Table3[[#This Row],[Sub-Sector]],Table2[% Price above 20 EMA],"&gt;=0")/Table3[[#This Row],[Count]]</f>
        <v>1</v>
      </c>
      <c r="S12" s="1">
        <f>COUNTIFS(Table2[Sub-Sector],Table3[[#This Row],[Sub-Sector]],Table2[% Price above 50 EMA],"&gt;=0")/Table3[[#This Row],[Count]]</f>
        <v>1</v>
      </c>
      <c r="T12" s="1">
        <f>COUNTIFS(Table2[Sub-Sector],Table3[[#This Row],[Sub-Sector]],Table2[% Price above 200 EMA],"&gt;=0")/Table3[[#This Row],[Count]]</f>
        <v>0.5</v>
      </c>
      <c r="U12" s="1">
        <f>COUNTIFS(Table2[Sub-Sector],Table3[[#This Row],[Sub-Sector]],Table2[Rate of Change - Zone],"Positive")/Table3[[#This Row],[Count]]</f>
        <v>0.5</v>
      </c>
      <c r="V12" s="1">
        <f>COUNTIFS(Table2[Sub-Sector],Table3[[#This Row],[Sub-Sector]],Table2[Sharpe Ratio],"&gt;=0.10")/Table3[[#This Row],[Count]]</f>
        <v>0</v>
      </c>
      <c r="W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195.5</v>
      </c>
      <c r="X12">
        <f>_xlfn.RANK.AVG(Table3[[#This Row],[Score]],Table3[Score],1)</f>
        <v>7</v>
      </c>
      <c r="Y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141.5</v>
      </c>
      <c r="Z12">
        <f>_xlfn.RANK.AVG(Table3[[#This Row],[Score 2 ]],Table3[[Score 2 ]],1)</f>
        <v>11</v>
      </c>
    </row>
    <row r="13" spans="1:26" x14ac:dyDescent="0.3">
      <c r="A13" t="s">
        <v>169</v>
      </c>
      <c r="B13">
        <f>COUNTIFS(Table2[Sub-Sector],Table3[[#This Row],[Sub-Sector]])</f>
        <v>4</v>
      </c>
      <c r="C13" s="1">
        <f>COUNTIFS(Table2[Sub-Sector],Table3[[#This Row],[Sub-Sector]],Table2[Uptrend],"Uptrend")/Table3[[#This Row],[Count]]</f>
        <v>0.5</v>
      </c>
      <c r="D13" s="1">
        <f>COUNTIFS(Table2[Sub-Sector],Table3[[#This Row],[Sub-Sector]],Table2[1W Return vs Nifty],"&gt;=5")/Table3[[#This Row],[Count]]</f>
        <v>0.25</v>
      </c>
      <c r="E13" s="1">
        <f>COUNTIFS(Table2[Sub-Sector],Table3[[#This Row],[Sub-Sector]],Table2[1M Return vs Nifty],"&gt;=5")/Table3[[#This Row],[Count]]</f>
        <v>0.75</v>
      </c>
      <c r="F13" s="1">
        <f>COUNTIFS(Table2[Sub-Sector],Table3[[#This Row],[Sub-Sector]],Table2[6M Return vs Nifty],"&gt;=10")/Table3[[#This Row],[Count]]</f>
        <v>0.75</v>
      </c>
      <c r="G13" s="1">
        <f>COUNTIFS(Table2[Sub-Sector],Table3[[#This Row],[Sub-Sector]],Table2[1Y Return vs Nifty],"&gt;=10")/Table3[[#This Row],[Count]]</f>
        <v>0.5</v>
      </c>
      <c r="H13" s="1">
        <f>COUNTIFS(Table2[Sub-Sector],Table3[[#This Row],[Sub-Sector]],Table2[RSI Exponential â€“ 14D],"&gt;=50")/Table3[[#This Row],[Count]]</f>
        <v>0.75</v>
      </c>
      <c r="I13" s="1">
        <f>COUNTIFS(Table2[Sub-Sector],Table3[[#This Row],[Sub-Sector]],Table2[Relative Volume],"&gt;=1")/Table3[[#This Row],[Count]]</f>
        <v>0.25</v>
      </c>
      <c r="J13" s="1">
        <f>COUNTIFS(Table2[Sub-Sector],Table3[[#This Row],[Sub-Sector]],Table2[% Away From Day Low],"&gt;=0.05")/Table3[[#This Row],[Count]]</f>
        <v>0</v>
      </c>
      <c r="K13" s="1">
        <f>COUNTIFS(Table2[Sub-Sector],Table3[[#This Row],[Sub-Sector]],Table2[% Away From Day High],"&lt;=0.05")/Table3[[#This Row],[Count]]</f>
        <v>1</v>
      </c>
      <c r="L13" s="1">
        <f>COUNTIFS(Table2[Sub-Sector],Table3[[#This Row],[Sub-Sector]],Table2[% Away From Current Week Low],"&gt;=0.05")/Table3[[#This Row],[Count]]</f>
        <v>0.5</v>
      </c>
      <c r="M13" s="1">
        <f>COUNTIFS(Table2[Sub-Sector],Table3[[#This Row],[Sub-Sector]],Table2[% Away From Current Week High],"&lt;=0.05")/Table3[[#This Row],[Count]]</f>
        <v>1</v>
      </c>
      <c r="N13" s="1">
        <f>COUNTIFS(Table2[Sub-Sector],Table3[[#This Row],[Sub-Sector]],Table2[% Away From Current Month Low],"&gt;=0.05")/Table3[[#This Row],[Count]]</f>
        <v>0</v>
      </c>
      <c r="O13" s="1">
        <f>COUNTIFS(Table2[Sub-Sector],Table3[[#This Row],[Sub-Sector]],Table2[% Away From Current Month High],"&lt;=0.05")/Table3[[#This Row],[Count]]</f>
        <v>1</v>
      </c>
      <c r="P13" s="1">
        <f>COUNTIFS(Table2[Sub-Sector],Table3[[#This Row],[Sub-Sector]],Table2[% Away From 52W High],"&lt;=10")/Table3[[#This Row],[Count]]</f>
        <v>0.5</v>
      </c>
      <c r="Q13" s="1">
        <f>COUNTIFS(Table2[Sub-Sector],Table3[[#This Row],[Sub-Sector]],Table2[% Away From 52W Low],"&gt;=10")/Table3[[#This Row],[Count]]</f>
        <v>1</v>
      </c>
      <c r="R13" s="1">
        <f>COUNTIFS(Table2[Sub-Sector],Table3[[#This Row],[Sub-Sector]],Table2[% Price above 20 EMA],"&gt;=0")/Table3[[#This Row],[Count]]</f>
        <v>0.75</v>
      </c>
      <c r="S13" s="1">
        <f>COUNTIFS(Table2[Sub-Sector],Table3[[#This Row],[Sub-Sector]],Table2[% Price above 50 EMA],"&gt;=0")/Table3[[#This Row],[Count]]</f>
        <v>0.75</v>
      </c>
      <c r="T13" s="1">
        <f>COUNTIFS(Table2[Sub-Sector],Table3[[#This Row],[Sub-Sector]],Table2[% Price above 200 EMA],"&gt;=0")/Table3[[#This Row],[Count]]</f>
        <v>1</v>
      </c>
      <c r="U13" s="1">
        <f>COUNTIFS(Table2[Sub-Sector],Table3[[#This Row],[Sub-Sector]],Table2[Rate of Change - Zone],"Positive")/Table3[[#This Row],[Count]]</f>
        <v>0.5</v>
      </c>
      <c r="V13" s="1">
        <f>COUNTIFS(Table2[Sub-Sector],Table3[[#This Row],[Sub-Sector]],Table2[Sharpe Ratio],"&gt;=0.10")/Table3[[#This Row],[Count]]</f>
        <v>0</v>
      </c>
      <c r="W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220</v>
      </c>
      <c r="X13">
        <f>_xlfn.RANK.AVG(Table3[[#This Row],[Score]],Table3[Score],1)</f>
        <v>11</v>
      </c>
      <c r="Y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147.5</v>
      </c>
      <c r="Z13">
        <f>_xlfn.RANK.AVG(Table3[[#This Row],[Score 2 ]],Table3[[Score 2 ]],1)</f>
        <v>12</v>
      </c>
    </row>
    <row r="14" spans="1:26" x14ac:dyDescent="0.3">
      <c r="A14" t="s">
        <v>108</v>
      </c>
      <c r="B14">
        <f>COUNTIFS(Table2[Sub-Sector],Table3[[#This Row],[Sub-Sector]])</f>
        <v>3</v>
      </c>
      <c r="C14" s="1">
        <f>COUNTIFS(Table2[Sub-Sector],Table3[[#This Row],[Sub-Sector]],Table2[Uptrend],"Uptrend")/Table3[[#This Row],[Count]]</f>
        <v>0.66666666666666663</v>
      </c>
      <c r="D14" s="1">
        <f>COUNTIFS(Table2[Sub-Sector],Table3[[#This Row],[Sub-Sector]],Table2[1W Return vs Nifty],"&gt;=5")/Table3[[#This Row],[Count]]</f>
        <v>0.33333333333333331</v>
      </c>
      <c r="E14" s="1">
        <f>COUNTIFS(Table2[Sub-Sector],Table3[[#This Row],[Sub-Sector]],Table2[1M Return vs Nifty],"&gt;=5")/Table3[[#This Row],[Count]]</f>
        <v>0.33333333333333331</v>
      </c>
      <c r="F14" s="1">
        <f>COUNTIFS(Table2[Sub-Sector],Table3[[#This Row],[Sub-Sector]],Table2[6M Return vs Nifty],"&gt;=10")/Table3[[#This Row],[Count]]</f>
        <v>1</v>
      </c>
      <c r="G14" s="1">
        <f>COUNTIFS(Table2[Sub-Sector],Table3[[#This Row],[Sub-Sector]],Table2[1Y Return vs Nifty],"&gt;=10")/Table3[[#This Row],[Count]]</f>
        <v>1</v>
      </c>
      <c r="H14" s="1">
        <f>COUNTIFS(Table2[Sub-Sector],Table3[[#This Row],[Sub-Sector]],Table2[RSI Exponential â€“ 14D],"&gt;=50")/Table3[[#This Row],[Count]]</f>
        <v>0.33333333333333331</v>
      </c>
      <c r="I14" s="1">
        <f>COUNTIFS(Table2[Sub-Sector],Table3[[#This Row],[Sub-Sector]],Table2[Relative Volume],"&gt;=1")/Table3[[#This Row],[Count]]</f>
        <v>0</v>
      </c>
      <c r="J14" s="1">
        <f>COUNTIFS(Table2[Sub-Sector],Table3[[#This Row],[Sub-Sector]],Table2[% Away From Day Low],"&gt;=0.05")/Table3[[#This Row],[Count]]</f>
        <v>0</v>
      </c>
      <c r="K14" s="1">
        <f>COUNTIFS(Table2[Sub-Sector],Table3[[#This Row],[Sub-Sector]],Table2[% Away From Day High],"&lt;=0.05")/Table3[[#This Row],[Count]]</f>
        <v>1</v>
      </c>
      <c r="L14" s="1">
        <f>COUNTIFS(Table2[Sub-Sector],Table3[[#This Row],[Sub-Sector]],Table2[% Away From Current Week Low],"&gt;=0.05")/Table3[[#This Row],[Count]]</f>
        <v>0.66666666666666663</v>
      </c>
      <c r="M14" s="1">
        <f>COUNTIFS(Table2[Sub-Sector],Table3[[#This Row],[Sub-Sector]],Table2[% Away From Current Week High],"&lt;=0.05")/Table3[[#This Row],[Count]]</f>
        <v>1</v>
      </c>
      <c r="N14" s="1">
        <f>COUNTIFS(Table2[Sub-Sector],Table3[[#This Row],[Sub-Sector]],Table2[% Away From Current Month Low],"&gt;=0.05")/Table3[[#This Row],[Count]]</f>
        <v>0</v>
      </c>
      <c r="O14" s="1">
        <f>COUNTIFS(Table2[Sub-Sector],Table3[[#This Row],[Sub-Sector]],Table2[% Away From Current Month High],"&lt;=0.05")/Table3[[#This Row],[Count]]</f>
        <v>1</v>
      </c>
      <c r="P14" s="1">
        <f>COUNTIFS(Table2[Sub-Sector],Table3[[#This Row],[Sub-Sector]],Table2[% Away From 52W High],"&lt;=10")/Table3[[#This Row],[Count]]</f>
        <v>0.33333333333333331</v>
      </c>
      <c r="Q14" s="1">
        <f>COUNTIFS(Table2[Sub-Sector],Table3[[#This Row],[Sub-Sector]],Table2[% Away From 52W Low],"&gt;=10")/Table3[[#This Row],[Count]]</f>
        <v>1</v>
      </c>
      <c r="R14" s="1">
        <f>COUNTIFS(Table2[Sub-Sector],Table3[[#This Row],[Sub-Sector]],Table2[% Price above 20 EMA],"&gt;=0")/Table3[[#This Row],[Count]]</f>
        <v>0.33333333333333331</v>
      </c>
      <c r="S14" s="1">
        <f>COUNTIFS(Table2[Sub-Sector],Table3[[#This Row],[Sub-Sector]],Table2[% Price above 50 EMA],"&gt;=0")/Table3[[#This Row],[Count]]</f>
        <v>0.33333333333333331</v>
      </c>
      <c r="T14" s="1">
        <f>COUNTIFS(Table2[Sub-Sector],Table3[[#This Row],[Sub-Sector]],Table2[% Price above 200 EMA],"&gt;=0")/Table3[[#This Row],[Count]]</f>
        <v>1</v>
      </c>
      <c r="U14" s="1">
        <f>COUNTIFS(Table2[Sub-Sector],Table3[[#This Row],[Sub-Sector]],Table2[Rate of Change - Zone],"Positive")/Table3[[#This Row],[Count]]</f>
        <v>0.33333333333333331</v>
      </c>
      <c r="V14" s="1">
        <f>COUNTIFS(Table2[Sub-Sector],Table3[[#This Row],[Sub-Sector]],Table2[Sharpe Ratio],"&gt;=0.10")/Table3[[#This Row],[Count]]</f>
        <v>0.33333333333333331</v>
      </c>
      <c r="W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229.5</v>
      </c>
      <c r="X14">
        <f>_xlfn.RANK.AVG(Table3[[#This Row],[Score]],Table3[Score],1)</f>
        <v>13</v>
      </c>
      <c r="Y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151</v>
      </c>
      <c r="Z14">
        <f>_xlfn.RANK.AVG(Table3[[#This Row],[Score 2 ]],Table3[[Score 2 ]],1)</f>
        <v>13</v>
      </c>
    </row>
    <row r="15" spans="1:26" x14ac:dyDescent="0.3">
      <c r="A15" t="s">
        <v>397</v>
      </c>
      <c r="B15">
        <f>COUNTIFS(Table2[Sub-Sector],Table3[[#This Row],[Sub-Sector]])</f>
        <v>9</v>
      </c>
      <c r="C15" s="1">
        <f>COUNTIFS(Table2[Sub-Sector],Table3[[#This Row],[Sub-Sector]],Table2[Uptrend],"Uptrend")/Table3[[#This Row],[Count]]</f>
        <v>0.77777777777777779</v>
      </c>
      <c r="D15" s="1">
        <f>COUNTIFS(Table2[Sub-Sector],Table3[[#This Row],[Sub-Sector]],Table2[1W Return vs Nifty],"&gt;=5")/Table3[[#This Row],[Count]]</f>
        <v>0</v>
      </c>
      <c r="E15" s="1">
        <f>COUNTIFS(Table2[Sub-Sector],Table3[[#This Row],[Sub-Sector]],Table2[1M Return vs Nifty],"&gt;=5")/Table3[[#This Row],[Count]]</f>
        <v>0.44444444444444442</v>
      </c>
      <c r="F15" s="1">
        <f>COUNTIFS(Table2[Sub-Sector],Table3[[#This Row],[Sub-Sector]],Table2[6M Return vs Nifty],"&gt;=10")/Table3[[#This Row],[Count]]</f>
        <v>0.66666666666666663</v>
      </c>
      <c r="G15" s="1">
        <f>COUNTIFS(Table2[Sub-Sector],Table3[[#This Row],[Sub-Sector]],Table2[1Y Return vs Nifty],"&gt;=10")/Table3[[#This Row],[Count]]</f>
        <v>0.66666666666666663</v>
      </c>
      <c r="H15" s="1">
        <f>COUNTIFS(Table2[Sub-Sector],Table3[[#This Row],[Sub-Sector]],Table2[RSI Exponential â€“ 14D],"&gt;=50")/Table3[[#This Row],[Count]]</f>
        <v>0.33333333333333331</v>
      </c>
      <c r="I15" s="1">
        <f>COUNTIFS(Table2[Sub-Sector],Table3[[#This Row],[Sub-Sector]],Table2[Relative Volume],"&gt;=1")/Table3[[#This Row],[Count]]</f>
        <v>0.44444444444444442</v>
      </c>
      <c r="J15" s="1">
        <f>COUNTIFS(Table2[Sub-Sector],Table3[[#This Row],[Sub-Sector]],Table2[% Away From Day Low],"&gt;=0.05")/Table3[[#This Row],[Count]]</f>
        <v>0</v>
      </c>
      <c r="K15" s="1">
        <f>COUNTIFS(Table2[Sub-Sector],Table3[[#This Row],[Sub-Sector]],Table2[% Away From Day High],"&lt;=0.05")/Table3[[#This Row],[Count]]</f>
        <v>1</v>
      </c>
      <c r="L15" s="1">
        <f>COUNTIFS(Table2[Sub-Sector],Table3[[#This Row],[Sub-Sector]],Table2[% Away From Current Week Low],"&gt;=0.05")/Table3[[#This Row],[Count]]</f>
        <v>0.77777777777777779</v>
      </c>
      <c r="M15" s="1">
        <f>COUNTIFS(Table2[Sub-Sector],Table3[[#This Row],[Sub-Sector]],Table2[% Away From Current Week High],"&lt;=0.05")/Table3[[#This Row],[Count]]</f>
        <v>0.88888888888888884</v>
      </c>
      <c r="N15" s="1">
        <f>COUNTIFS(Table2[Sub-Sector],Table3[[#This Row],[Sub-Sector]],Table2[% Away From Current Month Low],"&gt;=0.05")/Table3[[#This Row],[Count]]</f>
        <v>0</v>
      </c>
      <c r="O15" s="1">
        <f>COUNTIFS(Table2[Sub-Sector],Table3[[#This Row],[Sub-Sector]],Table2[% Away From Current Month High],"&lt;=0.05")/Table3[[#This Row],[Count]]</f>
        <v>1</v>
      </c>
      <c r="P15" s="1">
        <f>COUNTIFS(Table2[Sub-Sector],Table3[[#This Row],[Sub-Sector]],Table2[% Away From 52W High],"&lt;=10")/Table3[[#This Row],[Count]]</f>
        <v>0.44444444444444442</v>
      </c>
      <c r="Q15" s="1">
        <f>COUNTIFS(Table2[Sub-Sector],Table3[[#This Row],[Sub-Sector]],Table2[% Away From 52W Low],"&gt;=10")/Table3[[#This Row],[Count]]</f>
        <v>0.88888888888888884</v>
      </c>
      <c r="R15" s="1">
        <f>COUNTIFS(Table2[Sub-Sector],Table3[[#This Row],[Sub-Sector]],Table2[% Price above 20 EMA],"&gt;=0")/Table3[[#This Row],[Count]]</f>
        <v>0.55555555555555558</v>
      </c>
      <c r="S15" s="1">
        <f>COUNTIFS(Table2[Sub-Sector],Table3[[#This Row],[Sub-Sector]],Table2[% Price above 50 EMA],"&gt;=0")/Table3[[#This Row],[Count]]</f>
        <v>0.66666666666666663</v>
      </c>
      <c r="T15" s="1">
        <f>COUNTIFS(Table2[Sub-Sector],Table3[[#This Row],[Sub-Sector]],Table2[% Price above 200 EMA],"&gt;=0")/Table3[[#This Row],[Count]]</f>
        <v>0.77777777777777779</v>
      </c>
      <c r="U15" s="1">
        <f>COUNTIFS(Table2[Sub-Sector],Table3[[#This Row],[Sub-Sector]],Table2[Rate of Change - Zone],"Positive")/Table3[[#This Row],[Count]]</f>
        <v>0.1111111111111111</v>
      </c>
      <c r="V15" s="1">
        <f>COUNTIFS(Table2[Sub-Sector],Table3[[#This Row],[Sub-Sector]],Table2[Sharpe Ratio],"&gt;=0.10")/Table3[[#This Row],[Count]]</f>
        <v>0.33333333333333331</v>
      </c>
      <c r="W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285.5</v>
      </c>
      <c r="X15">
        <f>_xlfn.RANK.AVG(Table3[[#This Row],[Score]],Table3[Score],1)</f>
        <v>17</v>
      </c>
      <c r="Y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151.5</v>
      </c>
      <c r="Z15">
        <f>_xlfn.RANK.AVG(Table3[[#This Row],[Score 2 ]],Table3[[Score 2 ]],1)</f>
        <v>14</v>
      </c>
    </row>
    <row r="16" spans="1:26" x14ac:dyDescent="0.3">
      <c r="A16" t="s">
        <v>120</v>
      </c>
      <c r="B16">
        <f>COUNTIFS(Table2[Sub-Sector],Table3[[#This Row],[Sub-Sector]])</f>
        <v>3</v>
      </c>
      <c r="C16" s="1">
        <f>COUNTIFS(Table2[Sub-Sector],Table3[[#This Row],[Sub-Sector]],Table2[Uptrend],"Uptrend")/Table3[[#This Row],[Count]]</f>
        <v>0.33333333333333331</v>
      </c>
      <c r="D16" s="1">
        <f>COUNTIFS(Table2[Sub-Sector],Table3[[#This Row],[Sub-Sector]],Table2[1W Return vs Nifty],"&gt;=5")/Table3[[#This Row],[Count]]</f>
        <v>0</v>
      </c>
      <c r="E16" s="1">
        <f>COUNTIFS(Table2[Sub-Sector],Table3[[#This Row],[Sub-Sector]],Table2[1M Return vs Nifty],"&gt;=5")/Table3[[#This Row],[Count]]</f>
        <v>0.66666666666666663</v>
      </c>
      <c r="F16" s="1">
        <f>COUNTIFS(Table2[Sub-Sector],Table3[[#This Row],[Sub-Sector]],Table2[6M Return vs Nifty],"&gt;=10")/Table3[[#This Row],[Count]]</f>
        <v>0.66666666666666663</v>
      </c>
      <c r="G16" s="1">
        <f>COUNTIFS(Table2[Sub-Sector],Table3[[#This Row],[Sub-Sector]],Table2[1Y Return vs Nifty],"&gt;=10")/Table3[[#This Row],[Count]]</f>
        <v>0.33333333333333331</v>
      </c>
      <c r="H16" s="1">
        <f>COUNTIFS(Table2[Sub-Sector],Table3[[#This Row],[Sub-Sector]],Table2[RSI Exponential â€“ 14D],"&gt;=50")/Table3[[#This Row],[Count]]</f>
        <v>0.66666666666666663</v>
      </c>
      <c r="I16" s="1">
        <f>COUNTIFS(Table2[Sub-Sector],Table3[[#This Row],[Sub-Sector]],Table2[Relative Volume],"&gt;=1")/Table3[[#This Row],[Count]]</f>
        <v>0.33333333333333331</v>
      </c>
      <c r="J16" s="1">
        <f>COUNTIFS(Table2[Sub-Sector],Table3[[#This Row],[Sub-Sector]],Table2[% Away From Day Low],"&gt;=0.05")/Table3[[#This Row],[Count]]</f>
        <v>0</v>
      </c>
      <c r="K16" s="1">
        <f>COUNTIFS(Table2[Sub-Sector],Table3[[#This Row],[Sub-Sector]],Table2[% Away From Day High],"&lt;=0.05")/Table3[[#This Row],[Count]]</f>
        <v>1</v>
      </c>
      <c r="L16" s="1">
        <f>COUNTIFS(Table2[Sub-Sector],Table3[[#This Row],[Sub-Sector]],Table2[% Away From Current Week Low],"&gt;=0.05")/Table3[[#This Row],[Count]]</f>
        <v>0.66666666666666663</v>
      </c>
      <c r="M16" s="1">
        <f>COUNTIFS(Table2[Sub-Sector],Table3[[#This Row],[Sub-Sector]],Table2[% Away From Current Week High],"&lt;=0.05")/Table3[[#This Row],[Count]]</f>
        <v>1</v>
      </c>
      <c r="N16" s="1">
        <f>COUNTIFS(Table2[Sub-Sector],Table3[[#This Row],[Sub-Sector]],Table2[% Away From Current Month Low],"&gt;=0.05")/Table3[[#This Row],[Count]]</f>
        <v>0</v>
      </c>
      <c r="O16" s="1">
        <f>COUNTIFS(Table2[Sub-Sector],Table3[[#This Row],[Sub-Sector]],Table2[% Away From Current Month High],"&lt;=0.05")/Table3[[#This Row],[Count]]</f>
        <v>1</v>
      </c>
      <c r="P16" s="1">
        <f>COUNTIFS(Table2[Sub-Sector],Table3[[#This Row],[Sub-Sector]],Table2[% Away From 52W High],"&lt;=10")/Table3[[#This Row],[Count]]</f>
        <v>0</v>
      </c>
      <c r="Q16" s="1">
        <f>COUNTIFS(Table2[Sub-Sector],Table3[[#This Row],[Sub-Sector]],Table2[% Away From 52W Low],"&gt;=10")/Table3[[#This Row],[Count]]</f>
        <v>1</v>
      </c>
      <c r="R16" s="1">
        <f>COUNTIFS(Table2[Sub-Sector],Table3[[#This Row],[Sub-Sector]],Table2[% Price above 20 EMA],"&gt;=0")/Table3[[#This Row],[Count]]</f>
        <v>0.66666666666666663</v>
      </c>
      <c r="S16" s="1">
        <f>COUNTIFS(Table2[Sub-Sector],Table3[[#This Row],[Sub-Sector]],Table2[% Price above 50 EMA],"&gt;=0")/Table3[[#This Row],[Count]]</f>
        <v>0.66666666666666663</v>
      </c>
      <c r="T16" s="1">
        <f>COUNTIFS(Table2[Sub-Sector],Table3[[#This Row],[Sub-Sector]],Table2[% Price above 200 EMA],"&gt;=0")/Table3[[#This Row],[Count]]</f>
        <v>1</v>
      </c>
      <c r="U16" s="1">
        <f>COUNTIFS(Table2[Sub-Sector],Table3[[#This Row],[Sub-Sector]],Table2[Rate of Change - Zone],"Positive")/Table3[[#This Row],[Count]]</f>
        <v>0.66666666666666663</v>
      </c>
      <c r="V16" s="1">
        <f>COUNTIFS(Table2[Sub-Sector],Table3[[#This Row],[Sub-Sector]],Table2[Sharpe Ratio],"&gt;=0.10")/Table3[[#This Row],[Count]]</f>
        <v>0.66666666666666663</v>
      </c>
      <c r="W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303.5</v>
      </c>
      <c r="X16">
        <f>_xlfn.RANK.AVG(Table3[[#This Row],[Score]],Table3[Score],1)</f>
        <v>19</v>
      </c>
      <c r="Y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154.5</v>
      </c>
      <c r="Z16">
        <f>_xlfn.RANK.AVG(Table3[[#This Row],[Score 2 ]],Table3[[Score 2 ]],1)</f>
        <v>15</v>
      </c>
    </row>
    <row r="17" spans="1:26" x14ac:dyDescent="0.3">
      <c r="A17" t="s">
        <v>131</v>
      </c>
      <c r="B17">
        <f>COUNTIFS(Table2[Sub-Sector],Table3[[#This Row],[Sub-Sector]])</f>
        <v>6</v>
      </c>
      <c r="C17" s="1">
        <f>COUNTIFS(Table2[Sub-Sector],Table3[[#This Row],[Sub-Sector]],Table2[Uptrend],"Uptrend")/Table3[[#This Row],[Count]]</f>
        <v>0.5</v>
      </c>
      <c r="D17" s="1">
        <f>COUNTIFS(Table2[Sub-Sector],Table3[[#This Row],[Sub-Sector]],Table2[1W Return vs Nifty],"&gt;=5")/Table3[[#This Row],[Count]]</f>
        <v>0.5</v>
      </c>
      <c r="E17" s="1">
        <f>COUNTIFS(Table2[Sub-Sector],Table3[[#This Row],[Sub-Sector]],Table2[1M Return vs Nifty],"&gt;=5")/Table3[[#This Row],[Count]]</f>
        <v>0.83333333333333337</v>
      </c>
      <c r="F17" s="1">
        <f>COUNTIFS(Table2[Sub-Sector],Table3[[#This Row],[Sub-Sector]],Table2[6M Return vs Nifty],"&gt;=10")/Table3[[#This Row],[Count]]</f>
        <v>0.5</v>
      </c>
      <c r="G17" s="1">
        <f>COUNTIFS(Table2[Sub-Sector],Table3[[#This Row],[Sub-Sector]],Table2[1Y Return vs Nifty],"&gt;=10")/Table3[[#This Row],[Count]]</f>
        <v>0.5</v>
      </c>
      <c r="H17" s="1">
        <f>COUNTIFS(Table2[Sub-Sector],Table3[[#This Row],[Sub-Sector]],Table2[RSI Exponential â€“ 14D],"&gt;=50")/Table3[[#This Row],[Count]]</f>
        <v>0.83333333333333337</v>
      </c>
      <c r="I17" s="1">
        <f>COUNTIFS(Table2[Sub-Sector],Table3[[#This Row],[Sub-Sector]],Table2[Relative Volume],"&gt;=1")/Table3[[#This Row],[Count]]</f>
        <v>0.33333333333333331</v>
      </c>
      <c r="J17" s="1">
        <f>COUNTIFS(Table2[Sub-Sector],Table3[[#This Row],[Sub-Sector]],Table2[% Away From Day Low],"&gt;=0.05")/Table3[[#This Row],[Count]]</f>
        <v>0</v>
      </c>
      <c r="K17" s="1">
        <f>COUNTIFS(Table2[Sub-Sector],Table3[[#This Row],[Sub-Sector]],Table2[% Away From Day High],"&lt;=0.05")/Table3[[#This Row],[Count]]</f>
        <v>1</v>
      </c>
      <c r="L17" s="1">
        <f>COUNTIFS(Table2[Sub-Sector],Table3[[#This Row],[Sub-Sector]],Table2[% Away From Current Week Low],"&gt;=0.05")/Table3[[#This Row],[Count]]</f>
        <v>0.66666666666666663</v>
      </c>
      <c r="M17" s="1">
        <f>COUNTIFS(Table2[Sub-Sector],Table3[[#This Row],[Sub-Sector]],Table2[% Away From Current Week High],"&lt;=0.05")/Table3[[#This Row],[Count]]</f>
        <v>0.83333333333333337</v>
      </c>
      <c r="N17" s="1">
        <f>COUNTIFS(Table2[Sub-Sector],Table3[[#This Row],[Sub-Sector]],Table2[% Away From Current Month Low],"&gt;=0.05")/Table3[[#This Row],[Count]]</f>
        <v>0</v>
      </c>
      <c r="O17" s="1">
        <f>COUNTIFS(Table2[Sub-Sector],Table3[[#This Row],[Sub-Sector]],Table2[% Away From Current Month High],"&lt;=0.05")/Table3[[#This Row],[Count]]</f>
        <v>1</v>
      </c>
      <c r="P17" s="1">
        <f>COUNTIFS(Table2[Sub-Sector],Table3[[#This Row],[Sub-Sector]],Table2[% Away From 52W High],"&lt;=10")/Table3[[#This Row],[Count]]</f>
        <v>0.33333333333333331</v>
      </c>
      <c r="Q17" s="1">
        <f>COUNTIFS(Table2[Sub-Sector],Table3[[#This Row],[Sub-Sector]],Table2[% Away From 52W Low],"&gt;=10")/Table3[[#This Row],[Count]]</f>
        <v>1</v>
      </c>
      <c r="R17" s="1">
        <f>COUNTIFS(Table2[Sub-Sector],Table3[[#This Row],[Sub-Sector]],Table2[% Price above 20 EMA],"&gt;=0")/Table3[[#This Row],[Count]]</f>
        <v>0.83333333333333337</v>
      </c>
      <c r="S17" s="1">
        <f>COUNTIFS(Table2[Sub-Sector],Table3[[#This Row],[Sub-Sector]],Table2[% Price above 50 EMA],"&gt;=0")/Table3[[#This Row],[Count]]</f>
        <v>0.83333333333333337</v>
      </c>
      <c r="T17" s="1">
        <f>COUNTIFS(Table2[Sub-Sector],Table3[[#This Row],[Sub-Sector]],Table2[% Price above 200 EMA],"&gt;=0")/Table3[[#This Row],[Count]]</f>
        <v>0.83333333333333337</v>
      </c>
      <c r="U17" s="1">
        <f>COUNTIFS(Table2[Sub-Sector],Table3[[#This Row],[Sub-Sector]],Table2[Rate of Change - Zone],"Positive")/Table3[[#This Row],[Count]]</f>
        <v>0.5</v>
      </c>
      <c r="V17" s="1">
        <f>COUNTIFS(Table2[Sub-Sector],Table3[[#This Row],[Sub-Sector]],Table2[Sharpe Ratio],"&gt;=0.10")/Table3[[#This Row],[Count]]</f>
        <v>0.5</v>
      </c>
      <c r="W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210</v>
      </c>
      <c r="X17">
        <f>_xlfn.RANK.AVG(Table3[[#This Row],[Score]],Table3[Score],1)</f>
        <v>10</v>
      </c>
      <c r="Y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158</v>
      </c>
      <c r="Z17">
        <f>_xlfn.RANK.AVG(Table3[[#This Row],[Score 2 ]],Table3[[Score 2 ]],1)</f>
        <v>16</v>
      </c>
    </row>
    <row r="18" spans="1:26" x14ac:dyDescent="0.3">
      <c r="A18" t="s">
        <v>730</v>
      </c>
      <c r="B18">
        <f>COUNTIFS(Table2[Sub-Sector],Table3[[#This Row],[Sub-Sector]])</f>
        <v>4</v>
      </c>
      <c r="C18" s="1">
        <f>COUNTIFS(Table2[Sub-Sector],Table3[[#This Row],[Sub-Sector]],Table2[Uptrend],"Uptrend")/Table3[[#This Row],[Count]]</f>
        <v>0.25</v>
      </c>
      <c r="D18" s="1">
        <f>COUNTIFS(Table2[Sub-Sector],Table3[[#This Row],[Sub-Sector]],Table2[1W Return vs Nifty],"&gt;=5")/Table3[[#This Row],[Count]]</f>
        <v>0</v>
      </c>
      <c r="E18" s="1">
        <f>COUNTIFS(Table2[Sub-Sector],Table3[[#This Row],[Sub-Sector]],Table2[1M Return vs Nifty],"&gt;=5")/Table3[[#This Row],[Count]]</f>
        <v>0.25</v>
      </c>
      <c r="F18" s="1">
        <f>COUNTIFS(Table2[Sub-Sector],Table3[[#This Row],[Sub-Sector]],Table2[6M Return vs Nifty],"&gt;=10")/Table3[[#This Row],[Count]]</f>
        <v>0.5</v>
      </c>
      <c r="G18" s="1">
        <f>COUNTIFS(Table2[Sub-Sector],Table3[[#This Row],[Sub-Sector]],Table2[1Y Return vs Nifty],"&gt;=10")/Table3[[#This Row],[Count]]</f>
        <v>0.5</v>
      </c>
      <c r="H18" s="1">
        <f>COUNTIFS(Table2[Sub-Sector],Table3[[#This Row],[Sub-Sector]],Table2[RSI Exponential â€“ 14D],"&gt;=50")/Table3[[#This Row],[Count]]</f>
        <v>0.25</v>
      </c>
      <c r="I18" s="1">
        <f>COUNTIFS(Table2[Sub-Sector],Table3[[#This Row],[Sub-Sector]],Table2[Relative Volume],"&gt;=1")/Table3[[#This Row],[Count]]</f>
        <v>0.5</v>
      </c>
      <c r="J18" s="1">
        <f>COUNTIFS(Table2[Sub-Sector],Table3[[#This Row],[Sub-Sector]],Table2[% Away From Day Low],"&gt;=0.05")/Table3[[#This Row],[Count]]</f>
        <v>0</v>
      </c>
      <c r="K18" s="1">
        <f>COUNTIFS(Table2[Sub-Sector],Table3[[#This Row],[Sub-Sector]],Table2[% Away From Day High],"&lt;=0.05")/Table3[[#This Row],[Count]]</f>
        <v>1</v>
      </c>
      <c r="L18" s="1">
        <f>COUNTIFS(Table2[Sub-Sector],Table3[[#This Row],[Sub-Sector]],Table2[% Away From Current Week Low],"&gt;=0.05")/Table3[[#This Row],[Count]]</f>
        <v>1</v>
      </c>
      <c r="M18" s="1">
        <f>COUNTIFS(Table2[Sub-Sector],Table3[[#This Row],[Sub-Sector]],Table2[% Away From Current Week High],"&lt;=0.05")/Table3[[#This Row],[Count]]</f>
        <v>1</v>
      </c>
      <c r="N18" s="1">
        <f>COUNTIFS(Table2[Sub-Sector],Table3[[#This Row],[Sub-Sector]],Table2[% Away From Current Month Low],"&gt;=0.05")/Table3[[#This Row],[Count]]</f>
        <v>0</v>
      </c>
      <c r="O18" s="1">
        <f>COUNTIFS(Table2[Sub-Sector],Table3[[#This Row],[Sub-Sector]],Table2[% Away From Current Month High],"&lt;=0.05")/Table3[[#This Row],[Count]]</f>
        <v>1</v>
      </c>
      <c r="P18" s="1">
        <f>COUNTIFS(Table2[Sub-Sector],Table3[[#This Row],[Sub-Sector]],Table2[% Away From 52W High],"&lt;=10")/Table3[[#This Row],[Count]]</f>
        <v>0.25</v>
      </c>
      <c r="Q18" s="1">
        <f>COUNTIFS(Table2[Sub-Sector],Table3[[#This Row],[Sub-Sector]],Table2[% Away From 52W Low],"&gt;=10")/Table3[[#This Row],[Count]]</f>
        <v>0.5</v>
      </c>
      <c r="R18" s="1">
        <f>COUNTIFS(Table2[Sub-Sector],Table3[[#This Row],[Sub-Sector]],Table2[% Price above 20 EMA],"&gt;=0")/Table3[[#This Row],[Count]]</f>
        <v>0.25</v>
      </c>
      <c r="S18" s="1">
        <f>COUNTIFS(Table2[Sub-Sector],Table3[[#This Row],[Sub-Sector]],Table2[% Price above 50 EMA],"&gt;=0")/Table3[[#This Row],[Count]]</f>
        <v>0.25</v>
      </c>
      <c r="T18" s="1">
        <f>COUNTIFS(Table2[Sub-Sector],Table3[[#This Row],[Sub-Sector]],Table2[% Price above 200 EMA],"&gt;=0")/Table3[[#This Row],[Count]]</f>
        <v>0.5</v>
      </c>
      <c r="U18" s="1">
        <f>COUNTIFS(Table2[Sub-Sector],Table3[[#This Row],[Sub-Sector]],Table2[Rate of Change - Zone],"Positive")/Table3[[#This Row],[Count]]</f>
        <v>0.25</v>
      </c>
      <c r="V18" s="1">
        <f>COUNTIFS(Table2[Sub-Sector],Table3[[#This Row],[Sub-Sector]],Table2[Sharpe Ratio],"&gt;=0.10")/Table3[[#This Row],[Count]]</f>
        <v>0.25</v>
      </c>
      <c r="W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349</v>
      </c>
      <c r="X18">
        <f>_xlfn.RANK.AVG(Table3[[#This Row],[Score]],Table3[Score],1)</f>
        <v>34</v>
      </c>
      <c r="Y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159.5</v>
      </c>
      <c r="Z18">
        <f>_xlfn.RANK.AVG(Table3[[#This Row],[Score 2 ]],Table3[[Score 2 ]],1)</f>
        <v>17</v>
      </c>
    </row>
    <row r="19" spans="1:26" x14ac:dyDescent="0.3">
      <c r="A19" t="s">
        <v>307</v>
      </c>
      <c r="B19">
        <f>COUNTIFS(Table2[Sub-Sector],Table3[[#This Row],[Sub-Sector]])</f>
        <v>11</v>
      </c>
      <c r="C19" s="1">
        <f>COUNTIFS(Table2[Sub-Sector],Table3[[#This Row],[Sub-Sector]],Table2[Uptrend],"Uptrend")/Table3[[#This Row],[Count]]</f>
        <v>0.63636363636363635</v>
      </c>
      <c r="D19" s="1">
        <f>COUNTIFS(Table2[Sub-Sector],Table3[[#This Row],[Sub-Sector]],Table2[1W Return vs Nifty],"&gt;=5")/Table3[[#This Row],[Count]]</f>
        <v>9.0909090909090912E-2</v>
      </c>
      <c r="E19" s="1">
        <f>COUNTIFS(Table2[Sub-Sector],Table3[[#This Row],[Sub-Sector]],Table2[1M Return vs Nifty],"&gt;=5")/Table3[[#This Row],[Count]]</f>
        <v>0.27272727272727271</v>
      </c>
      <c r="F19" s="1">
        <f>COUNTIFS(Table2[Sub-Sector],Table3[[#This Row],[Sub-Sector]],Table2[6M Return vs Nifty],"&gt;=10")/Table3[[#This Row],[Count]]</f>
        <v>0.63636363636363635</v>
      </c>
      <c r="G19" s="1">
        <f>COUNTIFS(Table2[Sub-Sector],Table3[[#This Row],[Sub-Sector]],Table2[1Y Return vs Nifty],"&gt;=10")/Table3[[#This Row],[Count]]</f>
        <v>0.63636363636363635</v>
      </c>
      <c r="H19" s="1">
        <f>COUNTIFS(Table2[Sub-Sector],Table3[[#This Row],[Sub-Sector]],Table2[RSI Exponential â€“ 14D],"&gt;=50")/Table3[[#This Row],[Count]]</f>
        <v>0.18181818181818182</v>
      </c>
      <c r="I19" s="1">
        <f>COUNTIFS(Table2[Sub-Sector],Table3[[#This Row],[Sub-Sector]],Table2[Relative Volume],"&gt;=1")/Table3[[#This Row],[Count]]</f>
        <v>0.27272727272727271</v>
      </c>
      <c r="J19" s="1">
        <f>COUNTIFS(Table2[Sub-Sector],Table3[[#This Row],[Sub-Sector]],Table2[% Away From Day Low],"&gt;=0.05")/Table3[[#This Row],[Count]]</f>
        <v>9.0909090909090912E-2</v>
      </c>
      <c r="K19" s="1">
        <f>COUNTIFS(Table2[Sub-Sector],Table3[[#This Row],[Sub-Sector]],Table2[% Away From Day High],"&lt;=0.05")/Table3[[#This Row],[Count]]</f>
        <v>1</v>
      </c>
      <c r="L19" s="1">
        <f>COUNTIFS(Table2[Sub-Sector],Table3[[#This Row],[Sub-Sector]],Table2[% Away From Current Week Low],"&gt;=0.05")/Table3[[#This Row],[Count]]</f>
        <v>0.45454545454545453</v>
      </c>
      <c r="M19" s="1">
        <f>COUNTIFS(Table2[Sub-Sector],Table3[[#This Row],[Sub-Sector]],Table2[% Away From Current Week High],"&lt;=0.05")/Table3[[#This Row],[Count]]</f>
        <v>0.54545454545454541</v>
      </c>
      <c r="N19" s="1">
        <f>COUNTIFS(Table2[Sub-Sector],Table3[[#This Row],[Sub-Sector]],Table2[% Away From Current Month Low],"&gt;=0.05")/Table3[[#This Row],[Count]]</f>
        <v>9.0909090909090912E-2</v>
      </c>
      <c r="O19" s="1">
        <f>COUNTIFS(Table2[Sub-Sector],Table3[[#This Row],[Sub-Sector]],Table2[% Away From Current Month High],"&lt;=0.05")/Table3[[#This Row],[Count]]</f>
        <v>1</v>
      </c>
      <c r="P19" s="1">
        <f>COUNTIFS(Table2[Sub-Sector],Table3[[#This Row],[Sub-Sector]],Table2[% Away From 52W High],"&lt;=10")/Table3[[#This Row],[Count]]</f>
        <v>0</v>
      </c>
      <c r="Q19" s="1">
        <f>COUNTIFS(Table2[Sub-Sector],Table3[[#This Row],[Sub-Sector]],Table2[% Away From 52W Low],"&gt;=10")/Table3[[#This Row],[Count]]</f>
        <v>0.90909090909090906</v>
      </c>
      <c r="R19" s="1">
        <f>COUNTIFS(Table2[Sub-Sector],Table3[[#This Row],[Sub-Sector]],Table2[% Price above 20 EMA],"&gt;=0")/Table3[[#This Row],[Count]]</f>
        <v>0.27272727272727271</v>
      </c>
      <c r="S19" s="1">
        <f>COUNTIFS(Table2[Sub-Sector],Table3[[#This Row],[Sub-Sector]],Table2[% Price above 50 EMA],"&gt;=0")/Table3[[#This Row],[Count]]</f>
        <v>0.36363636363636365</v>
      </c>
      <c r="T19" s="1">
        <f>COUNTIFS(Table2[Sub-Sector],Table3[[#This Row],[Sub-Sector]],Table2[% Price above 200 EMA],"&gt;=0")/Table3[[#This Row],[Count]]</f>
        <v>0.90909090909090906</v>
      </c>
      <c r="U19" s="1">
        <f>COUNTIFS(Table2[Sub-Sector],Table3[[#This Row],[Sub-Sector]],Table2[Rate of Change - Zone],"Positive")/Table3[[#This Row],[Count]]</f>
        <v>0.18181818181818182</v>
      </c>
      <c r="V19" s="1">
        <f>COUNTIFS(Table2[Sub-Sector],Table3[[#This Row],[Sub-Sector]],Table2[Sharpe Ratio],"&gt;=0.10")/Table3[[#This Row],[Count]]</f>
        <v>0.27272727272727271</v>
      </c>
      <c r="W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283</v>
      </c>
      <c r="X19">
        <f>_xlfn.RANK.AVG(Table3[[#This Row],[Score]],Table3[Score],1)</f>
        <v>15.5</v>
      </c>
      <c r="Y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168</v>
      </c>
      <c r="Z19">
        <f>_xlfn.RANK.AVG(Table3[[#This Row],[Score 2 ]],Table3[[Score 2 ]],1)</f>
        <v>18</v>
      </c>
    </row>
    <row r="20" spans="1:26" x14ac:dyDescent="0.3">
      <c r="A20" t="s">
        <v>928</v>
      </c>
      <c r="B20">
        <f>COUNTIFS(Table2[Sub-Sector],Table3[[#This Row],[Sub-Sector]])</f>
        <v>2</v>
      </c>
      <c r="C20" s="1">
        <f>COUNTIFS(Table2[Sub-Sector],Table3[[#This Row],[Sub-Sector]],Table2[Uptrend],"Uptrend")/Table3[[#This Row],[Count]]</f>
        <v>0</v>
      </c>
      <c r="D20" s="1">
        <f>COUNTIFS(Table2[Sub-Sector],Table3[[#This Row],[Sub-Sector]],Table2[1W Return vs Nifty],"&gt;=5")/Table3[[#This Row],[Count]]</f>
        <v>0.5</v>
      </c>
      <c r="E20" s="1">
        <f>COUNTIFS(Table2[Sub-Sector],Table3[[#This Row],[Sub-Sector]],Table2[1M Return vs Nifty],"&gt;=5")/Table3[[#This Row],[Count]]</f>
        <v>0</v>
      </c>
      <c r="F20" s="1">
        <f>COUNTIFS(Table2[Sub-Sector],Table3[[#This Row],[Sub-Sector]],Table2[6M Return vs Nifty],"&gt;=10")/Table3[[#This Row],[Count]]</f>
        <v>0.5</v>
      </c>
      <c r="G20" s="1">
        <f>COUNTIFS(Table2[Sub-Sector],Table3[[#This Row],[Sub-Sector]],Table2[1Y Return vs Nifty],"&gt;=10")/Table3[[#This Row],[Count]]</f>
        <v>1</v>
      </c>
      <c r="H20" s="1">
        <f>COUNTIFS(Table2[Sub-Sector],Table3[[#This Row],[Sub-Sector]],Table2[RSI Exponential â€“ 14D],"&gt;=50")/Table3[[#This Row],[Count]]</f>
        <v>0.5</v>
      </c>
      <c r="I20" s="1">
        <f>COUNTIFS(Table2[Sub-Sector],Table3[[#This Row],[Sub-Sector]],Table2[Relative Volume],"&gt;=1")/Table3[[#This Row],[Count]]</f>
        <v>0.5</v>
      </c>
      <c r="J20" s="1">
        <f>COUNTIFS(Table2[Sub-Sector],Table3[[#This Row],[Sub-Sector]],Table2[% Away From Day Low],"&gt;=0.05")/Table3[[#This Row],[Count]]</f>
        <v>0</v>
      </c>
      <c r="K20" s="1">
        <f>COUNTIFS(Table2[Sub-Sector],Table3[[#This Row],[Sub-Sector]],Table2[% Away From Day High],"&lt;=0.05")/Table3[[#This Row],[Count]]</f>
        <v>1</v>
      </c>
      <c r="L20" s="1">
        <f>COUNTIFS(Table2[Sub-Sector],Table3[[#This Row],[Sub-Sector]],Table2[% Away From Current Week Low],"&gt;=0.05")/Table3[[#This Row],[Count]]</f>
        <v>1</v>
      </c>
      <c r="M20" s="1">
        <f>COUNTIFS(Table2[Sub-Sector],Table3[[#This Row],[Sub-Sector]],Table2[% Away From Current Week High],"&lt;=0.05")/Table3[[#This Row],[Count]]</f>
        <v>1</v>
      </c>
      <c r="N20" s="1">
        <f>COUNTIFS(Table2[Sub-Sector],Table3[[#This Row],[Sub-Sector]],Table2[% Away From Current Month Low],"&gt;=0.05")/Table3[[#This Row],[Count]]</f>
        <v>0</v>
      </c>
      <c r="O20" s="1">
        <f>COUNTIFS(Table2[Sub-Sector],Table3[[#This Row],[Sub-Sector]],Table2[% Away From Current Month High],"&lt;=0.05")/Table3[[#This Row],[Count]]</f>
        <v>1</v>
      </c>
      <c r="P20" s="1">
        <f>COUNTIFS(Table2[Sub-Sector],Table3[[#This Row],[Sub-Sector]],Table2[% Away From 52W High],"&lt;=10")/Table3[[#This Row],[Count]]</f>
        <v>0</v>
      </c>
      <c r="Q20" s="1">
        <f>COUNTIFS(Table2[Sub-Sector],Table3[[#This Row],[Sub-Sector]],Table2[% Away From 52W Low],"&gt;=10")/Table3[[#This Row],[Count]]</f>
        <v>1</v>
      </c>
      <c r="R20" s="1">
        <f>COUNTIFS(Table2[Sub-Sector],Table3[[#This Row],[Sub-Sector]],Table2[% Price above 20 EMA],"&gt;=0")/Table3[[#This Row],[Count]]</f>
        <v>1</v>
      </c>
      <c r="S20" s="1">
        <f>COUNTIFS(Table2[Sub-Sector],Table3[[#This Row],[Sub-Sector]],Table2[% Price above 50 EMA],"&gt;=0")/Table3[[#This Row],[Count]]</f>
        <v>0.5</v>
      </c>
      <c r="T20" s="1">
        <f>COUNTIFS(Table2[Sub-Sector],Table3[[#This Row],[Sub-Sector]],Table2[% Price above 200 EMA],"&gt;=0")/Table3[[#This Row],[Count]]</f>
        <v>1</v>
      </c>
      <c r="U20" s="1">
        <f>COUNTIFS(Table2[Sub-Sector],Table3[[#This Row],[Sub-Sector]],Table2[Rate of Change - Zone],"Positive")/Table3[[#This Row],[Count]]</f>
        <v>0</v>
      </c>
      <c r="V20" s="1">
        <f>COUNTIFS(Table2[Sub-Sector],Table3[[#This Row],[Sub-Sector]],Table2[Sharpe Ratio],"&gt;=0.10")/Table3[[#This Row],[Count]]</f>
        <v>0.5</v>
      </c>
      <c r="W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375.5</v>
      </c>
      <c r="X20">
        <f>_xlfn.RANK.AVG(Table3[[#This Row],[Score]],Table3[Score],1)</f>
        <v>44</v>
      </c>
      <c r="Y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169</v>
      </c>
      <c r="Z20">
        <f>_xlfn.RANK.AVG(Table3[[#This Row],[Score 2 ]],Table3[[Score 2 ]],1)</f>
        <v>19</v>
      </c>
    </row>
    <row r="21" spans="1:26" x14ac:dyDescent="0.3">
      <c r="A21" t="s">
        <v>322</v>
      </c>
      <c r="B21">
        <f>COUNTIFS(Table2[Sub-Sector],Table3[[#This Row],[Sub-Sector]])</f>
        <v>3</v>
      </c>
      <c r="C21" s="1">
        <f>COUNTIFS(Table2[Sub-Sector],Table3[[#This Row],[Sub-Sector]],Table2[Uptrend],"Uptrend")/Table3[[#This Row],[Count]]</f>
        <v>0</v>
      </c>
      <c r="D21" s="1">
        <f>COUNTIFS(Table2[Sub-Sector],Table3[[#This Row],[Sub-Sector]],Table2[1W Return vs Nifty],"&gt;=5")/Table3[[#This Row],[Count]]</f>
        <v>0.33333333333333331</v>
      </c>
      <c r="E21" s="1">
        <f>COUNTIFS(Table2[Sub-Sector],Table3[[#This Row],[Sub-Sector]],Table2[1M Return vs Nifty],"&gt;=5")/Table3[[#This Row],[Count]]</f>
        <v>0</v>
      </c>
      <c r="F21" s="1">
        <f>COUNTIFS(Table2[Sub-Sector],Table3[[#This Row],[Sub-Sector]],Table2[6M Return vs Nifty],"&gt;=10")/Table3[[#This Row],[Count]]</f>
        <v>0.66666666666666663</v>
      </c>
      <c r="G21" s="1">
        <f>COUNTIFS(Table2[Sub-Sector],Table3[[#This Row],[Sub-Sector]],Table2[1Y Return vs Nifty],"&gt;=10")/Table3[[#This Row],[Count]]</f>
        <v>1</v>
      </c>
      <c r="H21" s="1">
        <f>COUNTIFS(Table2[Sub-Sector],Table3[[#This Row],[Sub-Sector]],Table2[RSI Exponential â€“ 14D],"&gt;=50")/Table3[[#This Row],[Count]]</f>
        <v>0</v>
      </c>
      <c r="I21" s="1">
        <f>COUNTIFS(Table2[Sub-Sector],Table3[[#This Row],[Sub-Sector]],Table2[Relative Volume],"&gt;=1")/Table3[[#This Row],[Count]]</f>
        <v>0.33333333333333331</v>
      </c>
      <c r="J21" s="1">
        <f>COUNTIFS(Table2[Sub-Sector],Table3[[#This Row],[Sub-Sector]],Table2[% Away From Day Low],"&gt;=0.05")/Table3[[#This Row],[Count]]</f>
        <v>0</v>
      </c>
      <c r="K21" s="1">
        <f>COUNTIFS(Table2[Sub-Sector],Table3[[#This Row],[Sub-Sector]],Table2[% Away From Day High],"&lt;=0.05")/Table3[[#This Row],[Count]]</f>
        <v>1</v>
      </c>
      <c r="L21" s="1">
        <f>COUNTIFS(Table2[Sub-Sector],Table3[[#This Row],[Sub-Sector]],Table2[% Away From Current Week Low],"&gt;=0.05")/Table3[[#This Row],[Count]]</f>
        <v>0.66666666666666663</v>
      </c>
      <c r="M21" s="1">
        <f>COUNTIFS(Table2[Sub-Sector],Table3[[#This Row],[Sub-Sector]],Table2[% Away From Current Week High],"&lt;=0.05")/Table3[[#This Row],[Count]]</f>
        <v>1</v>
      </c>
      <c r="N21" s="1">
        <f>COUNTIFS(Table2[Sub-Sector],Table3[[#This Row],[Sub-Sector]],Table2[% Away From Current Month Low],"&gt;=0.05")/Table3[[#This Row],[Count]]</f>
        <v>0</v>
      </c>
      <c r="O21" s="1">
        <f>COUNTIFS(Table2[Sub-Sector],Table3[[#This Row],[Sub-Sector]],Table2[% Away From Current Month High],"&lt;=0.05")/Table3[[#This Row],[Count]]</f>
        <v>1</v>
      </c>
      <c r="P21" s="1">
        <f>COUNTIFS(Table2[Sub-Sector],Table3[[#This Row],[Sub-Sector]],Table2[% Away From 52W High],"&lt;=10")/Table3[[#This Row],[Count]]</f>
        <v>0</v>
      </c>
      <c r="Q21" s="1">
        <f>COUNTIFS(Table2[Sub-Sector],Table3[[#This Row],[Sub-Sector]],Table2[% Away From 52W Low],"&gt;=10")/Table3[[#This Row],[Count]]</f>
        <v>1</v>
      </c>
      <c r="R21" s="1">
        <f>COUNTIFS(Table2[Sub-Sector],Table3[[#This Row],[Sub-Sector]],Table2[% Price above 20 EMA],"&gt;=0")/Table3[[#This Row],[Count]]</f>
        <v>0</v>
      </c>
      <c r="S21" s="1">
        <f>COUNTIFS(Table2[Sub-Sector],Table3[[#This Row],[Sub-Sector]],Table2[% Price above 50 EMA],"&gt;=0")/Table3[[#This Row],[Count]]</f>
        <v>0</v>
      </c>
      <c r="T21" s="1">
        <f>COUNTIFS(Table2[Sub-Sector],Table3[[#This Row],[Sub-Sector]],Table2[% Price above 200 EMA],"&gt;=0")/Table3[[#This Row],[Count]]</f>
        <v>0.66666666666666663</v>
      </c>
      <c r="U21" s="1">
        <f>COUNTIFS(Table2[Sub-Sector],Table3[[#This Row],[Sub-Sector]],Table2[Rate of Change - Zone],"Positive")/Table3[[#This Row],[Count]]</f>
        <v>0</v>
      </c>
      <c r="V21" s="1">
        <f>COUNTIFS(Table2[Sub-Sector],Table3[[#This Row],[Sub-Sector]],Table2[Sharpe Ratio],"&gt;=0.10")/Table3[[#This Row],[Count]]</f>
        <v>1</v>
      </c>
      <c r="W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387</v>
      </c>
      <c r="X21">
        <f>_xlfn.RANK.AVG(Table3[[#This Row],[Score]],Table3[Score],1)</f>
        <v>48</v>
      </c>
      <c r="Y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169.5</v>
      </c>
      <c r="Z21">
        <f>_xlfn.RANK.AVG(Table3[[#This Row],[Score 2 ]],Table3[[Score 2 ]],1)</f>
        <v>20.5</v>
      </c>
    </row>
    <row r="22" spans="1:26" x14ac:dyDescent="0.3">
      <c r="A22" t="s">
        <v>178</v>
      </c>
      <c r="B22">
        <f>COUNTIFS(Table2[Sub-Sector],Table3[[#This Row],[Sub-Sector]])</f>
        <v>2</v>
      </c>
      <c r="C22" s="1">
        <f>COUNTIFS(Table2[Sub-Sector],Table3[[#This Row],[Sub-Sector]],Table2[Uptrend],"Uptrend")/Table3[[#This Row],[Count]]</f>
        <v>1</v>
      </c>
      <c r="D22" s="1">
        <f>COUNTIFS(Table2[Sub-Sector],Table3[[#This Row],[Sub-Sector]],Table2[1W Return vs Nifty],"&gt;=5")/Table3[[#This Row],[Count]]</f>
        <v>0</v>
      </c>
      <c r="E22" s="1">
        <f>COUNTIFS(Table2[Sub-Sector],Table3[[#This Row],[Sub-Sector]],Table2[1M Return vs Nifty],"&gt;=5")/Table3[[#This Row],[Count]]</f>
        <v>0.5</v>
      </c>
      <c r="F22" s="1">
        <f>COUNTIFS(Table2[Sub-Sector],Table3[[#This Row],[Sub-Sector]],Table2[6M Return vs Nifty],"&gt;=10")/Table3[[#This Row],[Count]]</f>
        <v>0.5</v>
      </c>
      <c r="G22" s="1">
        <f>COUNTIFS(Table2[Sub-Sector],Table3[[#This Row],[Sub-Sector]],Table2[1Y Return vs Nifty],"&gt;=10")/Table3[[#This Row],[Count]]</f>
        <v>1</v>
      </c>
      <c r="H22" s="1">
        <f>COUNTIFS(Table2[Sub-Sector],Table3[[#This Row],[Sub-Sector]],Table2[RSI Exponential â€“ 14D],"&gt;=50")/Table3[[#This Row],[Count]]</f>
        <v>0.5</v>
      </c>
      <c r="I22" s="1">
        <f>COUNTIFS(Table2[Sub-Sector],Table3[[#This Row],[Sub-Sector]],Table2[Relative Volume],"&gt;=1")/Table3[[#This Row],[Count]]</f>
        <v>0</v>
      </c>
      <c r="J22" s="1">
        <f>COUNTIFS(Table2[Sub-Sector],Table3[[#This Row],[Sub-Sector]],Table2[% Away From Day Low],"&gt;=0.05")/Table3[[#This Row],[Count]]</f>
        <v>0</v>
      </c>
      <c r="K22" s="1">
        <f>COUNTIFS(Table2[Sub-Sector],Table3[[#This Row],[Sub-Sector]],Table2[% Away From Day High],"&lt;=0.05")/Table3[[#This Row],[Count]]</f>
        <v>1</v>
      </c>
      <c r="L22" s="1">
        <f>COUNTIFS(Table2[Sub-Sector],Table3[[#This Row],[Sub-Sector]],Table2[% Away From Current Week Low],"&gt;=0.05")/Table3[[#This Row],[Count]]</f>
        <v>0.5</v>
      </c>
      <c r="M22" s="1">
        <f>COUNTIFS(Table2[Sub-Sector],Table3[[#This Row],[Sub-Sector]],Table2[% Away From Current Week High],"&lt;=0.05")/Table3[[#This Row],[Count]]</f>
        <v>1</v>
      </c>
      <c r="N22" s="1">
        <f>COUNTIFS(Table2[Sub-Sector],Table3[[#This Row],[Sub-Sector]],Table2[% Away From Current Month Low],"&gt;=0.05")/Table3[[#This Row],[Count]]</f>
        <v>0</v>
      </c>
      <c r="O22" s="1">
        <f>COUNTIFS(Table2[Sub-Sector],Table3[[#This Row],[Sub-Sector]],Table2[% Away From Current Month High],"&lt;=0.05")/Table3[[#This Row],[Count]]</f>
        <v>1</v>
      </c>
      <c r="P22" s="1">
        <f>COUNTIFS(Table2[Sub-Sector],Table3[[#This Row],[Sub-Sector]],Table2[% Away From 52W High],"&lt;=10")/Table3[[#This Row],[Count]]</f>
        <v>0.5</v>
      </c>
      <c r="Q22" s="1">
        <f>COUNTIFS(Table2[Sub-Sector],Table3[[#This Row],[Sub-Sector]],Table2[% Away From 52W Low],"&gt;=10")/Table3[[#This Row],[Count]]</f>
        <v>1</v>
      </c>
      <c r="R22" s="1">
        <f>COUNTIFS(Table2[Sub-Sector],Table3[[#This Row],[Sub-Sector]],Table2[% Price above 20 EMA],"&gt;=0")/Table3[[#This Row],[Count]]</f>
        <v>0.5</v>
      </c>
      <c r="S22" s="1">
        <f>COUNTIFS(Table2[Sub-Sector],Table3[[#This Row],[Sub-Sector]],Table2[% Price above 50 EMA],"&gt;=0")/Table3[[#This Row],[Count]]</f>
        <v>0.5</v>
      </c>
      <c r="T22" s="1">
        <f>COUNTIFS(Table2[Sub-Sector],Table3[[#This Row],[Sub-Sector]],Table2[% Price above 200 EMA],"&gt;=0")/Table3[[#This Row],[Count]]</f>
        <v>1</v>
      </c>
      <c r="U22" s="1">
        <f>COUNTIFS(Table2[Sub-Sector],Table3[[#This Row],[Sub-Sector]],Table2[Rate of Change - Zone],"Positive")/Table3[[#This Row],[Count]]</f>
        <v>0.5</v>
      </c>
      <c r="V22" s="1">
        <f>COUNTIFS(Table2[Sub-Sector],Table3[[#This Row],[Sub-Sector]],Table2[Sharpe Ratio],"&gt;=0.10")/Table3[[#This Row],[Count]]</f>
        <v>0</v>
      </c>
      <c r="W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289.5</v>
      </c>
      <c r="X22">
        <f>_xlfn.RANK.AVG(Table3[[#This Row],[Score]],Table3[Score],1)</f>
        <v>18</v>
      </c>
      <c r="Y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169.5</v>
      </c>
      <c r="Z22">
        <f>_xlfn.RANK.AVG(Table3[[#This Row],[Score 2 ]],Table3[[Score 2 ]],1)</f>
        <v>20.5</v>
      </c>
    </row>
    <row r="23" spans="1:26" x14ac:dyDescent="0.3">
      <c r="A23" t="s">
        <v>62</v>
      </c>
      <c r="B23">
        <f>COUNTIFS(Table2[Sub-Sector],Table3[[#This Row],[Sub-Sector]])</f>
        <v>4</v>
      </c>
      <c r="C23" s="1">
        <f>COUNTIFS(Table2[Sub-Sector],Table3[[#This Row],[Sub-Sector]],Table2[Uptrend],"Uptrend")/Table3[[#This Row],[Count]]</f>
        <v>0</v>
      </c>
      <c r="D23" s="1">
        <f>COUNTIFS(Table2[Sub-Sector],Table3[[#This Row],[Sub-Sector]],Table2[1W Return vs Nifty],"&gt;=5")/Table3[[#This Row],[Count]]</f>
        <v>0.25</v>
      </c>
      <c r="E23" s="1">
        <f>COUNTIFS(Table2[Sub-Sector],Table3[[#This Row],[Sub-Sector]],Table2[1M Return vs Nifty],"&gt;=5")/Table3[[#This Row],[Count]]</f>
        <v>0.25</v>
      </c>
      <c r="F23" s="1">
        <f>COUNTIFS(Table2[Sub-Sector],Table3[[#This Row],[Sub-Sector]],Table2[6M Return vs Nifty],"&gt;=10")/Table3[[#This Row],[Count]]</f>
        <v>0.25</v>
      </c>
      <c r="G23" s="1">
        <f>COUNTIFS(Table2[Sub-Sector],Table3[[#This Row],[Sub-Sector]],Table2[1Y Return vs Nifty],"&gt;=10")/Table3[[#This Row],[Count]]</f>
        <v>0.5</v>
      </c>
      <c r="H23" s="1">
        <f>COUNTIFS(Table2[Sub-Sector],Table3[[#This Row],[Sub-Sector]],Table2[RSI Exponential â€“ 14D],"&gt;=50")/Table3[[#This Row],[Count]]</f>
        <v>0.25</v>
      </c>
      <c r="I23" s="1">
        <f>COUNTIFS(Table2[Sub-Sector],Table3[[#This Row],[Sub-Sector]],Table2[Relative Volume],"&gt;=1")/Table3[[#This Row],[Count]]</f>
        <v>0.75</v>
      </c>
      <c r="J23" s="1">
        <f>COUNTIFS(Table2[Sub-Sector],Table3[[#This Row],[Sub-Sector]],Table2[% Away From Day Low],"&gt;=0.05")/Table3[[#This Row],[Count]]</f>
        <v>0</v>
      </c>
      <c r="K23" s="1">
        <f>COUNTIFS(Table2[Sub-Sector],Table3[[#This Row],[Sub-Sector]],Table2[% Away From Day High],"&lt;=0.05")/Table3[[#This Row],[Count]]</f>
        <v>1</v>
      </c>
      <c r="L23" s="1">
        <f>COUNTIFS(Table2[Sub-Sector],Table3[[#This Row],[Sub-Sector]],Table2[% Away From Current Week Low],"&gt;=0.05")/Table3[[#This Row],[Count]]</f>
        <v>0.5</v>
      </c>
      <c r="M23" s="1">
        <f>COUNTIFS(Table2[Sub-Sector],Table3[[#This Row],[Sub-Sector]],Table2[% Away From Current Week High],"&lt;=0.05")/Table3[[#This Row],[Count]]</f>
        <v>0.75</v>
      </c>
      <c r="N23" s="1">
        <f>COUNTIFS(Table2[Sub-Sector],Table3[[#This Row],[Sub-Sector]],Table2[% Away From Current Month Low],"&gt;=0.05")/Table3[[#This Row],[Count]]</f>
        <v>0</v>
      </c>
      <c r="O23" s="1">
        <f>COUNTIFS(Table2[Sub-Sector],Table3[[#This Row],[Sub-Sector]],Table2[% Away From Current Month High],"&lt;=0.05")/Table3[[#This Row],[Count]]</f>
        <v>1</v>
      </c>
      <c r="P23" s="1">
        <f>COUNTIFS(Table2[Sub-Sector],Table3[[#This Row],[Sub-Sector]],Table2[% Away From 52W High],"&lt;=10")/Table3[[#This Row],[Count]]</f>
        <v>0</v>
      </c>
      <c r="Q23" s="1">
        <f>COUNTIFS(Table2[Sub-Sector],Table3[[#This Row],[Sub-Sector]],Table2[% Away From 52W Low],"&gt;=10")/Table3[[#This Row],[Count]]</f>
        <v>1</v>
      </c>
      <c r="R23" s="1">
        <f>COUNTIFS(Table2[Sub-Sector],Table3[[#This Row],[Sub-Sector]],Table2[% Price above 20 EMA],"&gt;=0")/Table3[[#This Row],[Count]]</f>
        <v>0.25</v>
      </c>
      <c r="S23" s="1">
        <f>COUNTIFS(Table2[Sub-Sector],Table3[[#This Row],[Sub-Sector]],Table2[% Price above 50 EMA],"&gt;=0")/Table3[[#This Row],[Count]]</f>
        <v>0.25</v>
      </c>
      <c r="T23" s="1">
        <f>COUNTIFS(Table2[Sub-Sector],Table3[[#This Row],[Sub-Sector]],Table2[% Price above 200 EMA],"&gt;=0")/Table3[[#This Row],[Count]]</f>
        <v>0.5</v>
      </c>
      <c r="U23" s="1">
        <f>COUNTIFS(Table2[Sub-Sector],Table3[[#This Row],[Sub-Sector]],Table2[Rate of Change - Zone],"Positive")/Table3[[#This Row],[Count]]</f>
        <v>0.25</v>
      </c>
      <c r="V23" s="1">
        <f>COUNTIFS(Table2[Sub-Sector],Table3[[#This Row],[Sub-Sector]],Table2[Sharpe Ratio],"&gt;=0.10")/Table3[[#This Row],[Count]]</f>
        <v>0.5</v>
      </c>
      <c r="W2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358.5</v>
      </c>
      <c r="X23">
        <f>_xlfn.RANK.AVG(Table3[[#This Row],[Score]],Table3[Score],1)</f>
        <v>39</v>
      </c>
      <c r="Y2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184</v>
      </c>
      <c r="Z23">
        <f>_xlfn.RANK.AVG(Table3[[#This Row],[Score 2 ]],Table3[[Score 2 ]],1)</f>
        <v>22.5</v>
      </c>
    </row>
    <row r="24" spans="1:26" x14ac:dyDescent="0.3">
      <c r="A24" t="s">
        <v>102</v>
      </c>
      <c r="B24">
        <f>COUNTIFS(Table2[Sub-Sector],Table3[[#This Row],[Sub-Sector]])</f>
        <v>3</v>
      </c>
      <c r="C24" s="1">
        <f>COUNTIFS(Table2[Sub-Sector],Table3[[#This Row],[Sub-Sector]],Table2[Uptrend],"Uptrend")/Table3[[#This Row],[Count]]</f>
        <v>0</v>
      </c>
      <c r="D24" s="1">
        <f>COUNTIFS(Table2[Sub-Sector],Table3[[#This Row],[Sub-Sector]],Table2[1W Return vs Nifty],"&gt;=5")/Table3[[#This Row],[Count]]</f>
        <v>0</v>
      </c>
      <c r="E24" s="1">
        <f>COUNTIFS(Table2[Sub-Sector],Table3[[#This Row],[Sub-Sector]],Table2[1M Return vs Nifty],"&gt;=5")/Table3[[#This Row],[Count]]</f>
        <v>0</v>
      </c>
      <c r="F24" s="1">
        <f>COUNTIFS(Table2[Sub-Sector],Table3[[#This Row],[Sub-Sector]],Table2[6M Return vs Nifty],"&gt;=10")/Table3[[#This Row],[Count]]</f>
        <v>0.33333333333333331</v>
      </c>
      <c r="G24" s="1">
        <f>COUNTIFS(Table2[Sub-Sector],Table3[[#This Row],[Sub-Sector]],Table2[1Y Return vs Nifty],"&gt;=10")/Table3[[#This Row],[Count]]</f>
        <v>1</v>
      </c>
      <c r="H24" s="1">
        <f>COUNTIFS(Table2[Sub-Sector],Table3[[#This Row],[Sub-Sector]],Table2[RSI Exponential â€“ 14D],"&gt;=50")/Table3[[#This Row],[Count]]</f>
        <v>0</v>
      </c>
      <c r="I24" s="1">
        <f>COUNTIFS(Table2[Sub-Sector],Table3[[#This Row],[Sub-Sector]],Table2[Relative Volume],"&gt;=1")/Table3[[#This Row],[Count]]</f>
        <v>0.66666666666666663</v>
      </c>
      <c r="J24" s="1">
        <f>COUNTIFS(Table2[Sub-Sector],Table3[[#This Row],[Sub-Sector]],Table2[% Away From Day Low],"&gt;=0.05")/Table3[[#This Row],[Count]]</f>
        <v>0</v>
      </c>
      <c r="K24" s="1">
        <f>COUNTIFS(Table2[Sub-Sector],Table3[[#This Row],[Sub-Sector]],Table2[% Away From Day High],"&lt;=0.05")/Table3[[#This Row],[Count]]</f>
        <v>1</v>
      </c>
      <c r="L24" s="1">
        <f>COUNTIFS(Table2[Sub-Sector],Table3[[#This Row],[Sub-Sector]],Table2[% Away From Current Week Low],"&gt;=0.05")/Table3[[#This Row],[Count]]</f>
        <v>0.33333333333333331</v>
      </c>
      <c r="M24" s="1">
        <f>COUNTIFS(Table2[Sub-Sector],Table3[[#This Row],[Sub-Sector]],Table2[% Away From Current Week High],"&lt;=0.05")/Table3[[#This Row],[Count]]</f>
        <v>1</v>
      </c>
      <c r="N24" s="1">
        <f>COUNTIFS(Table2[Sub-Sector],Table3[[#This Row],[Sub-Sector]],Table2[% Away From Current Month Low],"&gt;=0.05")/Table3[[#This Row],[Count]]</f>
        <v>0</v>
      </c>
      <c r="O24" s="1">
        <f>COUNTIFS(Table2[Sub-Sector],Table3[[#This Row],[Sub-Sector]],Table2[% Away From Current Month High],"&lt;=0.05")/Table3[[#This Row],[Count]]</f>
        <v>1</v>
      </c>
      <c r="P24" s="1">
        <f>COUNTIFS(Table2[Sub-Sector],Table3[[#This Row],[Sub-Sector]],Table2[% Away From 52W High],"&lt;=10")/Table3[[#This Row],[Count]]</f>
        <v>0</v>
      </c>
      <c r="Q24" s="1">
        <f>COUNTIFS(Table2[Sub-Sector],Table3[[#This Row],[Sub-Sector]],Table2[% Away From 52W Low],"&gt;=10")/Table3[[#This Row],[Count]]</f>
        <v>1</v>
      </c>
      <c r="R24" s="1">
        <f>COUNTIFS(Table2[Sub-Sector],Table3[[#This Row],[Sub-Sector]],Table2[% Price above 20 EMA],"&gt;=0")/Table3[[#This Row],[Count]]</f>
        <v>0</v>
      </c>
      <c r="S24" s="1">
        <f>COUNTIFS(Table2[Sub-Sector],Table3[[#This Row],[Sub-Sector]],Table2[% Price above 50 EMA],"&gt;=0")/Table3[[#This Row],[Count]]</f>
        <v>0</v>
      </c>
      <c r="T24" s="1">
        <f>COUNTIFS(Table2[Sub-Sector],Table3[[#This Row],[Sub-Sector]],Table2[% Price above 200 EMA],"&gt;=0")/Table3[[#This Row],[Count]]</f>
        <v>1</v>
      </c>
      <c r="U24" s="1">
        <f>COUNTIFS(Table2[Sub-Sector],Table3[[#This Row],[Sub-Sector]],Table2[Rate of Change - Zone],"Positive")/Table3[[#This Row],[Count]]</f>
        <v>0</v>
      </c>
      <c r="V24" s="1">
        <f>COUNTIFS(Table2[Sub-Sector],Table3[[#This Row],[Sub-Sector]],Table2[Sharpe Ratio],"&gt;=0.10")/Table3[[#This Row],[Count]]</f>
        <v>0.66666666666666663</v>
      </c>
      <c r="W2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467</v>
      </c>
      <c r="X24">
        <f>_xlfn.RANK.AVG(Table3[[#This Row],[Score]],Table3[Score],1)</f>
        <v>71</v>
      </c>
      <c r="Y2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184</v>
      </c>
      <c r="Z24">
        <f>_xlfn.RANK.AVG(Table3[[#This Row],[Score 2 ]],Table3[[Score 2 ]],1)</f>
        <v>22.5</v>
      </c>
    </row>
    <row r="25" spans="1:26" x14ac:dyDescent="0.3">
      <c r="A25" t="s">
        <v>40</v>
      </c>
      <c r="B25">
        <f>COUNTIFS(Table2[Sub-Sector],Table3[[#This Row],[Sub-Sector]])</f>
        <v>3</v>
      </c>
      <c r="C25" s="1">
        <f>COUNTIFS(Table2[Sub-Sector],Table3[[#This Row],[Sub-Sector]],Table2[Uptrend],"Uptrend")/Table3[[#This Row],[Count]]</f>
        <v>0</v>
      </c>
      <c r="D25" s="1">
        <f>COUNTIFS(Table2[Sub-Sector],Table3[[#This Row],[Sub-Sector]],Table2[1W Return vs Nifty],"&gt;=5")/Table3[[#This Row],[Count]]</f>
        <v>0</v>
      </c>
      <c r="E25" s="1">
        <f>COUNTIFS(Table2[Sub-Sector],Table3[[#This Row],[Sub-Sector]],Table2[1M Return vs Nifty],"&gt;=5")/Table3[[#This Row],[Count]]</f>
        <v>0</v>
      </c>
      <c r="F25" s="1">
        <f>COUNTIFS(Table2[Sub-Sector],Table3[[#This Row],[Sub-Sector]],Table2[6M Return vs Nifty],"&gt;=10")/Table3[[#This Row],[Count]]</f>
        <v>0.33333333333333331</v>
      </c>
      <c r="G25" s="1">
        <f>COUNTIFS(Table2[Sub-Sector],Table3[[#This Row],[Sub-Sector]],Table2[1Y Return vs Nifty],"&gt;=10")/Table3[[#This Row],[Count]]</f>
        <v>0.33333333333333331</v>
      </c>
      <c r="H25" s="1">
        <f>COUNTIFS(Table2[Sub-Sector],Table3[[#This Row],[Sub-Sector]],Table2[RSI Exponential â€“ 14D],"&gt;=50")/Table3[[#This Row],[Count]]</f>
        <v>0.33333333333333331</v>
      </c>
      <c r="I25" s="1">
        <f>COUNTIFS(Table2[Sub-Sector],Table3[[#This Row],[Sub-Sector]],Table2[Relative Volume],"&gt;=1")/Table3[[#This Row],[Count]]</f>
        <v>0.66666666666666663</v>
      </c>
      <c r="J25" s="1">
        <f>COUNTIFS(Table2[Sub-Sector],Table3[[#This Row],[Sub-Sector]],Table2[% Away From Day Low],"&gt;=0.05")/Table3[[#This Row],[Count]]</f>
        <v>0</v>
      </c>
      <c r="K25" s="1">
        <f>COUNTIFS(Table2[Sub-Sector],Table3[[#This Row],[Sub-Sector]],Table2[% Away From Day High],"&lt;=0.05")/Table3[[#This Row],[Count]]</f>
        <v>1</v>
      </c>
      <c r="L25" s="1">
        <f>COUNTIFS(Table2[Sub-Sector],Table3[[#This Row],[Sub-Sector]],Table2[% Away From Current Week Low],"&gt;=0.05")/Table3[[#This Row],[Count]]</f>
        <v>0.33333333333333331</v>
      </c>
      <c r="M25" s="1">
        <f>COUNTIFS(Table2[Sub-Sector],Table3[[#This Row],[Sub-Sector]],Table2[% Away From Current Week High],"&lt;=0.05")/Table3[[#This Row],[Count]]</f>
        <v>1</v>
      </c>
      <c r="N25" s="1">
        <f>COUNTIFS(Table2[Sub-Sector],Table3[[#This Row],[Sub-Sector]],Table2[% Away From Current Month Low],"&gt;=0.05")/Table3[[#This Row],[Count]]</f>
        <v>0</v>
      </c>
      <c r="O25" s="1">
        <f>COUNTIFS(Table2[Sub-Sector],Table3[[#This Row],[Sub-Sector]],Table2[% Away From Current Month High],"&lt;=0.05")/Table3[[#This Row],[Count]]</f>
        <v>1</v>
      </c>
      <c r="P25" s="1">
        <f>COUNTIFS(Table2[Sub-Sector],Table3[[#This Row],[Sub-Sector]],Table2[% Away From 52W High],"&lt;=10")/Table3[[#This Row],[Count]]</f>
        <v>0</v>
      </c>
      <c r="Q25" s="1">
        <f>COUNTIFS(Table2[Sub-Sector],Table3[[#This Row],[Sub-Sector]],Table2[% Away From 52W Low],"&gt;=10")/Table3[[#This Row],[Count]]</f>
        <v>1</v>
      </c>
      <c r="R25" s="1">
        <f>COUNTIFS(Table2[Sub-Sector],Table3[[#This Row],[Sub-Sector]],Table2[% Price above 20 EMA],"&gt;=0")/Table3[[#This Row],[Count]]</f>
        <v>0.33333333333333331</v>
      </c>
      <c r="S25" s="1">
        <f>COUNTIFS(Table2[Sub-Sector],Table3[[#This Row],[Sub-Sector]],Table2[% Price above 50 EMA],"&gt;=0")/Table3[[#This Row],[Count]]</f>
        <v>0.33333333333333331</v>
      </c>
      <c r="T25" s="1">
        <f>COUNTIFS(Table2[Sub-Sector],Table3[[#This Row],[Sub-Sector]],Table2[% Price above 200 EMA],"&gt;=0")/Table3[[#This Row],[Count]]</f>
        <v>0.33333333333333331</v>
      </c>
      <c r="U25" s="1">
        <f>COUNTIFS(Table2[Sub-Sector],Table3[[#This Row],[Sub-Sector]],Table2[Rate of Change - Zone],"Positive")/Table3[[#This Row],[Count]]</f>
        <v>0.33333333333333331</v>
      </c>
      <c r="V25" s="1">
        <f>COUNTIFS(Table2[Sub-Sector],Table3[[#This Row],[Sub-Sector]],Table2[Sharpe Ratio],"&gt;=0.10")/Table3[[#This Row],[Count]]</f>
        <v>0.33333333333333331</v>
      </c>
      <c r="W2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470</v>
      </c>
      <c r="X25">
        <f>_xlfn.RANK.AVG(Table3[[#This Row],[Score]],Table3[Score],1)</f>
        <v>73</v>
      </c>
      <c r="Y2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187</v>
      </c>
      <c r="Z25">
        <f>_xlfn.RANK.AVG(Table3[[#This Row],[Score 2 ]],Table3[[Score 2 ]],1)</f>
        <v>24</v>
      </c>
    </row>
    <row r="26" spans="1:26" x14ac:dyDescent="0.3">
      <c r="A26" t="s">
        <v>128</v>
      </c>
      <c r="B26">
        <f>COUNTIFS(Table2[Sub-Sector],Table3[[#This Row],[Sub-Sector]])</f>
        <v>8</v>
      </c>
      <c r="C26" s="1">
        <f>COUNTIFS(Table2[Sub-Sector],Table3[[#This Row],[Sub-Sector]],Table2[Uptrend],"Uptrend")/Table3[[#This Row],[Count]]</f>
        <v>0.375</v>
      </c>
      <c r="D26" s="1">
        <f>COUNTIFS(Table2[Sub-Sector],Table3[[#This Row],[Sub-Sector]],Table2[1W Return vs Nifty],"&gt;=5")/Table3[[#This Row],[Count]]</f>
        <v>0.125</v>
      </c>
      <c r="E26" s="1">
        <f>COUNTIFS(Table2[Sub-Sector],Table3[[#This Row],[Sub-Sector]],Table2[1M Return vs Nifty],"&gt;=5")/Table3[[#This Row],[Count]]</f>
        <v>0.375</v>
      </c>
      <c r="F26" s="1">
        <f>COUNTIFS(Table2[Sub-Sector],Table3[[#This Row],[Sub-Sector]],Table2[6M Return vs Nifty],"&gt;=10")/Table3[[#This Row],[Count]]</f>
        <v>0.5</v>
      </c>
      <c r="G26" s="1">
        <f>COUNTIFS(Table2[Sub-Sector],Table3[[#This Row],[Sub-Sector]],Table2[1Y Return vs Nifty],"&gt;=10")/Table3[[#This Row],[Count]]</f>
        <v>0.625</v>
      </c>
      <c r="H26" s="1">
        <f>COUNTIFS(Table2[Sub-Sector],Table3[[#This Row],[Sub-Sector]],Table2[RSI Exponential â€“ 14D],"&gt;=50")/Table3[[#This Row],[Count]]</f>
        <v>0.25</v>
      </c>
      <c r="I26" s="1">
        <f>COUNTIFS(Table2[Sub-Sector],Table3[[#This Row],[Sub-Sector]],Table2[Relative Volume],"&gt;=1")/Table3[[#This Row],[Count]]</f>
        <v>0.125</v>
      </c>
      <c r="J26" s="1">
        <f>COUNTIFS(Table2[Sub-Sector],Table3[[#This Row],[Sub-Sector]],Table2[% Away From Day Low],"&gt;=0.05")/Table3[[#This Row],[Count]]</f>
        <v>0</v>
      </c>
      <c r="K26" s="1">
        <f>COUNTIFS(Table2[Sub-Sector],Table3[[#This Row],[Sub-Sector]],Table2[% Away From Day High],"&lt;=0.05")/Table3[[#This Row],[Count]]</f>
        <v>1</v>
      </c>
      <c r="L26" s="1">
        <f>COUNTIFS(Table2[Sub-Sector],Table3[[#This Row],[Sub-Sector]],Table2[% Away From Current Week Low],"&gt;=0.05")/Table3[[#This Row],[Count]]</f>
        <v>0.5</v>
      </c>
      <c r="M26" s="1">
        <f>COUNTIFS(Table2[Sub-Sector],Table3[[#This Row],[Sub-Sector]],Table2[% Away From Current Week High],"&lt;=0.05")/Table3[[#This Row],[Count]]</f>
        <v>0.875</v>
      </c>
      <c r="N26" s="1">
        <f>COUNTIFS(Table2[Sub-Sector],Table3[[#This Row],[Sub-Sector]],Table2[% Away From Current Month Low],"&gt;=0.05")/Table3[[#This Row],[Count]]</f>
        <v>0</v>
      </c>
      <c r="O26" s="1">
        <f>COUNTIFS(Table2[Sub-Sector],Table3[[#This Row],[Sub-Sector]],Table2[% Away From Current Month High],"&lt;=0.05")/Table3[[#This Row],[Count]]</f>
        <v>1</v>
      </c>
      <c r="P26" s="1">
        <f>COUNTIFS(Table2[Sub-Sector],Table3[[#This Row],[Sub-Sector]],Table2[% Away From 52W High],"&lt;=10")/Table3[[#This Row],[Count]]</f>
        <v>0.125</v>
      </c>
      <c r="Q26" s="1">
        <f>COUNTIFS(Table2[Sub-Sector],Table3[[#This Row],[Sub-Sector]],Table2[% Away From 52W Low],"&gt;=10")/Table3[[#This Row],[Count]]</f>
        <v>1</v>
      </c>
      <c r="R26" s="1">
        <f>COUNTIFS(Table2[Sub-Sector],Table3[[#This Row],[Sub-Sector]],Table2[% Price above 20 EMA],"&gt;=0")/Table3[[#This Row],[Count]]</f>
        <v>0.375</v>
      </c>
      <c r="S26" s="1">
        <f>COUNTIFS(Table2[Sub-Sector],Table3[[#This Row],[Sub-Sector]],Table2[% Price above 50 EMA],"&gt;=0")/Table3[[#This Row],[Count]]</f>
        <v>0.375</v>
      </c>
      <c r="T26" s="1">
        <f>COUNTIFS(Table2[Sub-Sector],Table3[[#This Row],[Sub-Sector]],Table2[% Price above 200 EMA],"&gt;=0")/Table3[[#This Row],[Count]]</f>
        <v>0.625</v>
      </c>
      <c r="U26" s="1">
        <f>COUNTIFS(Table2[Sub-Sector],Table3[[#This Row],[Sub-Sector]],Table2[Rate of Change - Zone],"Positive")/Table3[[#This Row],[Count]]</f>
        <v>0.25</v>
      </c>
      <c r="V26" s="1">
        <f>COUNTIFS(Table2[Sub-Sector],Table3[[#This Row],[Sub-Sector]],Table2[Sharpe Ratio],"&gt;=0.10")/Table3[[#This Row],[Count]]</f>
        <v>0</v>
      </c>
      <c r="W2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310.5</v>
      </c>
      <c r="X26">
        <f>_xlfn.RANK.AVG(Table3[[#This Row],[Score]],Table3[Score],1)</f>
        <v>21</v>
      </c>
      <c r="Y2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187.5</v>
      </c>
      <c r="Z26">
        <f>_xlfn.RANK.AVG(Table3[[#This Row],[Score 2 ]],Table3[[Score 2 ]],1)</f>
        <v>25</v>
      </c>
    </row>
    <row r="27" spans="1:26" x14ac:dyDescent="0.3">
      <c r="A27" t="s">
        <v>1315</v>
      </c>
      <c r="B27">
        <f>COUNTIFS(Table2[Sub-Sector],Table3[[#This Row],[Sub-Sector]])</f>
        <v>2</v>
      </c>
      <c r="C27" s="1">
        <f>COUNTIFS(Table2[Sub-Sector],Table3[[#This Row],[Sub-Sector]],Table2[Uptrend],"Uptrend")/Table3[[#This Row],[Count]]</f>
        <v>1</v>
      </c>
      <c r="D27" s="1">
        <f>COUNTIFS(Table2[Sub-Sector],Table3[[#This Row],[Sub-Sector]],Table2[1W Return vs Nifty],"&gt;=5")/Table3[[#This Row],[Count]]</f>
        <v>0</v>
      </c>
      <c r="E27" s="1">
        <f>COUNTIFS(Table2[Sub-Sector],Table3[[#This Row],[Sub-Sector]],Table2[1M Return vs Nifty],"&gt;=5")/Table3[[#This Row],[Count]]</f>
        <v>0.5</v>
      </c>
      <c r="F27" s="1">
        <f>COUNTIFS(Table2[Sub-Sector],Table3[[#This Row],[Sub-Sector]],Table2[6M Return vs Nifty],"&gt;=10")/Table3[[#This Row],[Count]]</f>
        <v>1</v>
      </c>
      <c r="G27" s="1">
        <f>COUNTIFS(Table2[Sub-Sector],Table3[[#This Row],[Sub-Sector]],Table2[1Y Return vs Nifty],"&gt;=10")/Table3[[#This Row],[Count]]</f>
        <v>0.5</v>
      </c>
      <c r="H27" s="1">
        <f>COUNTIFS(Table2[Sub-Sector],Table3[[#This Row],[Sub-Sector]],Table2[RSI Exponential â€“ 14D],"&gt;=50")/Table3[[#This Row],[Count]]</f>
        <v>1</v>
      </c>
      <c r="I27" s="1">
        <f>COUNTIFS(Table2[Sub-Sector],Table3[[#This Row],[Sub-Sector]],Table2[Relative Volume],"&gt;=1")/Table3[[#This Row],[Count]]</f>
        <v>0</v>
      </c>
      <c r="J27" s="1">
        <f>COUNTIFS(Table2[Sub-Sector],Table3[[#This Row],[Sub-Sector]],Table2[% Away From Day Low],"&gt;=0.05")/Table3[[#This Row],[Count]]</f>
        <v>0</v>
      </c>
      <c r="K27" s="1">
        <f>COUNTIFS(Table2[Sub-Sector],Table3[[#This Row],[Sub-Sector]],Table2[% Away From Day High],"&lt;=0.05")/Table3[[#This Row],[Count]]</f>
        <v>1</v>
      </c>
      <c r="L27" s="1">
        <f>COUNTIFS(Table2[Sub-Sector],Table3[[#This Row],[Sub-Sector]],Table2[% Away From Current Week Low],"&gt;=0.05")/Table3[[#This Row],[Count]]</f>
        <v>1</v>
      </c>
      <c r="M27" s="1">
        <f>COUNTIFS(Table2[Sub-Sector],Table3[[#This Row],[Sub-Sector]],Table2[% Away From Current Week High],"&lt;=0.05")/Table3[[#This Row],[Count]]</f>
        <v>1</v>
      </c>
      <c r="N27" s="1">
        <f>COUNTIFS(Table2[Sub-Sector],Table3[[#This Row],[Sub-Sector]],Table2[% Away From Current Month Low],"&gt;=0.05")/Table3[[#This Row],[Count]]</f>
        <v>0</v>
      </c>
      <c r="O27" s="1">
        <f>COUNTIFS(Table2[Sub-Sector],Table3[[#This Row],[Sub-Sector]],Table2[% Away From Current Month High],"&lt;=0.05")/Table3[[#This Row],[Count]]</f>
        <v>1</v>
      </c>
      <c r="P27" s="1">
        <f>COUNTIFS(Table2[Sub-Sector],Table3[[#This Row],[Sub-Sector]],Table2[% Away From 52W High],"&lt;=10")/Table3[[#This Row],[Count]]</f>
        <v>0.5</v>
      </c>
      <c r="Q27" s="1">
        <f>COUNTIFS(Table2[Sub-Sector],Table3[[#This Row],[Sub-Sector]],Table2[% Away From 52W Low],"&gt;=10")/Table3[[#This Row],[Count]]</f>
        <v>1</v>
      </c>
      <c r="R27" s="1">
        <f>COUNTIFS(Table2[Sub-Sector],Table3[[#This Row],[Sub-Sector]],Table2[% Price above 20 EMA],"&gt;=0")/Table3[[#This Row],[Count]]</f>
        <v>1</v>
      </c>
      <c r="S27" s="1">
        <f>COUNTIFS(Table2[Sub-Sector],Table3[[#This Row],[Sub-Sector]],Table2[% Price above 50 EMA],"&gt;=0")/Table3[[#This Row],[Count]]</f>
        <v>1</v>
      </c>
      <c r="T27" s="1">
        <f>COUNTIFS(Table2[Sub-Sector],Table3[[#This Row],[Sub-Sector]],Table2[% Price above 200 EMA],"&gt;=0")/Table3[[#This Row],[Count]]</f>
        <v>1</v>
      </c>
      <c r="U27" s="1">
        <f>COUNTIFS(Table2[Sub-Sector],Table3[[#This Row],[Sub-Sector]],Table2[Rate of Change - Zone],"Positive")/Table3[[#This Row],[Count]]</f>
        <v>0.5</v>
      </c>
      <c r="V27" s="1">
        <f>COUNTIFS(Table2[Sub-Sector],Table3[[#This Row],[Sub-Sector]],Table2[Sharpe Ratio],"&gt;=0.10")/Table3[[#This Row],[Count]]</f>
        <v>0.5</v>
      </c>
      <c r="W2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310</v>
      </c>
      <c r="X27">
        <f>_xlfn.RANK.AVG(Table3[[#This Row],[Score]],Table3[Score],1)</f>
        <v>20</v>
      </c>
      <c r="Y2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190</v>
      </c>
      <c r="Z27">
        <f>_xlfn.RANK.AVG(Table3[[#This Row],[Score 2 ]],Table3[[Score 2 ]],1)</f>
        <v>26</v>
      </c>
    </row>
    <row r="28" spans="1:26" x14ac:dyDescent="0.3">
      <c r="A28" t="s">
        <v>125</v>
      </c>
      <c r="B28">
        <f>COUNTIFS(Table2[Sub-Sector],Table3[[#This Row],[Sub-Sector]])</f>
        <v>9</v>
      </c>
      <c r="C28" s="1">
        <f>COUNTIFS(Table2[Sub-Sector],Table3[[#This Row],[Sub-Sector]],Table2[Uptrend],"Uptrend")/Table3[[#This Row],[Count]]</f>
        <v>0.44444444444444442</v>
      </c>
      <c r="D28" s="1">
        <f>COUNTIFS(Table2[Sub-Sector],Table3[[#This Row],[Sub-Sector]],Table2[1W Return vs Nifty],"&gt;=5")/Table3[[#This Row],[Count]]</f>
        <v>0.22222222222222221</v>
      </c>
      <c r="E28" s="1">
        <f>COUNTIFS(Table2[Sub-Sector],Table3[[#This Row],[Sub-Sector]],Table2[1M Return vs Nifty],"&gt;=5")/Table3[[#This Row],[Count]]</f>
        <v>0.1111111111111111</v>
      </c>
      <c r="F28" s="1">
        <f>COUNTIFS(Table2[Sub-Sector],Table3[[#This Row],[Sub-Sector]],Table2[6M Return vs Nifty],"&gt;=10")/Table3[[#This Row],[Count]]</f>
        <v>0.66666666666666663</v>
      </c>
      <c r="G28" s="1">
        <f>COUNTIFS(Table2[Sub-Sector],Table3[[#This Row],[Sub-Sector]],Table2[1Y Return vs Nifty],"&gt;=10")/Table3[[#This Row],[Count]]</f>
        <v>0.44444444444444442</v>
      </c>
      <c r="H28" s="1">
        <f>COUNTIFS(Table2[Sub-Sector],Table3[[#This Row],[Sub-Sector]],Table2[RSI Exponential â€“ 14D],"&gt;=50")/Table3[[#This Row],[Count]]</f>
        <v>0.22222222222222221</v>
      </c>
      <c r="I28" s="1">
        <f>COUNTIFS(Table2[Sub-Sector],Table3[[#This Row],[Sub-Sector]],Table2[Relative Volume],"&gt;=1")/Table3[[#This Row],[Count]]</f>
        <v>0.33333333333333331</v>
      </c>
      <c r="J28" s="1">
        <f>COUNTIFS(Table2[Sub-Sector],Table3[[#This Row],[Sub-Sector]],Table2[% Away From Day Low],"&gt;=0.05")/Table3[[#This Row],[Count]]</f>
        <v>0.1111111111111111</v>
      </c>
      <c r="K28" s="1">
        <f>COUNTIFS(Table2[Sub-Sector],Table3[[#This Row],[Sub-Sector]],Table2[% Away From Day High],"&lt;=0.05")/Table3[[#This Row],[Count]]</f>
        <v>1</v>
      </c>
      <c r="L28" s="1">
        <f>COUNTIFS(Table2[Sub-Sector],Table3[[#This Row],[Sub-Sector]],Table2[% Away From Current Week Low],"&gt;=0.05")/Table3[[#This Row],[Count]]</f>
        <v>0.66666666666666663</v>
      </c>
      <c r="M28" s="1">
        <f>COUNTIFS(Table2[Sub-Sector],Table3[[#This Row],[Sub-Sector]],Table2[% Away From Current Week High],"&lt;=0.05")/Table3[[#This Row],[Count]]</f>
        <v>1</v>
      </c>
      <c r="N28" s="1">
        <f>COUNTIFS(Table2[Sub-Sector],Table3[[#This Row],[Sub-Sector]],Table2[% Away From Current Month Low],"&gt;=0.05")/Table3[[#This Row],[Count]]</f>
        <v>0.1111111111111111</v>
      </c>
      <c r="O28" s="1">
        <f>COUNTIFS(Table2[Sub-Sector],Table3[[#This Row],[Sub-Sector]],Table2[% Away From Current Month High],"&lt;=0.05")/Table3[[#This Row],[Count]]</f>
        <v>1</v>
      </c>
      <c r="P28" s="1">
        <f>COUNTIFS(Table2[Sub-Sector],Table3[[#This Row],[Sub-Sector]],Table2[% Away From 52W High],"&lt;=10")/Table3[[#This Row],[Count]]</f>
        <v>0.1111111111111111</v>
      </c>
      <c r="Q28" s="1">
        <f>COUNTIFS(Table2[Sub-Sector],Table3[[#This Row],[Sub-Sector]],Table2[% Away From 52W Low],"&gt;=10")/Table3[[#This Row],[Count]]</f>
        <v>0.88888888888888884</v>
      </c>
      <c r="R28" s="1">
        <f>COUNTIFS(Table2[Sub-Sector],Table3[[#This Row],[Sub-Sector]],Table2[% Price above 20 EMA],"&gt;=0")/Table3[[#This Row],[Count]]</f>
        <v>0.55555555555555558</v>
      </c>
      <c r="S28" s="1">
        <f>COUNTIFS(Table2[Sub-Sector],Table3[[#This Row],[Sub-Sector]],Table2[% Price above 50 EMA],"&gt;=0")/Table3[[#This Row],[Count]]</f>
        <v>0.44444444444444442</v>
      </c>
      <c r="T28" s="1">
        <f>COUNTIFS(Table2[Sub-Sector],Table3[[#This Row],[Sub-Sector]],Table2[% Price above 200 EMA],"&gt;=0")/Table3[[#This Row],[Count]]</f>
        <v>0.77777777777777779</v>
      </c>
      <c r="U28" s="1">
        <f>COUNTIFS(Table2[Sub-Sector],Table3[[#This Row],[Sub-Sector]],Table2[Rate of Change - Zone],"Positive")/Table3[[#This Row],[Count]]</f>
        <v>0.1111111111111111</v>
      </c>
      <c r="V28" s="1">
        <f>COUNTIFS(Table2[Sub-Sector],Table3[[#This Row],[Sub-Sector]],Table2[Sharpe Ratio],"&gt;=0.10")/Table3[[#This Row],[Count]]</f>
        <v>0.1111111111111111</v>
      </c>
      <c r="W2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327.5</v>
      </c>
      <c r="X28">
        <f>_xlfn.RANK.AVG(Table3[[#This Row],[Score]],Table3[Score],1)</f>
        <v>24</v>
      </c>
      <c r="Y2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192</v>
      </c>
      <c r="Z28">
        <f>_xlfn.RANK.AVG(Table3[[#This Row],[Score 2 ]],Table3[[Score 2 ]],1)</f>
        <v>27</v>
      </c>
    </row>
    <row r="29" spans="1:26" x14ac:dyDescent="0.3">
      <c r="A29" t="s">
        <v>202</v>
      </c>
      <c r="B29">
        <f>COUNTIFS(Table2[Sub-Sector],Table3[[#This Row],[Sub-Sector]])</f>
        <v>28</v>
      </c>
      <c r="C29" s="1">
        <f>COUNTIFS(Table2[Sub-Sector],Table3[[#This Row],[Sub-Sector]],Table2[Uptrend],"Uptrend")/Table3[[#This Row],[Count]]</f>
        <v>0.21428571428571427</v>
      </c>
      <c r="D29" s="1">
        <f>COUNTIFS(Table2[Sub-Sector],Table3[[#This Row],[Sub-Sector]],Table2[1W Return vs Nifty],"&gt;=5")/Table3[[#This Row],[Count]]</f>
        <v>0.17857142857142858</v>
      </c>
      <c r="E29" s="1">
        <f>COUNTIFS(Table2[Sub-Sector],Table3[[#This Row],[Sub-Sector]],Table2[1M Return vs Nifty],"&gt;=5")/Table3[[#This Row],[Count]]</f>
        <v>0.14285714285714285</v>
      </c>
      <c r="F29" s="1">
        <f>COUNTIFS(Table2[Sub-Sector],Table3[[#This Row],[Sub-Sector]],Table2[6M Return vs Nifty],"&gt;=10")/Table3[[#This Row],[Count]]</f>
        <v>0.42857142857142855</v>
      </c>
      <c r="G29" s="1">
        <f>COUNTIFS(Table2[Sub-Sector],Table3[[#This Row],[Sub-Sector]],Table2[1Y Return vs Nifty],"&gt;=10")/Table3[[#This Row],[Count]]</f>
        <v>0.5714285714285714</v>
      </c>
      <c r="H29" s="1">
        <f>COUNTIFS(Table2[Sub-Sector],Table3[[#This Row],[Sub-Sector]],Table2[RSI Exponential â€“ 14D],"&gt;=50")/Table3[[#This Row],[Count]]</f>
        <v>0.17857142857142858</v>
      </c>
      <c r="I29" s="1">
        <f>COUNTIFS(Table2[Sub-Sector],Table3[[#This Row],[Sub-Sector]],Table2[Relative Volume],"&gt;=1")/Table3[[#This Row],[Count]]</f>
        <v>0.21428571428571427</v>
      </c>
      <c r="J29" s="1">
        <f>COUNTIFS(Table2[Sub-Sector],Table3[[#This Row],[Sub-Sector]],Table2[% Away From Day Low],"&gt;=0.05")/Table3[[#This Row],[Count]]</f>
        <v>0</v>
      </c>
      <c r="K29" s="1">
        <f>COUNTIFS(Table2[Sub-Sector],Table3[[#This Row],[Sub-Sector]],Table2[% Away From Day High],"&lt;=0.05")/Table3[[#This Row],[Count]]</f>
        <v>1</v>
      </c>
      <c r="L29" s="1">
        <f>COUNTIFS(Table2[Sub-Sector],Table3[[#This Row],[Sub-Sector]],Table2[% Away From Current Week Low],"&gt;=0.05")/Table3[[#This Row],[Count]]</f>
        <v>0.7142857142857143</v>
      </c>
      <c r="M29" s="1">
        <f>COUNTIFS(Table2[Sub-Sector],Table3[[#This Row],[Sub-Sector]],Table2[% Away From Current Week High],"&lt;=0.05")/Table3[[#This Row],[Count]]</f>
        <v>0.9285714285714286</v>
      </c>
      <c r="N29" s="1">
        <f>COUNTIFS(Table2[Sub-Sector],Table3[[#This Row],[Sub-Sector]],Table2[% Away From Current Month Low],"&gt;=0.05")/Table3[[#This Row],[Count]]</f>
        <v>0</v>
      </c>
      <c r="O29" s="1">
        <f>COUNTIFS(Table2[Sub-Sector],Table3[[#This Row],[Sub-Sector]],Table2[% Away From Current Month High],"&lt;=0.05")/Table3[[#This Row],[Count]]</f>
        <v>1</v>
      </c>
      <c r="P29" s="1">
        <f>COUNTIFS(Table2[Sub-Sector],Table3[[#This Row],[Sub-Sector]],Table2[% Away From 52W High],"&lt;=10")/Table3[[#This Row],[Count]]</f>
        <v>7.1428571428571425E-2</v>
      </c>
      <c r="Q29" s="1">
        <f>COUNTIFS(Table2[Sub-Sector],Table3[[#This Row],[Sub-Sector]],Table2[% Away From 52W Low],"&gt;=10")/Table3[[#This Row],[Count]]</f>
        <v>0.9285714285714286</v>
      </c>
      <c r="R29" s="1">
        <f>COUNTIFS(Table2[Sub-Sector],Table3[[#This Row],[Sub-Sector]],Table2[% Price above 20 EMA],"&gt;=0")/Table3[[#This Row],[Count]]</f>
        <v>0.5</v>
      </c>
      <c r="S29" s="1">
        <f>COUNTIFS(Table2[Sub-Sector],Table3[[#This Row],[Sub-Sector]],Table2[% Price above 50 EMA],"&gt;=0")/Table3[[#This Row],[Count]]</f>
        <v>0.35714285714285715</v>
      </c>
      <c r="T29" s="1">
        <f>COUNTIFS(Table2[Sub-Sector],Table3[[#This Row],[Sub-Sector]],Table2[% Price above 200 EMA],"&gt;=0")/Table3[[#This Row],[Count]]</f>
        <v>0.7142857142857143</v>
      </c>
      <c r="U29" s="1">
        <f>COUNTIFS(Table2[Sub-Sector],Table3[[#This Row],[Sub-Sector]],Table2[Rate of Change - Zone],"Positive")/Table3[[#This Row],[Count]]</f>
        <v>0.25</v>
      </c>
      <c r="V29" s="1">
        <f>COUNTIFS(Table2[Sub-Sector],Table3[[#This Row],[Sub-Sector]],Table2[Sharpe Ratio],"&gt;=0.10")/Table3[[#This Row],[Count]]</f>
        <v>0.39285714285714285</v>
      </c>
      <c r="W2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359.5</v>
      </c>
      <c r="X29">
        <f>_xlfn.RANK.AVG(Table3[[#This Row],[Score]],Table3[Score],1)</f>
        <v>40</v>
      </c>
      <c r="Y2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192.5</v>
      </c>
      <c r="Z29">
        <f>_xlfn.RANK.AVG(Table3[[#This Row],[Score 2 ]],Table3[[Score 2 ]],1)</f>
        <v>28</v>
      </c>
    </row>
    <row r="30" spans="1:26" x14ac:dyDescent="0.3">
      <c r="A30" t="s">
        <v>533</v>
      </c>
      <c r="B30">
        <f>COUNTIFS(Table2[Sub-Sector],Table3[[#This Row],[Sub-Sector]])</f>
        <v>4</v>
      </c>
      <c r="C30" s="1">
        <f>COUNTIFS(Table2[Sub-Sector],Table3[[#This Row],[Sub-Sector]],Table2[Uptrend],"Uptrend")/Table3[[#This Row],[Count]]</f>
        <v>0</v>
      </c>
      <c r="D30" s="1">
        <f>COUNTIFS(Table2[Sub-Sector],Table3[[#This Row],[Sub-Sector]],Table2[1W Return vs Nifty],"&gt;=5")/Table3[[#This Row],[Count]]</f>
        <v>0.25</v>
      </c>
      <c r="E30" s="1">
        <f>COUNTIFS(Table2[Sub-Sector],Table3[[#This Row],[Sub-Sector]],Table2[1M Return vs Nifty],"&gt;=5")/Table3[[#This Row],[Count]]</f>
        <v>0</v>
      </c>
      <c r="F30" s="1">
        <f>COUNTIFS(Table2[Sub-Sector],Table3[[#This Row],[Sub-Sector]],Table2[6M Return vs Nifty],"&gt;=10")/Table3[[#This Row],[Count]]</f>
        <v>0.25</v>
      </c>
      <c r="G30" s="1">
        <f>COUNTIFS(Table2[Sub-Sector],Table3[[#This Row],[Sub-Sector]],Table2[1Y Return vs Nifty],"&gt;=10")/Table3[[#This Row],[Count]]</f>
        <v>0.75</v>
      </c>
      <c r="H30" s="1">
        <f>COUNTIFS(Table2[Sub-Sector],Table3[[#This Row],[Sub-Sector]],Table2[RSI Exponential â€“ 14D],"&gt;=50")/Table3[[#This Row],[Count]]</f>
        <v>0.25</v>
      </c>
      <c r="I30" s="1">
        <f>COUNTIFS(Table2[Sub-Sector],Table3[[#This Row],[Sub-Sector]],Table2[Relative Volume],"&gt;=1")/Table3[[#This Row],[Count]]</f>
        <v>0.25</v>
      </c>
      <c r="J30" s="1">
        <f>COUNTIFS(Table2[Sub-Sector],Table3[[#This Row],[Sub-Sector]],Table2[% Away From Day Low],"&gt;=0.05")/Table3[[#This Row],[Count]]</f>
        <v>0</v>
      </c>
      <c r="K30" s="1">
        <f>COUNTIFS(Table2[Sub-Sector],Table3[[#This Row],[Sub-Sector]],Table2[% Away From Day High],"&lt;=0.05")/Table3[[#This Row],[Count]]</f>
        <v>1</v>
      </c>
      <c r="L30" s="1">
        <f>COUNTIFS(Table2[Sub-Sector],Table3[[#This Row],[Sub-Sector]],Table2[% Away From Current Week Low],"&gt;=0.05")/Table3[[#This Row],[Count]]</f>
        <v>0.75</v>
      </c>
      <c r="M30" s="1">
        <f>COUNTIFS(Table2[Sub-Sector],Table3[[#This Row],[Sub-Sector]],Table2[% Away From Current Week High],"&lt;=0.05")/Table3[[#This Row],[Count]]</f>
        <v>1</v>
      </c>
      <c r="N30" s="1">
        <f>COUNTIFS(Table2[Sub-Sector],Table3[[#This Row],[Sub-Sector]],Table2[% Away From Current Month Low],"&gt;=0.05")/Table3[[#This Row],[Count]]</f>
        <v>0</v>
      </c>
      <c r="O30" s="1">
        <f>COUNTIFS(Table2[Sub-Sector],Table3[[#This Row],[Sub-Sector]],Table2[% Away From Current Month High],"&lt;=0.05")/Table3[[#This Row],[Count]]</f>
        <v>1</v>
      </c>
      <c r="P30" s="1">
        <f>COUNTIFS(Table2[Sub-Sector],Table3[[#This Row],[Sub-Sector]],Table2[% Away From 52W High],"&lt;=10")/Table3[[#This Row],[Count]]</f>
        <v>0</v>
      </c>
      <c r="Q30" s="1">
        <f>COUNTIFS(Table2[Sub-Sector],Table3[[#This Row],[Sub-Sector]],Table2[% Away From 52W Low],"&gt;=10")/Table3[[#This Row],[Count]]</f>
        <v>1</v>
      </c>
      <c r="R30" s="1">
        <f>COUNTIFS(Table2[Sub-Sector],Table3[[#This Row],[Sub-Sector]],Table2[% Price above 20 EMA],"&gt;=0")/Table3[[#This Row],[Count]]</f>
        <v>0.25</v>
      </c>
      <c r="S30" s="1">
        <f>COUNTIFS(Table2[Sub-Sector],Table3[[#This Row],[Sub-Sector]],Table2[% Price above 50 EMA],"&gt;=0")/Table3[[#This Row],[Count]]</f>
        <v>0.25</v>
      </c>
      <c r="T30" s="1">
        <f>COUNTIFS(Table2[Sub-Sector],Table3[[#This Row],[Sub-Sector]],Table2[% Price above 200 EMA],"&gt;=0")/Table3[[#This Row],[Count]]</f>
        <v>1</v>
      </c>
      <c r="U30" s="1">
        <f>COUNTIFS(Table2[Sub-Sector],Table3[[#This Row],[Sub-Sector]],Table2[Rate of Change - Zone],"Positive")/Table3[[#This Row],[Count]]</f>
        <v>0.25</v>
      </c>
      <c r="V30" s="1">
        <f>COUNTIFS(Table2[Sub-Sector],Table3[[#This Row],[Sub-Sector]],Table2[Sharpe Ratio],"&gt;=0.10")/Table3[[#This Row],[Count]]</f>
        <v>0.5</v>
      </c>
      <c r="W3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420</v>
      </c>
      <c r="X30">
        <f>_xlfn.RANK.AVG(Table3[[#This Row],[Score]],Table3[Score],1)</f>
        <v>59</v>
      </c>
      <c r="Y3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195</v>
      </c>
      <c r="Z30">
        <f>_xlfn.RANK.AVG(Table3[[#This Row],[Score 2 ]],Table3[[Score 2 ]],1)</f>
        <v>29</v>
      </c>
    </row>
    <row r="31" spans="1:26" x14ac:dyDescent="0.3">
      <c r="A31" t="s">
        <v>139</v>
      </c>
      <c r="B31">
        <f>COUNTIFS(Table2[Sub-Sector],Table3[[#This Row],[Sub-Sector]])</f>
        <v>20</v>
      </c>
      <c r="C31" s="1">
        <f>COUNTIFS(Table2[Sub-Sector],Table3[[#This Row],[Sub-Sector]],Table2[Uptrend],"Uptrend")/Table3[[#This Row],[Count]]</f>
        <v>0.25</v>
      </c>
      <c r="D31" s="1">
        <f>COUNTIFS(Table2[Sub-Sector],Table3[[#This Row],[Sub-Sector]],Table2[1W Return vs Nifty],"&gt;=5")/Table3[[#This Row],[Count]]</f>
        <v>0.25</v>
      </c>
      <c r="E31" s="1">
        <f>COUNTIFS(Table2[Sub-Sector],Table3[[#This Row],[Sub-Sector]],Table2[1M Return vs Nifty],"&gt;=5")/Table3[[#This Row],[Count]]</f>
        <v>0.25</v>
      </c>
      <c r="F31" s="1">
        <f>COUNTIFS(Table2[Sub-Sector],Table3[[#This Row],[Sub-Sector]],Table2[6M Return vs Nifty],"&gt;=10")/Table3[[#This Row],[Count]]</f>
        <v>0.3</v>
      </c>
      <c r="G31" s="1">
        <f>COUNTIFS(Table2[Sub-Sector],Table3[[#This Row],[Sub-Sector]],Table2[1Y Return vs Nifty],"&gt;=10")/Table3[[#This Row],[Count]]</f>
        <v>0.75</v>
      </c>
      <c r="H31" s="1">
        <f>COUNTIFS(Table2[Sub-Sector],Table3[[#This Row],[Sub-Sector]],Table2[RSI Exponential â€“ 14D],"&gt;=50")/Table3[[#This Row],[Count]]</f>
        <v>0.2</v>
      </c>
      <c r="I31" s="1">
        <f>COUNTIFS(Table2[Sub-Sector],Table3[[#This Row],[Sub-Sector]],Table2[Relative Volume],"&gt;=1")/Table3[[#This Row],[Count]]</f>
        <v>0.35</v>
      </c>
      <c r="J31" s="1">
        <f>COUNTIFS(Table2[Sub-Sector],Table3[[#This Row],[Sub-Sector]],Table2[% Away From Day Low],"&gt;=0.05")/Table3[[#This Row],[Count]]</f>
        <v>0.1</v>
      </c>
      <c r="K31" s="1">
        <f>COUNTIFS(Table2[Sub-Sector],Table3[[#This Row],[Sub-Sector]],Table2[% Away From Day High],"&lt;=0.05")/Table3[[#This Row],[Count]]</f>
        <v>1</v>
      </c>
      <c r="L31" s="1">
        <f>COUNTIFS(Table2[Sub-Sector],Table3[[#This Row],[Sub-Sector]],Table2[% Away From Current Week Low],"&gt;=0.05")/Table3[[#This Row],[Count]]</f>
        <v>0.75</v>
      </c>
      <c r="M31" s="1">
        <f>COUNTIFS(Table2[Sub-Sector],Table3[[#This Row],[Sub-Sector]],Table2[% Away From Current Week High],"&lt;=0.05")/Table3[[#This Row],[Count]]</f>
        <v>1</v>
      </c>
      <c r="N31" s="1">
        <f>COUNTIFS(Table2[Sub-Sector],Table3[[#This Row],[Sub-Sector]],Table2[% Away From Current Month Low],"&gt;=0.05")/Table3[[#This Row],[Count]]</f>
        <v>0.1</v>
      </c>
      <c r="O31" s="1">
        <f>COUNTIFS(Table2[Sub-Sector],Table3[[#This Row],[Sub-Sector]],Table2[% Away From Current Month High],"&lt;=0.05")/Table3[[#This Row],[Count]]</f>
        <v>1</v>
      </c>
      <c r="P31" s="1">
        <f>COUNTIFS(Table2[Sub-Sector],Table3[[#This Row],[Sub-Sector]],Table2[% Away From 52W High],"&lt;=10")/Table3[[#This Row],[Count]]</f>
        <v>0.2</v>
      </c>
      <c r="Q31" s="1">
        <f>COUNTIFS(Table2[Sub-Sector],Table3[[#This Row],[Sub-Sector]],Table2[% Away From 52W Low],"&gt;=10")/Table3[[#This Row],[Count]]</f>
        <v>0.85</v>
      </c>
      <c r="R31" s="1">
        <f>COUNTIFS(Table2[Sub-Sector],Table3[[#This Row],[Sub-Sector]],Table2[% Price above 20 EMA],"&gt;=0")/Table3[[#This Row],[Count]]</f>
        <v>0.35</v>
      </c>
      <c r="S31" s="1">
        <f>COUNTIFS(Table2[Sub-Sector],Table3[[#This Row],[Sub-Sector]],Table2[% Price above 50 EMA],"&gt;=0")/Table3[[#This Row],[Count]]</f>
        <v>0.3</v>
      </c>
      <c r="T31" s="1">
        <f>COUNTIFS(Table2[Sub-Sector],Table3[[#This Row],[Sub-Sector]],Table2[% Price above 200 EMA],"&gt;=0")/Table3[[#This Row],[Count]]</f>
        <v>0.65</v>
      </c>
      <c r="U31" s="1">
        <f>COUNTIFS(Table2[Sub-Sector],Table3[[#This Row],[Sub-Sector]],Table2[Rate of Change - Zone],"Positive")/Table3[[#This Row],[Count]]</f>
        <v>0.1</v>
      </c>
      <c r="V31" s="1">
        <f>COUNTIFS(Table2[Sub-Sector],Table3[[#This Row],[Sub-Sector]],Table2[Sharpe Ratio],"&gt;=0.10")/Table3[[#This Row],[Count]]</f>
        <v>0.4</v>
      </c>
      <c r="W3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329.5</v>
      </c>
      <c r="X31">
        <f>_xlfn.RANK.AVG(Table3[[#This Row],[Score]],Table3[Score],1)</f>
        <v>25</v>
      </c>
      <c r="Y3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198</v>
      </c>
      <c r="Z31">
        <f>_xlfn.RANK.AVG(Table3[[#This Row],[Score 2 ]],Table3[[Score 2 ]],1)</f>
        <v>30</v>
      </c>
    </row>
    <row r="32" spans="1:26" x14ac:dyDescent="0.3">
      <c r="A32" t="s">
        <v>1612</v>
      </c>
      <c r="B32">
        <f>COUNTIFS(Table2[Sub-Sector],Table3[[#This Row],[Sub-Sector]])</f>
        <v>2</v>
      </c>
      <c r="C32" s="1">
        <f>COUNTIFS(Table2[Sub-Sector],Table3[[#This Row],[Sub-Sector]],Table2[Uptrend],"Uptrend")/Table3[[#This Row],[Count]]</f>
        <v>0.5</v>
      </c>
      <c r="D32" s="1">
        <f>COUNTIFS(Table2[Sub-Sector],Table3[[#This Row],[Sub-Sector]],Table2[1W Return vs Nifty],"&gt;=5")/Table3[[#This Row],[Count]]</f>
        <v>0</v>
      </c>
      <c r="E32" s="1">
        <f>COUNTIFS(Table2[Sub-Sector],Table3[[#This Row],[Sub-Sector]],Table2[1M Return vs Nifty],"&gt;=5")/Table3[[#This Row],[Count]]</f>
        <v>0.5</v>
      </c>
      <c r="F32" s="1">
        <f>COUNTIFS(Table2[Sub-Sector],Table3[[#This Row],[Sub-Sector]],Table2[6M Return vs Nifty],"&gt;=10")/Table3[[#This Row],[Count]]</f>
        <v>0.5</v>
      </c>
      <c r="G32" s="1">
        <f>COUNTIFS(Table2[Sub-Sector],Table3[[#This Row],[Sub-Sector]],Table2[1Y Return vs Nifty],"&gt;=10")/Table3[[#This Row],[Count]]</f>
        <v>0.5</v>
      </c>
      <c r="H32" s="1">
        <f>COUNTIFS(Table2[Sub-Sector],Table3[[#This Row],[Sub-Sector]],Table2[RSI Exponential â€“ 14D],"&gt;=50")/Table3[[#This Row],[Count]]</f>
        <v>0.5</v>
      </c>
      <c r="I32" s="1">
        <f>COUNTIFS(Table2[Sub-Sector],Table3[[#This Row],[Sub-Sector]],Table2[Relative Volume],"&gt;=1")/Table3[[#This Row],[Count]]</f>
        <v>0</v>
      </c>
      <c r="J32" s="1">
        <f>COUNTIFS(Table2[Sub-Sector],Table3[[#This Row],[Sub-Sector]],Table2[% Away From Day Low],"&gt;=0.05")/Table3[[#This Row],[Count]]</f>
        <v>0</v>
      </c>
      <c r="K32" s="1">
        <f>COUNTIFS(Table2[Sub-Sector],Table3[[#This Row],[Sub-Sector]],Table2[% Away From Day High],"&lt;=0.05")/Table3[[#This Row],[Count]]</f>
        <v>1</v>
      </c>
      <c r="L32" s="1">
        <f>COUNTIFS(Table2[Sub-Sector],Table3[[#This Row],[Sub-Sector]],Table2[% Away From Current Week Low],"&gt;=0.05")/Table3[[#This Row],[Count]]</f>
        <v>1</v>
      </c>
      <c r="M32" s="1">
        <f>COUNTIFS(Table2[Sub-Sector],Table3[[#This Row],[Sub-Sector]],Table2[% Away From Current Week High],"&lt;=0.05")/Table3[[#This Row],[Count]]</f>
        <v>1</v>
      </c>
      <c r="N32" s="1">
        <f>COUNTIFS(Table2[Sub-Sector],Table3[[#This Row],[Sub-Sector]],Table2[% Away From Current Month Low],"&gt;=0.05")/Table3[[#This Row],[Count]]</f>
        <v>0</v>
      </c>
      <c r="O32" s="1">
        <f>COUNTIFS(Table2[Sub-Sector],Table3[[#This Row],[Sub-Sector]],Table2[% Away From Current Month High],"&lt;=0.05")/Table3[[#This Row],[Count]]</f>
        <v>1</v>
      </c>
      <c r="P32" s="1">
        <f>COUNTIFS(Table2[Sub-Sector],Table3[[#This Row],[Sub-Sector]],Table2[% Away From 52W High],"&lt;=10")/Table3[[#This Row],[Count]]</f>
        <v>0.5</v>
      </c>
      <c r="Q32" s="1">
        <f>COUNTIFS(Table2[Sub-Sector],Table3[[#This Row],[Sub-Sector]],Table2[% Away From 52W Low],"&gt;=10")/Table3[[#This Row],[Count]]</f>
        <v>1</v>
      </c>
      <c r="R32" s="1">
        <f>COUNTIFS(Table2[Sub-Sector],Table3[[#This Row],[Sub-Sector]],Table2[% Price above 20 EMA],"&gt;=0")/Table3[[#This Row],[Count]]</f>
        <v>1</v>
      </c>
      <c r="S32" s="1">
        <f>COUNTIFS(Table2[Sub-Sector],Table3[[#This Row],[Sub-Sector]],Table2[% Price above 50 EMA],"&gt;=0")/Table3[[#This Row],[Count]]</f>
        <v>0.5</v>
      </c>
      <c r="T32" s="1">
        <f>COUNTIFS(Table2[Sub-Sector],Table3[[#This Row],[Sub-Sector]],Table2[% Price above 200 EMA],"&gt;=0")/Table3[[#This Row],[Count]]</f>
        <v>0.5</v>
      </c>
      <c r="U32" s="1">
        <f>COUNTIFS(Table2[Sub-Sector],Table3[[#This Row],[Sub-Sector]],Table2[Rate of Change - Zone],"Positive")/Table3[[#This Row],[Count]]</f>
        <v>1</v>
      </c>
      <c r="V32" s="1">
        <f>COUNTIFS(Table2[Sub-Sector],Table3[[#This Row],[Sub-Sector]],Table2[Sharpe Ratio],"&gt;=0.10")/Table3[[#This Row],[Count]]</f>
        <v>0</v>
      </c>
      <c r="W3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342.5</v>
      </c>
      <c r="X32">
        <f>_xlfn.RANK.AVG(Table3[[#This Row],[Score]],Table3[Score],1)</f>
        <v>31.5</v>
      </c>
      <c r="Y3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202</v>
      </c>
      <c r="Z32">
        <f>_xlfn.RANK.AVG(Table3[[#This Row],[Score 2 ]],Table3[[Score 2 ]],1)</f>
        <v>31</v>
      </c>
    </row>
    <row r="33" spans="1:26" x14ac:dyDescent="0.3">
      <c r="A33" t="s">
        <v>400</v>
      </c>
      <c r="B33">
        <f>COUNTIFS(Table2[Sub-Sector],Table3[[#This Row],[Sub-Sector]])</f>
        <v>14</v>
      </c>
      <c r="C33" s="1">
        <f>COUNTIFS(Table2[Sub-Sector],Table3[[#This Row],[Sub-Sector]],Table2[Uptrend],"Uptrend")/Table3[[#This Row],[Count]]</f>
        <v>0.2857142857142857</v>
      </c>
      <c r="D33" s="1">
        <f>COUNTIFS(Table2[Sub-Sector],Table3[[#This Row],[Sub-Sector]],Table2[1W Return vs Nifty],"&gt;=5")/Table3[[#This Row],[Count]]</f>
        <v>0.21428571428571427</v>
      </c>
      <c r="E33" s="1">
        <f>COUNTIFS(Table2[Sub-Sector],Table3[[#This Row],[Sub-Sector]],Table2[1M Return vs Nifty],"&gt;=5")/Table3[[#This Row],[Count]]</f>
        <v>0.35714285714285715</v>
      </c>
      <c r="F33" s="1">
        <f>COUNTIFS(Table2[Sub-Sector],Table3[[#This Row],[Sub-Sector]],Table2[6M Return vs Nifty],"&gt;=10")/Table3[[#This Row],[Count]]</f>
        <v>0.42857142857142855</v>
      </c>
      <c r="G33" s="1">
        <f>COUNTIFS(Table2[Sub-Sector],Table3[[#This Row],[Sub-Sector]],Table2[1Y Return vs Nifty],"&gt;=10")/Table3[[#This Row],[Count]]</f>
        <v>0.5</v>
      </c>
      <c r="H33" s="1">
        <f>COUNTIFS(Table2[Sub-Sector],Table3[[#This Row],[Sub-Sector]],Table2[RSI Exponential â€“ 14D],"&gt;=50")/Table3[[#This Row],[Count]]</f>
        <v>0.42857142857142855</v>
      </c>
      <c r="I33" s="1">
        <f>COUNTIFS(Table2[Sub-Sector],Table3[[#This Row],[Sub-Sector]],Table2[Relative Volume],"&gt;=1")/Table3[[#This Row],[Count]]</f>
        <v>0.14285714285714285</v>
      </c>
      <c r="J33" s="1">
        <f>COUNTIFS(Table2[Sub-Sector],Table3[[#This Row],[Sub-Sector]],Table2[% Away From Day Low],"&gt;=0.05")/Table3[[#This Row],[Count]]</f>
        <v>0</v>
      </c>
      <c r="K33" s="1">
        <f>COUNTIFS(Table2[Sub-Sector],Table3[[#This Row],[Sub-Sector]],Table2[% Away From Day High],"&lt;=0.05")/Table3[[#This Row],[Count]]</f>
        <v>1</v>
      </c>
      <c r="L33" s="1">
        <f>COUNTIFS(Table2[Sub-Sector],Table3[[#This Row],[Sub-Sector]],Table2[% Away From Current Week Low],"&gt;=0.05")/Table3[[#This Row],[Count]]</f>
        <v>1</v>
      </c>
      <c r="M33" s="1">
        <f>COUNTIFS(Table2[Sub-Sector],Table3[[#This Row],[Sub-Sector]],Table2[% Away From Current Week High],"&lt;=0.05")/Table3[[#This Row],[Count]]</f>
        <v>0.9285714285714286</v>
      </c>
      <c r="N33" s="1">
        <f>COUNTIFS(Table2[Sub-Sector],Table3[[#This Row],[Sub-Sector]],Table2[% Away From Current Month Low],"&gt;=0.05")/Table3[[#This Row],[Count]]</f>
        <v>0</v>
      </c>
      <c r="O33" s="1">
        <f>COUNTIFS(Table2[Sub-Sector],Table3[[#This Row],[Sub-Sector]],Table2[% Away From Current Month High],"&lt;=0.05")/Table3[[#This Row],[Count]]</f>
        <v>1</v>
      </c>
      <c r="P33" s="1">
        <f>COUNTIFS(Table2[Sub-Sector],Table3[[#This Row],[Sub-Sector]],Table2[% Away From 52W High],"&lt;=10")/Table3[[#This Row],[Count]]</f>
        <v>0.2857142857142857</v>
      </c>
      <c r="Q33" s="1">
        <f>COUNTIFS(Table2[Sub-Sector],Table3[[#This Row],[Sub-Sector]],Table2[% Away From 52W Low],"&gt;=10")/Table3[[#This Row],[Count]]</f>
        <v>0.8571428571428571</v>
      </c>
      <c r="R33" s="1">
        <f>COUNTIFS(Table2[Sub-Sector],Table3[[#This Row],[Sub-Sector]],Table2[% Price above 20 EMA],"&gt;=0")/Table3[[#This Row],[Count]]</f>
        <v>0.6428571428571429</v>
      </c>
      <c r="S33" s="1">
        <f>COUNTIFS(Table2[Sub-Sector],Table3[[#This Row],[Sub-Sector]],Table2[% Price above 50 EMA],"&gt;=0")/Table3[[#This Row],[Count]]</f>
        <v>0.42857142857142855</v>
      </c>
      <c r="T33" s="1">
        <f>COUNTIFS(Table2[Sub-Sector],Table3[[#This Row],[Sub-Sector]],Table2[% Price above 200 EMA],"&gt;=0")/Table3[[#This Row],[Count]]</f>
        <v>0.5714285714285714</v>
      </c>
      <c r="U33" s="1">
        <f>COUNTIFS(Table2[Sub-Sector],Table3[[#This Row],[Sub-Sector]],Table2[Rate of Change - Zone],"Positive")/Table3[[#This Row],[Count]]</f>
        <v>0.2857142857142857</v>
      </c>
      <c r="V33" s="1">
        <f>COUNTIFS(Table2[Sub-Sector],Table3[[#This Row],[Sub-Sector]],Table2[Sharpe Ratio],"&gt;=0.10")/Table3[[#This Row],[Count]]</f>
        <v>0.21428571428571427</v>
      </c>
      <c r="W3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331.5</v>
      </c>
      <c r="X33">
        <f>_xlfn.RANK.AVG(Table3[[#This Row],[Score]],Table3[Score],1)</f>
        <v>28</v>
      </c>
      <c r="Y3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203.5</v>
      </c>
      <c r="Z33">
        <f>_xlfn.RANK.AVG(Table3[[#This Row],[Score 2 ]],Table3[[Score 2 ]],1)</f>
        <v>32</v>
      </c>
    </row>
    <row r="34" spans="1:26" x14ac:dyDescent="0.3">
      <c r="A34" t="s">
        <v>46</v>
      </c>
      <c r="B34">
        <f>COUNTIFS(Table2[Sub-Sector],Table3[[#This Row],[Sub-Sector]])</f>
        <v>26</v>
      </c>
      <c r="C34" s="1">
        <f>COUNTIFS(Table2[Sub-Sector],Table3[[#This Row],[Sub-Sector]],Table2[Uptrend],"Uptrend")/Table3[[#This Row],[Count]]</f>
        <v>0.15384615384615385</v>
      </c>
      <c r="D34" s="1">
        <f>COUNTIFS(Table2[Sub-Sector],Table3[[#This Row],[Sub-Sector]],Table2[1W Return vs Nifty],"&gt;=5")/Table3[[#This Row],[Count]]</f>
        <v>0.34615384615384615</v>
      </c>
      <c r="E34" s="1">
        <f>COUNTIFS(Table2[Sub-Sector],Table3[[#This Row],[Sub-Sector]],Table2[1M Return vs Nifty],"&gt;=5")/Table3[[#This Row],[Count]]</f>
        <v>0.19230769230769232</v>
      </c>
      <c r="F34" s="1">
        <f>COUNTIFS(Table2[Sub-Sector],Table3[[#This Row],[Sub-Sector]],Table2[6M Return vs Nifty],"&gt;=10")/Table3[[#This Row],[Count]]</f>
        <v>0.38461538461538464</v>
      </c>
      <c r="G34" s="1">
        <f>COUNTIFS(Table2[Sub-Sector],Table3[[#This Row],[Sub-Sector]],Table2[1Y Return vs Nifty],"&gt;=10")/Table3[[#This Row],[Count]]</f>
        <v>0.73076923076923073</v>
      </c>
      <c r="H34" s="1">
        <f>COUNTIFS(Table2[Sub-Sector],Table3[[#This Row],[Sub-Sector]],Table2[RSI Exponential â€“ 14D],"&gt;=50")/Table3[[#This Row],[Count]]</f>
        <v>0.23076923076923078</v>
      </c>
      <c r="I34" s="1">
        <f>COUNTIFS(Table2[Sub-Sector],Table3[[#This Row],[Sub-Sector]],Table2[Relative Volume],"&gt;=1")/Table3[[#This Row],[Count]]</f>
        <v>0.11538461538461539</v>
      </c>
      <c r="J34" s="1">
        <f>COUNTIFS(Table2[Sub-Sector],Table3[[#This Row],[Sub-Sector]],Table2[% Away From Day Low],"&gt;=0.05")/Table3[[#This Row],[Count]]</f>
        <v>0</v>
      </c>
      <c r="K34" s="1">
        <f>COUNTIFS(Table2[Sub-Sector],Table3[[#This Row],[Sub-Sector]],Table2[% Away From Day High],"&lt;=0.05")/Table3[[#This Row],[Count]]</f>
        <v>1</v>
      </c>
      <c r="L34" s="1">
        <f>COUNTIFS(Table2[Sub-Sector],Table3[[#This Row],[Sub-Sector]],Table2[% Away From Current Week Low],"&gt;=0.05")/Table3[[#This Row],[Count]]</f>
        <v>1</v>
      </c>
      <c r="M34" s="1">
        <f>COUNTIFS(Table2[Sub-Sector],Table3[[#This Row],[Sub-Sector]],Table2[% Away From Current Week High],"&lt;=0.05")/Table3[[#This Row],[Count]]</f>
        <v>1</v>
      </c>
      <c r="N34" s="1">
        <f>COUNTIFS(Table2[Sub-Sector],Table3[[#This Row],[Sub-Sector]],Table2[% Away From Current Month Low],"&gt;=0.05")/Table3[[#This Row],[Count]]</f>
        <v>0</v>
      </c>
      <c r="O34" s="1">
        <f>COUNTIFS(Table2[Sub-Sector],Table3[[#This Row],[Sub-Sector]],Table2[% Away From Current Month High],"&lt;=0.05")/Table3[[#This Row],[Count]]</f>
        <v>1</v>
      </c>
      <c r="P34" s="1">
        <f>COUNTIFS(Table2[Sub-Sector],Table3[[#This Row],[Sub-Sector]],Table2[% Away From 52W High],"&lt;=10")/Table3[[#This Row],[Count]]</f>
        <v>7.6923076923076927E-2</v>
      </c>
      <c r="Q34" s="1">
        <f>COUNTIFS(Table2[Sub-Sector],Table3[[#This Row],[Sub-Sector]],Table2[% Away From 52W Low],"&gt;=10")/Table3[[#This Row],[Count]]</f>
        <v>0.96153846153846156</v>
      </c>
      <c r="R34" s="1">
        <f>COUNTIFS(Table2[Sub-Sector],Table3[[#This Row],[Sub-Sector]],Table2[% Price above 20 EMA],"&gt;=0")/Table3[[#This Row],[Count]]</f>
        <v>0.65384615384615385</v>
      </c>
      <c r="S34" s="1">
        <f>COUNTIFS(Table2[Sub-Sector],Table3[[#This Row],[Sub-Sector]],Table2[% Price above 50 EMA],"&gt;=0")/Table3[[#This Row],[Count]]</f>
        <v>0.38461538461538464</v>
      </c>
      <c r="T34" s="1">
        <f>COUNTIFS(Table2[Sub-Sector],Table3[[#This Row],[Sub-Sector]],Table2[% Price above 200 EMA],"&gt;=0")/Table3[[#This Row],[Count]]</f>
        <v>0.69230769230769229</v>
      </c>
      <c r="U34" s="1">
        <f>COUNTIFS(Table2[Sub-Sector],Table3[[#This Row],[Sub-Sector]],Table2[Rate of Change - Zone],"Positive")/Table3[[#This Row],[Count]]</f>
        <v>0.19230769230769232</v>
      </c>
      <c r="V34" s="1">
        <f>COUNTIFS(Table2[Sub-Sector],Table3[[#This Row],[Sub-Sector]],Table2[Sharpe Ratio],"&gt;=0.10")/Table3[[#This Row],[Count]]</f>
        <v>0.46153846153846156</v>
      </c>
      <c r="W3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351</v>
      </c>
      <c r="X34">
        <f>_xlfn.RANK.AVG(Table3[[#This Row],[Score]],Table3[Score],1)</f>
        <v>35.5</v>
      </c>
      <c r="Y3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206</v>
      </c>
      <c r="Z34">
        <f>_xlfn.RANK.AVG(Table3[[#This Row],[Score 2 ]],Table3[[Score 2 ]],1)</f>
        <v>33.5</v>
      </c>
    </row>
    <row r="35" spans="1:26" x14ac:dyDescent="0.3">
      <c r="A35" t="s">
        <v>86</v>
      </c>
      <c r="B35">
        <f>COUNTIFS(Table2[Sub-Sector],Table3[[#This Row],[Sub-Sector]])</f>
        <v>5</v>
      </c>
      <c r="C35" s="1">
        <f>COUNTIFS(Table2[Sub-Sector],Table3[[#This Row],[Sub-Sector]],Table2[Uptrend],"Uptrend")/Table3[[#This Row],[Count]]</f>
        <v>0.4</v>
      </c>
      <c r="D35" s="1">
        <f>COUNTIFS(Table2[Sub-Sector],Table3[[#This Row],[Sub-Sector]],Table2[1W Return vs Nifty],"&gt;=5")/Table3[[#This Row],[Count]]</f>
        <v>0.2</v>
      </c>
      <c r="E35" s="1">
        <f>COUNTIFS(Table2[Sub-Sector],Table3[[#This Row],[Sub-Sector]],Table2[1M Return vs Nifty],"&gt;=5")/Table3[[#This Row],[Count]]</f>
        <v>0</v>
      </c>
      <c r="F35" s="1">
        <f>COUNTIFS(Table2[Sub-Sector],Table3[[#This Row],[Sub-Sector]],Table2[6M Return vs Nifty],"&gt;=10")/Table3[[#This Row],[Count]]</f>
        <v>0.6</v>
      </c>
      <c r="G35" s="1">
        <f>COUNTIFS(Table2[Sub-Sector],Table3[[#This Row],[Sub-Sector]],Table2[1Y Return vs Nifty],"&gt;=10")/Table3[[#This Row],[Count]]</f>
        <v>0.6</v>
      </c>
      <c r="H35" s="1">
        <f>COUNTIFS(Table2[Sub-Sector],Table3[[#This Row],[Sub-Sector]],Table2[RSI Exponential â€“ 14D],"&gt;=50")/Table3[[#This Row],[Count]]</f>
        <v>0</v>
      </c>
      <c r="I35" s="1">
        <f>COUNTIFS(Table2[Sub-Sector],Table3[[#This Row],[Sub-Sector]],Table2[Relative Volume],"&gt;=1")/Table3[[#This Row],[Count]]</f>
        <v>0.4</v>
      </c>
      <c r="J35" s="1">
        <f>COUNTIFS(Table2[Sub-Sector],Table3[[#This Row],[Sub-Sector]],Table2[% Away From Day Low],"&gt;=0.05")/Table3[[#This Row],[Count]]</f>
        <v>0</v>
      </c>
      <c r="K35" s="1">
        <f>COUNTIFS(Table2[Sub-Sector],Table3[[#This Row],[Sub-Sector]],Table2[% Away From Day High],"&lt;=0.05")/Table3[[#This Row],[Count]]</f>
        <v>1</v>
      </c>
      <c r="L35" s="1">
        <f>COUNTIFS(Table2[Sub-Sector],Table3[[#This Row],[Sub-Sector]],Table2[% Away From Current Week Low],"&gt;=0.05")/Table3[[#This Row],[Count]]</f>
        <v>0.6</v>
      </c>
      <c r="M35" s="1">
        <f>COUNTIFS(Table2[Sub-Sector],Table3[[#This Row],[Sub-Sector]],Table2[% Away From Current Week High],"&lt;=0.05")/Table3[[#This Row],[Count]]</f>
        <v>1</v>
      </c>
      <c r="N35" s="1">
        <f>COUNTIFS(Table2[Sub-Sector],Table3[[#This Row],[Sub-Sector]],Table2[% Away From Current Month Low],"&gt;=0.05")/Table3[[#This Row],[Count]]</f>
        <v>0</v>
      </c>
      <c r="O35" s="1">
        <f>COUNTIFS(Table2[Sub-Sector],Table3[[#This Row],[Sub-Sector]],Table2[% Away From Current Month High],"&lt;=0.05")/Table3[[#This Row],[Count]]</f>
        <v>1</v>
      </c>
      <c r="P35" s="1">
        <f>COUNTIFS(Table2[Sub-Sector],Table3[[#This Row],[Sub-Sector]],Table2[% Away From 52W High],"&lt;=10")/Table3[[#This Row],[Count]]</f>
        <v>0</v>
      </c>
      <c r="Q35" s="1">
        <f>COUNTIFS(Table2[Sub-Sector],Table3[[#This Row],[Sub-Sector]],Table2[% Away From 52W Low],"&gt;=10")/Table3[[#This Row],[Count]]</f>
        <v>0.8</v>
      </c>
      <c r="R35" s="1">
        <f>COUNTIFS(Table2[Sub-Sector],Table3[[#This Row],[Sub-Sector]],Table2[% Price above 20 EMA],"&gt;=0")/Table3[[#This Row],[Count]]</f>
        <v>0.2</v>
      </c>
      <c r="S35" s="1">
        <f>COUNTIFS(Table2[Sub-Sector],Table3[[#This Row],[Sub-Sector]],Table2[% Price above 50 EMA],"&gt;=0")/Table3[[#This Row],[Count]]</f>
        <v>0</v>
      </c>
      <c r="T35" s="1">
        <f>COUNTIFS(Table2[Sub-Sector],Table3[[#This Row],[Sub-Sector]],Table2[% Price above 200 EMA],"&gt;=0")/Table3[[#This Row],[Count]]</f>
        <v>0.6</v>
      </c>
      <c r="U35" s="1">
        <f>COUNTIFS(Table2[Sub-Sector],Table3[[#This Row],[Sub-Sector]],Table2[Rate of Change - Zone],"Positive")/Table3[[#This Row],[Count]]</f>
        <v>0</v>
      </c>
      <c r="V35" s="1">
        <f>COUNTIFS(Table2[Sub-Sector],Table3[[#This Row],[Sub-Sector]],Table2[Sharpe Ratio],"&gt;=0.10")/Table3[[#This Row],[Count]]</f>
        <v>0.4</v>
      </c>
      <c r="W3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379</v>
      </c>
      <c r="X35">
        <f>_xlfn.RANK.AVG(Table3[[#This Row],[Score]],Table3[Score],1)</f>
        <v>45</v>
      </c>
      <c r="Y3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206</v>
      </c>
      <c r="Z35">
        <f>_xlfn.RANK.AVG(Table3[[#This Row],[Score 2 ]],Table3[[Score 2 ]],1)</f>
        <v>33.5</v>
      </c>
    </row>
    <row r="36" spans="1:26" x14ac:dyDescent="0.3">
      <c r="A36" t="s">
        <v>451</v>
      </c>
      <c r="B36">
        <f>COUNTIFS(Table2[Sub-Sector],Table3[[#This Row],[Sub-Sector]])</f>
        <v>4</v>
      </c>
      <c r="C36" s="1">
        <f>COUNTIFS(Table2[Sub-Sector],Table3[[#This Row],[Sub-Sector]],Table2[Uptrend],"Uptrend")/Table3[[#This Row],[Count]]</f>
        <v>0</v>
      </c>
      <c r="D36" s="1">
        <f>COUNTIFS(Table2[Sub-Sector],Table3[[#This Row],[Sub-Sector]],Table2[1W Return vs Nifty],"&gt;=5")/Table3[[#This Row],[Count]]</f>
        <v>0.25</v>
      </c>
      <c r="E36" s="1">
        <f>COUNTIFS(Table2[Sub-Sector],Table3[[#This Row],[Sub-Sector]],Table2[1M Return vs Nifty],"&gt;=5")/Table3[[#This Row],[Count]]</f>
        <v>0.5</v>
      </c>
      <c r="F36" s="1">
        <f>COUNTIFS(Table2[Sub-Sector],Table3[[#This Row],[Sub-Sector]],Table2[6M Return vs Nifty],"&gt;=10")/Table3[[#This Row],[Count]]</f>
        <v>0.5</v>
      </c>
      <c r="G36" s="1">
        <f>COUNTIFS(Table2[Sub-Sector],Table3[[#This Row],[Sub-Sector]],Table2[1Y Return vs Nifty],"&gt;=10")/Table3[[#This Row],[Count]]</f>
        <v>0.75</v>
      </c>
      <c r="H36" s="1">
        <f>COUNTIFS(Table2[Sub-Sector],Table3[[#This Row],[Sub-Sector]],Table2[RSI Exponential â€“ 14D],"&gt;=50")/Table3[[#This Row],[Count]]</f>
        <v>0.5</v>
      </c>
      <c r="I36" s="1">
        <f>COUNTIFS(Table2[Sub-Sector],Table3[[#This Row],[Sub-Sector]],Table2[Relative Volume],"&gt;=1")/Table3[[#This Row],[Count]]</f>
        <v>0</v>
      </c>
      <c r="J36" s="1">
        <f>COUNTIFS(Table2[Sub-Sector],Table3[[#This Row],[Sub-Sector]],Table2[% Away From Day Low],"&gt;=0.05")/Table3[[#This Row],[Count]]</f>
        <v>0</v>
      </c>
      <c r="K36" s="1">
        <f>COUNTIFS(Table2[Sub-Sector],Table3[[#This Row],[Sub-Sector]],Table2[% Away From Day High],"&lt;=0.05")/Table3[[#This Row],[Count]]</f>
        <v>1</v>
      </c>
      <c r="L36" s="1">
        <f>COUNTIFS(Table2[Sub-Sector],Table3[[#This Row],[Sub-Sector]],Table2[% Away From Current Week Low],"&gt;=0.05")/Table3[[#This Row],[Count]]</f>
        <v>0.5</v>
      </c>
      <c r="M36" s="1">
        <f>COUNTIFS(Table2[Sub-Sector],Table3[[#This Row],[Sub-Sector]],Table2[% Away From Current Week High],"&lt;=0.05")/Table3[[#This Row],[Count]]</f>
        <v>1</v>
      </c>
      <c r="N36" s="1">
        <f>COUNTIFS(Table2[Sub-Sector],Table3[[#This Row],[Sub-Sector]],Table2[% Away From Current Month Low],"&gt;=0.05")/Table3[[#This Row],[Count]]</f>
        <v>0</v>
      </c>
      <c r="O36" s="1">
        <f>COUNTIFS(Table2[Sub-Sector],Table3[[#This Row],[Sub-Sector]],Table2[% Away From Current Month High],"&lt;=0.05")/Table3[[#This Row],[Count]]</f>
        <v>1</v>
      </c>
      <c r="P36" s="1">
        <f>COUNTIFS(Table2[Sub-Sector],Table3[[#This Row],[Sub-Sector]],Table2[% Away From 52W High],"&lt;=10")/Table3[[#This Row],[Count]]</f>
        <v>0</v>
      </c>
      <c r="Q36" s="1">
        <f>COUNTIFS(Table2[Sub-Sector],Table3[[#This Row],[Sub-Sector]],Table2[% Away From 52W Low],"&gt;=10")/Table3[[#This Row],[Count]]</f>
        <v>1</v>
      </c>
      <c r="R36" s="1">
        <f>COUNTIFS(Table2[Sub-Sector],Table3[[#This Row],[Sub-Sector]],Table2[% Price above 20 EMA],"&gt;=0")/Table3[[#This Row],[Count]]</f>
        <v>0.5</v>
      </c>
      <c r="S36" s="1">
        <f>COUNTIFS(Table2[Sub-Sector],Table3[[#This Row],[Sub-Sector]],Table2[% Price above 50 EMA],"&gt;=0")/Table3[[#This Row],[Count]]</f>
        <v>0.5</v>
      </c>
      <c r="T36" s="1">
        <f>COUNTIFS(Table2[Sub-Sector],Table3[[#This Row],[Sub-Sector]],Table2[% Price above 200 EMA],"&gt;=0")/Table3[[#This Row],[Count]]</f>
        <v>0.75</v>
      </c>
      <c r="U36" s="1">
        <f>COUNTIFS(Table2[Sub-Sector],Table3[[#This Row],[Sub-Sector]],Table2[Rate of Change - Zone],"Positive")/Table3[[#This Row],[Count]]</f>
        <v>0.25</v>
      </c>
      <c r="V36" s="1">
        <f>COUNTIFS(Table2[Sub-Sector],Table3[[#This Row],[Sub-Sector]],Table2[Sharpe Ratio],"&gt;=0.10")/Table3[[#This Row],[Count]]</f>
        <v>0.5</v>
      </c>
      <c r="W3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361</v>
      </c>
      <c r="X36">
        <f>_xlfn.RANK.AVG(Table3[[#This Row],[Score]],Table3[Score],1)</f>
        <v>41</v>
      </c>
      <c r="Y3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208</v>
      </c>
      <c r="Z36">
        <f>_xlfn.RANK.AVG(Table3[[#This Row],[Score 2 ]],Table3[[Score 2 ]],1)</f>
        <v>35</v>
      </c>
    </row>
    <row r="37" spans="1:26" x14ac:dyDescent="0.3">
      <c r="A37" t="s">
        <v>237</v>
      </c>
      <c r="B37">
        <f>COUNTIFS(Table2[Sub-Sector],Table3[[#This Row],[Sub-Sector]])</f>
        <v>5</v>
      </c>
      <c r="C37" s="1">
        <f>COUNTIFS(Table2[Sub-Sector],Table3[[#This Row],[Sub-Sector]],Table2[Uptrend],"Uptrend")/Table3[[#This Row],[Count]]</f>
        <v>0.6</v>
      </c>
      <c r="D37" s="1">
        <f>COUNTIFS(Table2[Sub-Sector],Table3[[#This Row],[Sub-Sector]],Table2[1W Return vs Nifty],"&gt;=5")/Table3[[#This Row],[Count]]</f>
        <v>0</v>
      </c>
      <c r="E37" s="1">
        <f>COUNTIFS(Table2[Sub-Sector],Table3[[#This Row],[Sub-Sector]],Table2[1M Return vs Nifty],"&gt;=5")/Table3[[#This Row],[Count]]</f>
        <v>0.2</v>
      </c>
      <c r="F37" s="1">
        <f>COUNTIFS(Table2[Sub-Sector],Table3[[#This Row],[Sub-Sector]],Table2[6M Return vs Nifty],"&gt;=10")/Table3[[#This Row],[Count]]</f>
        <v>0.6</v>
      </c>
      <c r="G37" s="1">
        <f>COUNTIFS(Table2[Sub-Sector],Table3[[#This Row],[Sub-Sector]],Table2[1Y Return vs Nifty],"&gt;=10")/Table3[[#This Row],[Count]]</f>
        <v>0.4</v>
      </c>
      <c r="H37" s="1">
        <f>COUNTIFS(Table2[Sub-Sector],Table3[[#This Row],[Sub-Sector]],Table2[RSI Exponential â€“ 14D],"&gt;=50")/Table3[[#This Row],[Count]]</f>
        <v>0.4</v>
      </c>
      <c r="I37" s="1">
        <f>COUNTIFS(Table2[Sub-Sector],Table3[[#This Row],[Sub-Sector]],Table2[Relative Volume],"&gt;=1")/Table3[[#This Row],[Count]]</f>
        <v>0.2</v>
      </c>
      <c r="J37" s="1">
        <f>COUNTIFS(Table2[Sub-Sector],Table3[[#This Row],[Sub-Sector]],Table2[% Away From Day Low],"&gt;=0.05")/Table3[[#This Row],[Count]]</f>
        <v>0</v>
      </c>
      <c r="K37" s="1">
        <f>COUNTIFS(Table2[Sub-Sector],Table3[[#This Row],[Sub-Sector]],Table2[% Away From Day High],"&lt;=0.05")/Table3[[#This Row],[Count]]</f>
        <v>1</v>
      </c>
      <c r="L37" s="1">
        <f>COUNTIFS(Table2[Sub-Sector],Table3[[#This Row],[Sub-Sector]],Table2[% Away From Current Week Low],"&gt;=0.05")/Table3[[#This Row],[Count]]</f>
        <v>0.4</v>
      </c>
      <c r="M37" s="1">
        <f>COUNTIFS(Table2[Sub-Sector],Table3[[#This Row],[Sub-Sector]],Table2[% Away From Current Week High],"&lt;=0.05")/Table3[[#This Row],[Count]]</f>
        <v>1</v>
      </c>
      <c r="N37" s="1">
        <f>COUNTIFS(Table2[Sub-Sector],Table3[[#This Row],[Sub-Sector]],Table2[% Away From Current Month Low],"&gt;=0.05")/Table3[[#This Row],[Count]]</f>
        <v>0</v>
      </c>
      <c r="O37" s="1">
        <f>COUNTIFS(Table2[Sub-Sector],Table3[[#This Row],[Sub-Sector]],Table2[% Away From Current Month High],"&lt;=0.05")/Table3[[#This Row],[Count]]</f>
        <v>1</v>
      </c>
      <c r="P37" s="1">
        <f>COUNTIFS(Table2[Sub-Sector],Table3[[#This Row],[Sub-Sector]],Table2[% Away From 52W High],"&lt;=10")/Table3[[#This Row],[Count]]</f>
        <v>0.2</v>
      </c>
      <c r="Q37" s="1">
        <f>COUNTIFS(Table2[Sub-Sector],Table3[[#This Row],[Sub-Sector]],Table2[% Away From 52W Low],"&gt;=10")/Table3[[#This Row],[Count]]</f>
        <v>0.8</v>
      </c>
      <c r="R37" s="1">
        <f>COUNTIFS(Table2[Sub-Sector],Table3[[#This Row],[Sub-Sector]],Table2[% Price above 20 EMA],"&gt;=0")/Table3[[#This Row],[Count]]</f>
        <v>0.4</v>
      </c>
      <c r="S37" s="1">
        <f>COUNTIFS(Table2[Sub-Sector],Table3[[#This Row],[Sub-Sector]],Table2[% Price above 50 EMA],"&gt;=0")/Table3[[#This Row],[Count]]</f>
        <v>0.4</v>
      </c>
      <c r="T37" s="1">
        <f>COUNTIFS(Table2[Sub-Sector],Table3[[#This Row],[Sub-Sector]],Table2[% Price above 200 EMA],"&gt;=0")/Table3[[#This Row],[Count]]</f>
        <v>0.8</v>
      </c>
      <c r="U37" s="1">
        <f>COUNTIFS(Table2[Sub-Sector],Table3[[#This Row],[Sub-Sector]],Table2[Rate of Change - Zone],"Positive")/Table3[[#This Row],[Count]]</f>
        <v>0.2</v>
      </c>
      <c r="V37" s="1">
        <f>COUNTIFS(Table2[Sub-Sector],Table3[[#This Row],[Sub-Sector]],Table2[Sharpe Ratio],"&gt;=0.10")/Table3[[#This Row],[Count]]</f>
        <v>0.4</v>
      </c>
      <c r="W3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373.5</v>
      </c>
      <c r="X37">
        <f>_xlfn.RANK.AVG(Table3[[#This Row],[Score]],Table3[Score],1)</f>
        <v>43</v>
      </c>
      <c r="Y3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209</v>
      </c>
      <c r="Z37">
        <f>_xlfn.RANK.AVG(Table3[[#This Row],[Score 2 ]],Table3[[Score 2 ]],1)</f>
        <v>36.5</v>
      </c>
    </row>
    <row r="38" spans="1:26" x14ac:dyDescent="0.3">
      <c r="A38" t="s">
        <v>83</v>
      </c>
      <c r="B38">
        <f>COUNTIFS(Table2[Sub-Sector],Table3[[#This Row],[Sub-Sector]])</f>
        <v>3</v>
      </c>
      <c r="C38" s="1">
        <f>COUNTIFS(Table2[Sub-Sector],Table3[[#This Row],[Sub-Sector]],Table2[Uptrend],"Uptrend")/Table3[[#This Row],[Count]]</f>
        <v>0</v>
      </c>
      <c r="D38" s="1">
        <f>COUNTIFS(Table2[Sub-Sector],Table3[[#This Row],[Sub-Sector]],Table2[1W Return vs Nifty],"&gt;=5")/Table3[[#This Row],[Count]]</f>
        <v>0.33333333333333331</v>
      </c>
      <c r="E38" s="1">
        <f>COUNTIFS(Table2[Sub-Sector],Table3[[#This Row],[Sub-Sector]],Table2[1M Return vs Nifty],"&gt;=5")/Table3[[#This Row],[Count]]</f>
        <v>0</v>
      </c>
      <c r="F38" s="1">
        <f>COUNTIFS(Table2[Sub-Sector],Table3[[#This Row],[Sub-Sector]],Table2[6M Return vs Nifty],"&gt;=10")/Table3[[#This Row],[Count]]</f>
        <v>0.33333333333333331</v>
      </c>
      <c r="G38" s="1">
        <f>COUNTIFS(Table2[Sub-Sector],Table3[[#This Row],[Sub-Sector]],Table2[1Y Return vs Nifty],"&gt;=10")/Table3[[#This Row],[Count]]</f>
        <v>1</v>
      </c>
      <c r="H38" s="1">
        <f>COUNTIFS(Table2[Sub-Sector],Table3[[#This Row],[Sub-Sector]],Table2[RSI Exponential â€“ 14D],"&gt;=50")/Table3[[#This Row],[Count]]</f>
        <v>0.66666666666666663</v>
      </c>
      <c r="I38" s="1">
        <f>COUNTIFS(Table2[Sub-Sector],Table3[[#This Row],[Sub-Sector]],Table2[Relative Volume],"&gt;=1")/Table3[[#This Row],[Count]]</f>
        <v>0.33333333333333331</v>
      </c>
      <c r="J38" s="1">
        <f>COUNTIFS(Table2[Sub-Sector],Table3[[#This Row],[Sub-Sector]],Table2[% Away From Day Low],"&gt;=0.05")/Table3[[#This Row],[Count]]</f>
        <v>0</v>
      </c>
      <c r="K38" s="1">
        <f>COUNTIFS(Table2[Sub-Sector],Table3[[#This Row],[Sub-Sector]],Table2[% Away From Day High],"&lt;=0.05")/Table3[[#This Row],[Count]]</f>
        <v>1</v>
      </c>
      <c r="L38" s="1">
        <f>COUNTIFS(Table2[Sub-Sector],Table3[[#This Row],[Sub-Sector]],Table2[% Away From Current Week Low],"&gt;=0.05")/Table3[[#This Row],[Count]]</f>
        <v>1</v>
      </c>
      <c r="M38" s="1">
        <f>COUNTIFS(Table2[Sub-Sector],Table3[[#This Row],[Sub-Sector]],Table2[% Away From Current Week High],"&lt;=0.05")/Table3[[#This Row],[Count]]</f>
        <v>1</v>
      </c>
      <c r="N38" s="1">
        <f>COUNTIFS(Table2[Sub-Sector],Table3[[#This Row],[Sub-Sector]],Table2[% Away From Current Month Low],"&gt;=0.05")/Table3[[#This Row],[Count]]</f>
        <v>0</v>
      </c>
      <c r="O38" s="1">
        <f>COUNTIFS(Table2[Sub-Sector],Table3[[#This Row],[Sub-Sector]],Table2[% Away From Current Month High],"&lt;=0.05")/Table3[[#This Row],[Count]]</f>
        <v>1</v>
      </c>
      <c r="P38" s="1">
        <f>COUNTIFS(Table2[Sub-Sector],Table3[[#This Row],[Sub-Sector]],Table2[% Away From 52W High],"&lt;=10")/Table3[[#This Row],[Count]]</f>
        <v>0</v>
      </c>
      <c r="Q38" s="1">
        <f>COUNTIFS(Table2[Sub-Sector],Table3[[#This Row],[Sub-Sector]],Table2[% Away From 52W Low],"&gt;=10")/Table3[[#This Row],[Count]]</f>
        <v>1</v>
      </c>
      <c r="R38" s="1">
        <f>COUNTIFS(Table2[Sub-Sector],Table3[[#This Row],[Sub-Sector]],Table2[% Price above 20 EMA],"&gt;=0")/Table3[[#This Row],[Count]]</f>
        <v>0.66666666666666663</v>
      </c>
      <c r="S38" s="1">
        <f>COUNTIFS(Table2[Sub-Sector],Table3[[#This Row],[Sub-Sector]],Table2[% Price above 50 EMA],"&gt;=0")/Table3[[#This Row],[Count]]</f>
        <v>0.33333333333333331</v>
      </c>
      <c r="T38" s="1">
        <f>COUNTIFS(Table2[Sub-Sector],Table3[[#This Row],[Sub-Sector]],Table2[% Price above 200 EMA],"&gt;=0")/Table3[[#This Row],[Count]]</f>
        <v>0.66666666666666663</v>
      </c>
      <c r="U38" s="1">
        <f>COUNTIFS(Table2[Sub-Sector],Table3[[#This Row],[Sub-Sector]],Table2[Rate of Change - Zone],"Positive")/Table3[[#This Row],[Count]]</f>
        <v>0</v>
      </c>
      <c r="V38" s="1">
        <f>COUNTIFS(Table2[Sub-Sector],Table3[[#This Row],[Sub-Sector]],Table2[Sharpe Ratio],"&gt;=0.10")/Table3[[#This Row],[Count]]</f>
        <v>0</v>
      </c>
      <c r="W3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426.5</v>
      </c>
      <c r="X38">
        <f>_xlfn.RANK.AVG(Table3[[#This Row],[Score]],Table3[Score],1)</f>
        <v>63</v>
      </c>
      <c r="Y3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209</v>
      </c>
      <c r="Z38">
        <f>_xlfn.RANK.AVG(Table3[[#This Row],[Score 2 ]],Table3[[Score 2 ]],1)</f>
        <v>36.5</v>
      </c>
    </row>
    <row r="39" spans="1:26" x14ac:dyDescent="0.3">
      <c r="A39" t="s">
        <v>191</v>
      </c>
      <c r="B39">
        <f>COUNTIFS(Table2[Sub-Sector],Table3[[#This Row],[Sub-Sector]])</f>
        <v>2</v>
      </c>
      <c r="C39" s="1">
        <f>COUNTIFS(Table2[Sub-Sector],Table3[[#This Row],[Sub-Sector]],Table2[Uptrend],"Uptrend")/Table3[[#This Row],[Count]]</f>
        <v>0</v>
      </c>
      <c r="D39" s="1">
        <f>COUNTIFS(Table2[Sub-Sector],Table3[[#This Row],[Sub-Sector]],Table2[1W Return vs Nifty],"&gt;=5")/Table3[[#This Row],[Count]]</f>
        <v>0</v>
      </c>
      <c r="E39" s="1">
        <f>COUNTIFS(Table2[Sub-Sector],Table3[[#This Row],[Sub-Sector]],Table2[1M Return vs Nifty],"&gt;=5")/Table3[[#This Row],[Count]]</f>
        <v>0</v>
      </c>
      <c r="F39" s="1">
        <f>COUNTIFS(Table2[Sub-Sector],Table3[[#This Row],[Sub-Sector]],Table2[6M Return vs Nifty],"&gt;=10")/Table3[[#This Row],[Count]]</f>
        <v>0</v>
      </c>
      <c r="G39" s="1">
        <f>COUNTIFS(Table2[Sub-Sector],Table3[[#This Row],[Sub-Sector]],Table2[1Y Return vs Nifty],"&gt;=10")/Table3[[#This Row],[Count]]</f>
        <v>0.5</v>
      </c>
      <c r="H39" s="1">
        <f>COUNTIFS(Table2[Sub-Sector],Table3[[#This Row],[Sub-Sector]],Table2[RSI Exponential â€“ 14D],"&gt;=50")/Table3[[#This Row],[Count]]</f>
        <v>0.5</v>
      </c>
      <c r="I39" s="1">
        <f>COUNTIFS(Table2[Sub-Sector],Table3[[#This Row],[Sub-Sector]],Table2[Relative Volume],"&gt;=1")/Table3[[#This Row],[Count]]</f>
        <v>0.5</v>
      </c>
      <c r="J39" s="1">
        <f>COUNTIFS(Table2[Sub-Sector],Table3[[#This Row],[Sub-Sector]],Table2[% Away From Day Low],"&gt;=0.05")/Table3[[#This Row],[Count]]</f>
        <v>0</v>
      </c>
      <c r="K39" s="1">
        <f>COUNTIFS(Table2[Sub-Sector],Table3[[#This Row],[Sub-Sector]],Table2[% Away From Day High],"&lt;=0.05")/Table3[[#This Row],[Count]]</f>
        <v>1</v>
      </c>
      <c r="L39" s="1">
        <f>COUNTIFS(Table2[Sub-Sector],Table3[[#This Row],[Sub-Sector]],Table2[% Away From Current Week Low],"&gt;=0.05")/Table3[[#This Row],[Count]]</f>
        <v>0.5</v>
      </c>
      <c r="M39" s="1">
        <f>COUNTIFS(Table2[Sub-Sector],Table3[[#This Row],[Sub-Sector]],Table2[% Away From Current Week High],"&lt;=0.05")/Table3[[#This Row],[Count]]</f>
        <v>1</v>
      </c>
      <c r="N39" s="1">
        <f>COUNTIFS(Table2[Sub-Sector],Table3[[#This Row],[Sub-Sector]],Table2[% Away From Current Month Low],"&gt;=0.05")/Table3[[#This Row],[Count]]</f>
        <v>0</v>
      </c>
      <c r="O39" s="1">
        <f>COUNTIFS(Table2[Sub-Sector],Table3[[#This Row],[Sub-Sector]],Table2[% Away From Current Month High],"&lt;=0.05")/Table3[[#This Row],[Count]]</f>
        <v>1</v>
      </c>
      <c r="P39" s="1">
        <f>COUNTIFS(Table2[Sub-Sector],Table3[[#This Row],[Sub-Sector]],Table2[% Away From 52W High],"&lt;=10")/Table3[[#This Row],[Count]]</f>
        <v>0.5</v>
      </c>
      <c r="Q39" s="1">
        <f>COUNTIFS(Table2[Sub-Sector],Table3[[#This Row],[Sub-Sector]],Table2[% Away From 52W Low],"&gt;=10")/Table3[[#This Row],[Count]]</f>
        <v>1</v>
      </c>
      <c r="R39" s="1">
        <f>COUNTIFS(Table2[Sub-Sector],Table3[[#This Row],[Sub-Sector]],Table2[% Price above 20 EMA],"&gt;=0")/Table3[[#This Row],[Count]]</f>
        <v>0.5</v>
      </c>
      <c r="S39" s="1">
        <f>COUNTIFS(Table2[Sub-Sector],Table3[[#This Row],[Sub-Sector]],Table2[% Price above 50 EMA],"&gt;=0")/Table3[[#This Row],[Count]]</f>
        <v>0.5</v>
      </c>
      <c r="T39" s="1">
        <f>COUNTIFS(Table2[Sub-Sector],Table3[[#This Row],[Sub-Sector]],Table2[% Price above 200 EMA],"&gt;=0")/Table3[[#This Row],[Count]]</f>
        <v>0.5</v>
      </c>
      <c r="U39" s="1">
        <f>COUNTIFS(Table2[Sub-Sector],Table3[[#This Row],[Sub-Sector]],Table2[Rate of Change - Zone],"Positive")/Table3[[#This Row],[Count]]</f>
        <v>0.5</v>
      </c>
      <c r="V39" s="1">
        <f>COUNTIFS(Table2[Sub-Sector],Table3[[#This Row],[Sub-Sector]],Table2[Sharpe Ratio],"&gt;=0.10")/Table3[[#This Row],[Count]]</f>
        <v>0</v>
      </c>
      <c r="W3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494</v>
      </c>
      <c r="X39">
        <f>_xlfn.RANK.AVG(Table3[[#This Row],[Score]],Table3[Score],1)</f>
        <v>76</v>
      </c>
      <c r="Y3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211</v>
      </c>
      <c r="Z39">
        <f>_xlfn.RANK.AVG(Table3[[#This Row],[Score 2 ]],Table3[[Score 2 ]],1)</f>
        <v>38</v>
      </c>
    </row>
    <row r="40" spans="1:26" x14ac:dyDescent="0.3">
      <c r="A40" t="s">
        <v>277</v>
      </c>
      <c r="B40">
        <f>COUNTIFS(Table2[Sub-Sector],Table3[[#This Row],[Sub-Sector]])</f>
        <v>12</v>
      </c>
      <c r="C40" s="1">
        <f>COUNTIFS(Table2[Sub-Sector],Table3[[#This Row],[Sub-Sector]],Table2[Uptrend],"Uptrend")/Table3[[#This Row],[Count]]</f>
        <v>0.33333333333333331</v>
      </c>
      <c r="D40" s="1">
        <f>COUNTIFS(Table2[Sub-Sector],Table3[[#This Row],[Sub-Sector]],Table2[1W Return vs Nifty],"&gt;=5")/Table3[[#This Row],[Count]]</f>
        <v>0</v>
      </c>
      <c r="E40" s="1">
        <f>COUNTIFS(Table2[Sub-Sector],Table3[[#This Row],[Sub-Sector]],Table2[1M Return vs Nifty],"&gt;=5")/Table3[[#This Row],[Count]]</f>
        <v>0.16666666666666666</v>
      </c>
      <c r="F40" s="1">
        <f>COUNTIFS(Table2[Sub-Sector],Table3[[#This Row],[Sub-Sector]],Table2[6M Return vs Nifty],"&gt;=10")/Table3[[#This Row],[Count]]</f>
        <v>0.33333333333333331</v>
      </c>
      <c r="G40" s="1">
        <f>COUNTIFS(Table2[Sub-Sector],Table3[[#This Row],[Sub-Sector]],Table2[1Y Return vs Nifty],"&gt;=10")/Table3[[#This Row],[Count]]</f>
        <v>0.33333333333333331</v>
      </c>
      <c r="H40" s="1">
        <f>COUNTIFS(Table2[Sub-Sector],Table3[[#This Row],[Sub-Sector]],Table2[RSI Exponential â€“ 14D],"&gt;=50")/Table3[[#This Row],[Count]]</f>
        <v>0.25</v>
      </c>
      <c r="I40" s="1">
        <f>COUNTIFS(Table2[Sub-Sector],Table3[[#This Row],[Sub-Sector]],Table2[Relative Volume],"&gt;=1")/Table3[[#This Row],[Count]]</f>
        <v>0.41666666666666669</v>
      </c>
      <c r="J40" s="1">
        <f>COUNTIFS(Table2[Sub-Sector],Table3[[#This Row],[Sub-Sector]],Table2[% Away From Day Low],"&gt;=0.05")/Table3[[#This Row],[Count]]</f>
        <v>0</v>
      </c>
      <c r="K40" s="1">
        <f>COUNTIFS(Table2[Sub-Sector],Table3[[#This Row],[Sub-Sector]],Table2[% Away From Day High],"&lt;=0.05")/Table3[[#This Row],[Count]]</f>
        <v>1</v>
      </c>
      <c r="L40" s="1">
        <f>COUNTIFS(Table2[Sub-Sector],Table3[[#This Row],[Sub-Sector]],Table2[% Away From Current Week Low],"&gt;=0.05")/Table3[[#This Row],[Count]]</f>
        <v>0.58333333333333337</v>
      </c>
      <c r="M40" s="1">
        <f>COUNTIFS(Table2[Sub-Sector],Table3[[#This Row],[Sub-Sector]],Table2[% Away From Current Week High],"&lt;=0.05")/Table3[[#This Row],[Count]]</f>
        <v>0.58333333333333337</v>
      </c>
      <c r="N40" s="1">
        <f>COUNTIFS(Table2[Sub-Sector],Table3[[#This Row],[Sub-Sector]],Table2[% Away From Current Month Low],"&gt;=0.05")/Table3[[#This Row],[Count]]</f>
        <v>0</v>
      </c>
      <c r="O40" s="1">
        <f>COUNTIFS(Table2[Sub-Sector],Table3[[#This Row],[Sub-Sector]],Table2[% Away From Current Month High],"&lt;=0.05")/Table3[[#This Row],[Count]]</f>
        <v>1</v>
      </c>
      <c r="P40" s="1">
        <f>COUNTIFS(Table2[Sub-Sector],Table3[[#This Row],[Sub-Sector]],Table2[% Away From 52W High],"&lt;=10")/Table3[[#This Row],[Count]]</f>
        <v>0.16666666666666666</v>
      </c>
      <c r="Q40" s="1">
        <f>COUNTIFS(Table2[Sub-Sector],Table3[[#This Row],[Sub-Sector]],Table2[% Away From 52W Low],"&gt;=10")/Table3[[#This Row],[Count]]</f>
        <v>0.91666666666666663</v>
      </c>
      <c r="R40" s="1">
        <f>COUNTIFS(Table2[Sub-Sector],Table3[[#This Row],[Sub-Sector]],Table2[% Price above 20 EMA],"&gt;=0")/Table3[[#This Row],[Count]]</f>
        <v>0.33333333333333331</v>
      </c>
      <c r="S40" s="1">
        <f>COUNTIFS(Table2[Sub-Sector],Table3[[#This Row],[Sub-Sector]],Table2[% Price above 50 EMA],"&gt;=0")/Table3[[#This Row],[Count]]</f>
        <v>0.33333333333333331</v>
      </c>
      <c r="T40" s="1">
        <f>COUNTIFS(Table2[Sub-Sector],Table3[[#This Row],[Sub-Sector]],Table2[% Price above 200 EMA],"&gt;=0")/Table3[[#This Row],[Count]]</f>
        <v>0.5</v>
      </c>
      <c r="U40" s="1">
        <f>COUNTIFS(Table2[Sub-Sector],Table3[[#This Row],[Sub-Sector]],Table2[Rate of Change - Zone],"Positive")/Table3[[#This Row],[Count]]</f>
        <v>0.25</v>
      </c>
      <c r="V40" s="1">
        <f>COUNTIFS(Table2[Sub-Sector],Table3[[#This Row],[Sub-Sector]],Table2[Sharpe Ratio],"&gt;=0.10")/Table3[[#This Row],[Count]]</f>
        <v>0.33333333333333331</v>
      </c>
      <c r="W4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405.5</v>
      </c>
      <c r="X40">
        <f>_xlfn.RANK.AVG(Table3[[#This Row],[Score]],Table3[Score],1)</f>
        <v>54</v>
      </c>
      <c r="Y4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213</v>
      </c>
      <c r="Z40">
        <f>_xlfn.RANK.AVG(Table3[[#This Row],[Score 2 ]],Table3[[Score 2 ]],1)</f>
        <v>39</v>
      </c>
    </row>
    <row r="41" spans="1:26" x14ac:dyDescent="0.3">
      <c r="A41" t="s">
        <v>458</v>
      </c>
      <c r="B41">
        <f>COUNTIFS(Table2[Sub-Sector],Table3[[#This Row],[Sub-Sector]])</f>
        <v>4</v>
      </c>
      <c r="C41" s="1">
        <f>COUNTIFS(Table2[Sub-Sector],Table3[[#This Row],[Sub-Sector]],Table2[Uptrend],"Uptrend")/Table3[[#This Row],[Count]]</f>
        <v>0.5</v>
      </c>
      <c r="D41" s="1">
        <f>COUNTIFS(Table2[Sub-Sector],Table3[[#This Row],[Sub-Sector]],Table2[1W Return vs Nifty],"&gt;=5")/Table3[[#This Row],[Count]]</f>
        <v>0</v>
      </c>
      <c r="E41" s="1">
        <f>COUNTIFS(Table2[Sub-Sector],Table3[[#This Row],[Sub-Sector]],Table2[1M Return vs Nifty],"&gt;=5")/Table3[[#This Row],[Count]]</f>
        <v>0.5</v>
      </c>
      <c r="F41" s="1">
        <f>COUNTIFS(Table2[Sub-Sector],Table3[[#This Row],[Sub-Sector]],Table2[6M Return vs Nifty],"&gt;=10")/Table3[[#This Row],[Count]]</f>
        <v>0.5</v>
      </c>
      <c r="G41" s="1">
        <f>COUNTIFS(Table2[Sub-Sector],Table3[[#This Row],[Sub-Sector]],Table2[1Y Return vs Nifty],"&gt;=10")/Table3[[#This Row],[Count]]</f>
        <v>0.25</v>
      </c>
      <c r="H41" s="1">
        <f>COUNTIFS(Table2[Sub-Sector],Table3[[#This Row],[Sub-Sector]],Table2[RSI Exponential â€“ 14D],"&gt;=50")/Table3[[#This Row],[Count]]</f>
        <v>0.25</v>
      </c>
      <c r="I41" s="1">
        <f>COUNTIFS(Table2[Sub-Sector],Table3[[#This Row],[Sub-Sector]],Table2[Relative Volume],"&gt;=1")/Table3[[#This Row],[Count]]</f>
        <v>0.25</v>
      </c>
      <c r="J41" s="1">
        <f>COUNTIFS(Table2[Sub-Sector],Table3[[#This Row],[Sub-Sector]],Table2[% Away From Day Low],"&gt;=0.05")/Table3[[#This Row],[Count]]</f>
        <v>0</v>
      </c>
      <c r="K41" s="1">
        <f>COUNTIFS(Table2[Sub-Sector],Table3[[#This Row],[Sub-Sector]],Table2[% Away From Day High],"&lt;=0.05")/Table3[[#This Row],[Count]]</f>
        <v>1</v>
      </c>
      <c r="L41" s="1">
        <f>COUNTIFS(Table2[Sub-Sector],Table3[[#This Row],[Sub-Sector]],Table2[% Away From Current Week Low],"&gt;=0.05")/Table3[[#This Row],[Count]]</f>
        <v>1</v>
      </c>
      <c r="M41" s="1">
        <f>COUNTIFS(Table2[Sub-Sector],Table3[[#This Row],[Sub-Sector]],Table2[% Away From Current Week High],"&lt;=0.05")/Table3[[#This Row],[Count]]</f>
        <v>1</v>
      </c>
      <c r="N41" s="1">
        <f>COUNTIFS(Table2[Sub-Sector],Table3[[#This Row],[Sub-Sector]],Table2[% Away From Current Month Low],"&gt;=0.05")/Table3[[#This Row],[Count]]</f>
        <v>0</v>
      </c>
      <c r="O41" s="1">
        <f>COUNTIFS(Table2[Sub-Sector],Table3[[#This Row],[Sub-Sector]],Table2[% Away From Current Month High],"&lt;=0.05")/Table3[[#This Row],[Count]]</f>
        <v>1</v>
      </c>
      <c r="P41" s="1">
        <f>COUNTIFS(Table2[Sub-Sector],Table3[[#This Row],[Sub-Sector]],Table2[% Away From 52W High],"&lt;=10")/Table3[[#This Row],[Count]]</f>
        <v>0</v>
      </c>
      <c r="Q41" s="1">
        <f>COUNTIFS(Table2[Sub-Sector],Table3[[#This Row],[Sub-Sector]],Table2[% Away From 52W Low],"&gt;=10")/Table3[[#This Row],[Count]]</f>
        <v>1</v>
      </c>
      <c r="R41" s="1">
        <f>COUNTIFS(Table2[Sub-Sector],Table3[[#This Row],[Sub-Sector]],Table2[% Price above 20 EMA],"&gt;=0")/Table3[[#This Row],[Count]]</f>
        <v>0.75</v>
      </c>
      <c r="S41" s="1">
        <f>COUNTIFS(Table2[Sub-Sector],Table3[[#This Row],[Sub-Sector]],Table2[% Price above 50 EMA],"&gt;=0")/Table3[[#This Row],[Count]]</f>
        <v>0.5</v>
      </c>
      <c r="T41" s="1">
        <f>COUNTIFS(Table2[Sub-Sector],Table3[[#This Row],[Sub-Sector]],Table2[% Price above 200 EMA],"&gt;=0")/Table3[[#This Row],[Count]]</f>
        <v>0.5</v>
      </c>
      <c r="U41" s="1">
        <f>COUNTIFS(Table2[Sub-Sector],Table3[[#This Row],[Sub-Sector]],Table2[Rate of Change - Zone],"Positive")/Table3[[#This Row],[Count]]</f>
        <v>0.25</v>
      </c>
      <c r="V41" s="1">
        <f>COUNTIFS(Table2[Sub-Sector],Table3[[#This Row],[Sub-Sector]],Table2[Sharpe Ratio],"&gt;=0.10")/Table3[[#This Row],[Count]]</f>
        <v>0.25</v>
      </c>
      <c r="W4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355.5</v>
      </c>
      <c r="X41">
        <f>_xlfn.RANK.AVG(Table3[[#This Row],[Score]],Table3[Score],1)</f>
        <v>37</v>
      </c>
      <c r="Y4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215</v>
      </c>
      <c r="Z41">
        <f>_xlfn.RANK.AVG(Table3[[#This Row],[Score 2 ]],Table3[[Score 2 ]],1)</f>
        <v>40</v>
      </c>
    </row>
    <row r="42" spans="1:26" x14ac:dyDescent="0.3">
      <c r="A42" t="s">
        <v>32</v>
      </c>
      <c r="B42">
        <f>COUNTIFS(Table2[Sub-Sector],Table3[[#This Row],[Sub-Sector]])</f>
        <v>11</v>
      </c>
      <c r="C42" s="1">
        <f>COUNTIFS(Table2[Sub-Sector],Table3[[#This Row],[Sub-Sector]],Table2[Uptrend],"Uptrend")/Table3[[#This Row],[Count]]</f>
        <v>0.18181818181818182</v>
      </c>
      <c r="D42" s="1">
        <f>COUNTIFS(Table2[Sub-Sector],Table3[[#This Row],[Sub-Sector]],Table2[1W Return vs Nifty],"&gt;=5")/Table3[[#This Row],[Count]]</f>
        <v>0.54545454545454541</v>
      </c>
      <c r="E42" s="1">
        <f>COUNTIFS(Table2[Sub-Sector],Table3[[#This Row],[Sub-Sector]],Table2[1M Return vs Nifty],"&gt;=5")/Table3[[#This Row],[Count]]</f>
        <v>0.27272727272727271</v>
      </c>
      <c r="F42" s="1">
        <f>COUNTIFS(Table2[Sub-Sector],Table3[[#This Row],[Sub-Sector]],Table2[6M Return vs Nifty],"&gt;=10")/Table3[[#This Row],[Count]]</f>
        <v>0</v>
      </c>
      <c r="G42" s="1">
        <f>COUNTIFS(Table2[Sub-Sector],Table3[[#This Row],[Sub-Sector]],Table2[1Y Return vs Nifty],"&gt;=10")/Table3[[#This Row],[Count]]</f>
        <v>0.27272727272727271</v>
      </c>
      <c r="H42" s="1">
        <f>COUNTIFS(Table2[Sub-Sector],Table3[[#This Row],[Sub-Sector]],Table2[RSI Exponential â€“ 14D],"&gt;=50")/Table3[[#This Row],[Count]]</f>
        <v>0.90909090909090906</v>
      </c>
      <c r="I42" s="1">
        <f>COUNTIFS(Table2[Sub-Sector],Table3[[#This Row],[Sub-Sector]],Table2[Relative Volume],"&gt;=1")/Table3[[#This Row],[Count]]</f>
        <v>0.72727272727272729</v>
      </c>
      <c r="J42" s="1">
        <f>COUNTIFS(Table2[Sub-Sector],Table3[[#This Row],[Sub-Sector]],Table2[% Away From Day Low],"&gt;=0.05")/Table3[[#This Row],[Count]]</f>
        <v>0</v>
      </c>
      <c r="K42" s="1">
        <f>COUNTIFS(Table2[Sub-Sector],Table3[[#This Row],[Sub-Sector]],Table2[% Away From Day High],"&lt;=0.05")/Table3[[#This Row],[Count]]</f>
        <v>1</v>
      </c>
      <c r="L42" s="1">
        <f>COUNTIFS(Table2[Sub-Sector],Table3[[#This Row],[Sub-Sector]],Table2[% Away From Current Week Low],"&gt;=0.05")/Table3[[#This Row],[Count]]</f>
        <v>0.90909090909090906</v>
      </c>
      <c r="M42" s="1">
        <f>COUNTIFS(Table2[Sub-Sector],Table3[[#This Row],[Sub-Sector]],Table2[% Away From Current Week High],"&lt;=0.05")/Table3[[#This Row],[Count]]</f>
        <v>1</v>
      </c>
      <c r="N42" s="1">
        <f>COUNTIFS(Table2[Sub-Sector],Table3[[#This Row],[Sub-Sector]],Table2[% Away From Current Month Low],"&gt;=0.05")/Table3[[#This Row],[Count]]</f>
        <v>0</v>
      </c>
      <c r="O42" s="1">
        <f>COUNTIFS(Table2[Sub-Sector],Table3[[#This Row],[Sub-Sector]],Table2[% Away From Current Month High],"&lt;=0.05")/Table3[[#This Row],[Count]]</f>
        <v>1</v>
      </c>
      <c r="P42" s="1">
        <f>COUNTIFS(Table2[Sub-Sector],Table3[[#This Row],[Sub-Sector]],Table2[% Away From 52W High],"&lt;=10")/Table3[[#This Row],[Count]]</f>
        <v>9.0909090909090912E-2</v>
      </c>
      <c r="Q42" s="1">
        <f>COUNTIFS(Table2[Sub-Sector],Table3[[#This Row],[Sub-Sector]],Table2[% Away From 52W Low],"&gt;=10")/Table3[[#This Row],[Count]]</f>
        <v>1</v>
      </c>
      <c r="R42" s="1">
        <f>COUNTIFS(Table2[Sub-Sector],Table3[[#This Row],[Sub-Sector]],Table2[% Price above 20 EMA],"&gt;=0")/Table3[[#This Row],[Count]]</f>
        <v>0.90909090909090906</v>
      </c>
      <c r="S42" s="1">
        <f>COUNTIFS(Table2[Sub-Sector],Table3[[#This Row],[Sub-Sector]],Table2[% Price above 50 EMA],"&gt;=0")/Table3[[#This Row],[Count]]</f>
        <v>0.45454545454545453</v>
      </c>
      <c r="T42" s="1">
        <f>COUNTIFS(Table2[Sub-Sector],Table3[[#This Row],[Sub-Sector]],Table2[% Price above 200 EMA],"&gt;=0")/Table3[[#This Row],[Count]]</f>
        <v>0.36363636363636365</v>
      </c>
      <c r="U42" s="1">
        <f>COUNTIFS(Table2[Sub-Sector],Table3[[#This Row],[Sub-Sector]],Table2[Rate of Change - Zone],"Positive")/Table3[[#This Row],[Count]]</f>
        <v>0.81818181818181823</v>
      </c>
      <c r="V42" s="1">
        <f>COUNTIFS(Table2[Sub-Sector],Table3[[#This Row],[Sub-Sector]],Table2[Sharpe Ratio],"&gt;=0.10")/Table3[[#This Row],[Count]]</f>
        <v>0.63636363636363635</v>
      </c>
      <c r="W4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332</v>
      </c>
      <c r="X42">
        <f>_xlfn.RANK.AVG(Table3[[#This Row],[Score]],Table3[Score],1)</f>
        <v>29</v>
      </c>
      <c r="Y4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215.5</v>
      </c>
      <c r="Z42">
        <f>_xlfn.RANK.AVG(Table3[[#This Row],[Score 2 ]],Table3[[Score 2 ]],1)</f>
        <v>41</v>
      </c>
    </row>
    <row r="43" spans="1:26" x14ac:dyDescent="0.3">
      <c r="A43" t="s">
        <v>982</v>
      </c>
      <c r="B43">
        <f>COUNTIFS(Table2[Sub-Sector],Table3[[#This Row],[Sub-Sector]])</f>
        <v>1</v>
      </c>
      <c r="C43" s="1">
        <f>COUNTIFS(Table2[Sub-Sector],Table3[[#This Row],[Sub-Sector]],Table2[Uptrend],"Uptrend")/Table3[[#This Row],[Count]]</f>
        <v>1</v>
      </c>
      <c r="D43" s="1">
        <f>COUNTIFS(Table2[Sub-Sector],Table3[[#This Row],[Sub-Sector]],Table2[1W Return vs Nifty],"&gt;=5")/Table3[[#This Row],[Count]]</f>
        <v>0</v>
      </c>
      <c r="E43" s="1">
        <f>COUNTIFS(Table2[Sub-Sector],Table3[[#This Row],[Sub-Sector]],Table2[1M Return vs Nifty],"&gt;=5")/Table3[[#This Row],[Count]]</f>
        <v>0</v>
      </c>
      <c r="F43" s="1">
        <f>COUNTIFS(Table2[Sub-Sector],Table3[[#This Row],[Sub-Sector]],Table2[6M Return vs Nifty],"&gt;=10")/Table3[[#This Row],[Count]]</f>
        <v>1</v>
      </c>
      <c r="G43" s="1">
        <f>COUNTIFS(Table2[Sub-Sector],Table3[[#This Row],[Sub-Sector]],Table2[1Y Return vs Nifty],"&gt;=10")/Table3[[#This Row],[Count]]</f>
        <v>1</v>
      </c>
      <c r="H43" s="1">
        <f>COUNTIFS(Table2[Sub-Sector],Table3[[#This Row],[Sub-Sector]],Table2[RSI Exponential â€“ 14D],"&gt;=50")/Table3[[#This Row],[Count]]</f>
        <v>0</v>
      </c>
      <c r="I43" s="1">
        <f>COUNTIFS(Table2[Sub-Sector],Table3[[#This Row],[Sub-Sector]],Table2[Relative Volume],"&gt;=1")/Table3[[#This Row],[Count]]</f>
        <v>0</v>
      </c>
      <c r="J43" s="1">
        <f>COUNTIFS(Table2[Sub-Sector],Table3[[#This Row],[Sub-Sector]],Table2[% Away From Day Low],"&gt;=0.05")/Table3[[#This Row],[Count]]</f>
        <v>0</v>
      </c>
      <c r="K43" s="1">
        <f>COUNTIFS(Table2[Sub-Sector],Table3[[#This Row],[Sub-Sector]],Table2[% Away From Day High],"&lt;=0.05")/Table3[[#This Row],[Count]]</f>
        <v>1</v>
      </c>
      <c r="L43" s="1">
        <f>COUNTIFS(Table2[Sub-Sector],Table3[[#This Row],[Sub-Sector]],Table2[% Away From Current Week Low],"&gt;=0.05")/Table3[[#This Row],[Count]]</f>
        <v>1</v>
      </c>
      <c r="M43" s="1">
        <f>COUNTIFS(Table2[Sub-Sector],Table3[[#This Row],[Sub-Sector]],Table2[% Away From Current Week High],"&lt;=0.05")/Table3[[#This Row],[Count]]</f>
        <v>1</v>
      </c>
      <c r="N43" s="1">
        <f>COUNTIFS(Table2[Sub-Sector],Table3[[#This Row],[Sub-Sector]],Table2[% Away From Current Month Low],"&gt;=0.05")/Table3[[#This Row],[Count]]</f>
        <v>0</v>
      </c>
      <c r="O43" s="1">
        <f>COUNTIFS(Table2[Sub-Sector],Table3[[#This Row],[Sub-Sector]],Table2[% Away From Current Month High],"&lt;=0.05")/Table3[[#This Row],[Count]]</f>
        <v>1</v>
      </c>
      <c r="P43" s="1">
        <f>COUNTIFS(Table2[Sub-Sector],Table3[[#This Row],[Sub-Sector]],Table2[% Away From 52W High],"&lt;=10")/Table3[[#This Row],[Count]]</f>
        <v>0</v>
      </c>
      <c r="Q43" s="1">
        <f>COUNTIFS(Table2[Sub-Sector],Table3[[#This Row],[Sub-Sector]],Table2[% Away From 52W Low],"&gt;=10")/Table3[[#This Row],[Count]]</f>
        <v>1</v>
      </c>
      <c r="R43" s="1">
        <f>COUNTIFS(Table2[Sub-Sector],Table3[[#This Row],[Sub-Sector]],Table2[% Price above 20 EMA],"&gt;=0")/Table3[[#This Row],[Count]]</f>
        <v>1</v>
      </c>
      <c r="S43" s="1">
        <f>COUNTIFS(Table2[Sub-Sector],Table3[[#This Row],[Sub-Sector]],Table2[% Price above 50 EMA],"&gt;=0")/Table3[[#This Row],[Count]]</f>
        <v>1</v>
      </c>
      <c r="T43" s="1">
        <f>COUNTIFS(Table2[Sub-Sector],Table3[[#This Row],[Sub-Sector]],Table2[% Price above 200 EMA],"&gt;=0")/Table3[[#This Row],[Count]]</f>
        <v>1</v>
      </c>
      <c r="U43" s="1">
        <f>COUNTIFS(Table2[Sub-Sector],Table3[[#This Row],[Sub-Sector]],Table2[Rate of Change - Zone],"Positive")/Table3[[#This Row],[Count]]</f>
        <v>0</v>
      </c>
      <c r="V43" s="1">
        <f>COUNTIFS(Table2[Sub-Sector],Table3[[#This Row],[Sub-Sector]],Table2[Sharpe Ratio],"&gt;=0.10")/Table3[[#This Row],[Count]]</f>
        <v>1</v>
      </c>
      <c r="W4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409.5</v>
      </c>
      <c r="X43">
        <f>_xlfn.RANK.AVG(Table3[[#This Row],[Score]],Table3[Score],1)</f>
        <v>56</v>
      </c>
      <c r="Y4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217.5</v>
      </c>
      <c r="Z43">
        <f>_xlfn.RANK.AVG(Table3[[#This Row],[Score 2 ]],Table3[[Score 2 ]],1)</f>
        <v>44</v>
      </c>
    </row>
    <row r="44" spans="1:26" x14ac:dyDescent="0.3">
      <c r="A44" t="s">
        <v>414</v>
      </c>
      <c r="B44">
        <f>COUNTIFS(Table2[Sub-Sector],Table3[[#This Row],[Sub-Sector]])</f>
        <v>2</v>
      </c>
      <c r="C44" s="1">
        <f>COUNTIFS(Table2[Sub-Sector],Table3[[#This Row],[Sub-Sector]],Table2[Uptrend],"Uptrend")/Table3[[#This Row],[Count]]</f>
        <v>0.5</v>
      </c>
      <c r="D44" s="1">
        <f>COUNTIFS(Table2[Sub-Sector],Table3[[#This Row],[Sub-Sector]],Table2[1W Return vs Nifty],"&gt;=5")/Table3[[#This Row],[Count]]</f>
        <v>0</v>
      </c>
      <c r="E44" s="1">
        <f>COUNTIFS(Table2[Sub-Sector],Table3[[#This Row],[Sub-Sector]],Table2[1M Return vs Nifty],"&gt;=5")/Table3[[#This Row],[Count]]</f>
        <v>0.5</v>
      </c>
      <c r="F44" s="1">
        <f>COUNTIFS(Table2[Sub-Sector],Table3[[#This Row],[Sub-Sector]],Table2[6M Return vs Nifty],"&gt;=10")/Table3[[#This Row],[Count]]</f>
        <v>0.5</v>
      </c>
      <c r="G44" s="1">
        <f>COUNTIFS(Table2[Sub-Sector],Table3[[#This Row],[Sub-Sector]],Table2[1Y Return vs Nifty],"&gt;=10")/Table3[[#This Row],[Count]]</f>
        <v>0.5</v>
      </c>
      <c r="H44" s="1">
        <f>COUNTIFS(Table2[Sub-Sector],Table3[[#This Row],[Sub-Sector]],Table2[RSI Exponential â€“ 14D],"&gt;=50")/Table3[[#This Row],[Count]]</f>
        <v>0</v>
      </c>
      <c r="I44" s="1">
        <f>COUNTIFS(Table2[Sub-Sector],Table3[[#This Row],[Sub-Sector]],Table2[Relative Volume],"&gt;=1")/Table3[[#This Row],[Count]]</f>
        <v>0.5</v>
      </c>
      <c r="J44" s="1">
        <f>COUNTIFS(Table2[Sub-Sector],Table3[[#This Row],[Sub-Sector]],Table2[% Away From Day Low],"&gt;=0.05")/Table3[[#This Row],[Count]]</f>
        <v>0</v>
      </c>
      <c r="K44" s="1">
        <f>COUNTIFS(Table2[Sub-Sector],Table3[[#This Row],[Sub-Sector]],Table2[% Away From Day High],"&lt;=0.05")/Table3[[#This Row],[Count]]</f>
        <v>1</v>
      </c>
      <c r="L44" s="1">
        <f>COUNTIFS(Table2[Sub-Sector],Table3[[#This Row],[Sub-Sector]],Table2[% Away From Current Week Low],"&gt;=0.05")/Table3[[#This Row],[Count]]</f>
        <v>0.5</v>
      </c>
      <c r="M44" s="1">
        <f>COUNTIFS(Table2[Sub-Sector],Table3[[#This Row],[Sub-Sector]],Table2[% Away From Current Week High],"&lt;=0.05")/Table3[[#This Row],[Count]]</f>
        <v>1</v>
      </c>
      <c r="N44" s="1">
        <f>COUNTIFS(Table2[Sub-Sector],Table3[[#This Row],[Sub-Sector]],Table2[% Away From Current Month Low],"&gt;=0.05")/Table3[[#This Row],[Count]]</f>
        <v>0</v>
      </c>
      <c r="O44" s="1">
        <f>COUNTIFS(Table2[Sub-Sector],Table3[[#This Row],[Sub-Sector]],Table2[% Away From Current Month High],"&lt;=0.05")/Table3[[#This Row],[Count]]</f>
        <v>1</v>
      </c>
      <c r="P44" s="1">
        <f>COUNTIFS(Table2[Sub-Sector],Table3[[#This Row],[Sub-Sector]],Table2[% Away From 52W High],"&lt;=10")/Table3[[#This Row],[Count]]</f>
        <v>0.5</v>
      </c>
      <c r="Q44" s="1">
        <f>COUNTIFS(Table2[Sub-Sector],Table3[[#This Row],[Sub-Sector]],Table2[% Away From 52W Low],"&gt;=10")/Table3[[#This Row],[Count]]</f>
        <v>1</v>
      </c>
      <c r="R44" s="1">
        <f>COUNTIFS(Table2[Sub-Sector],Table3[[#This Row],[Sub-Sector]],Table2[% Price above 20 EMA],"&gt;=0")/Table3[[#This Row],[Count]]</f>
        <v>0.5</v>
      </c>
      <c r="S44" s="1">
        <f>COUNTIFS(Table2[Sub-Sector],Table3[[#This Row],[Sub-Sector]],Table2[% Price above 50 EMA],"&gt;=0")/Table3[[#This Row],[Count]]</f>
        <v>0.5</v>
      </c>
      <c r="T44" s="1">
        <f>COUNTIFS(Table2[Sub-Sector],Table3[[#This Row],[Sub-Sector]],Table2[% Price above 200 EMA],"&gt;=0")/Table3[[#This Row],[Count]]</f>
        <v>0.5</v>
      </c>
      <c r="U44" s="1">
        <f>COUNTIFS(Table2[Sub-Sector],Table3[[#This Row],[Sub-Sector]],Table2[Rate of Change - Zone],"Positive")/Table3[[#This Row],[Count]]</f>
        <v>0</v>
      </c>
      <c r="V44" s="1">
        <f>COUNTIFS(Table2[Sub-Sector],Table3[[#This Row],[Sub-Sector]],Table2[Sharpe Ratio],"&gt;=0.10")/Table3[[#This Row],[Count]]</f>
        <v>0.5</v>
      </c>
      <c r="W4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358</v>
      </c>
      <c r="X44">
        <f>_xlfn.RANK.AVG(Table3[[#This Row],[Score]],Table3[Score],1)</f>
        <v>38</v>
      </c>
      <c r="Y4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217.5</v>
      </c>
      <c r="Z44">
        <f>_xlfn.RANK.AVG(Table3[[#This Row],[Score 2 ]],Table3[[Score 2 ]],1)</f>
        <v>44</v>
      </c>
    </row>
    <row r="45" spans="1:26" x14ac:dyDescent="0.3">
      <c r="A45" t="s">
        <v>158</v>
      </c>
      <c r="B45">
        <f>COUNTIFS(Table2[Sub-Sector],Table3[[#This Row],[Sub-Sector]])</f>
        <v>9</v>
      </c>
      <c r="C45" s="1">
        <f>COUNTIFS(Table2[Sub-Sector],Table3[[#This Row],[Sub-Sector]],Table2[Uptrend],"Uptrend")/Table3[[#This Row],[Count]]</f>
        <v>0.55555555555555558</v>
      </c>
      <c r="D45" s="1">
        <f>COUNTIFS(Table2[Sub-Sector],Table3[[#This Row],[Sub-Sector]],Table2[1W Return vs Nifty],"&gt;=5")/Table3[[#This Row],[Count]]</f>
        <v>0.1111111111111111</v>
      </c>
      <c r="E45" s="1">
        <f>COUNTIFS(Table2[Sub-Sector],Table3[[#This Row],[Sub-Sector]],Table2[1M Return vs Nifty],"&gt;=5")/Table3[[#This Row],[Count]]</f>
        <v>0.44444444444444442</v>
      </c>
      <c r="F45" s="1">
        <f>COUNTIFS(Table2[Sub-Sector],Table3[[#This Row],[Sub-Sector]],Table2[6M Return vs Nifty],"&gt;=10")/Table3[[#This Row],[Count]]</f>
        <v>0.44444444444444442</v>
      </c>
      <c r="G45" s="1">
        <f>COUNTIFS(Table2[Sub-Sector],Table3[[#This Row],[Sub-Sector]],Table2[1Y Return vs Nifty],"&gt;=10")/Table3[[#This Row],[Count]]</f>
        <v>0.33333333333333331</v>
      </c>
      <c r="H45" s="1">
        <f>COUNTIFS(Table2[Sub-Sector],Table3[[#This Row],[Sub-Sector]],Table2[RSI Exponential â€“ 14D],"&gt;=50")/Table3[[#This Row],[Count]]</f>
        <v>0.44444444444444442</v>
      </c>
      <c r="I45" s="1">
        <f>COUNTIFS(Table2[Sub-Sector],Table3[[#This Row],[Sub-Sector]],Table2[Relative Volume],"&gt;=1")/Table3[[#This Row],[Count]]</f>
        <v>0.44444444444444442</v>
      </c>
      <c r="J45" s="1">
        <f>COUNTIFS(Table2[Sub-Sector],Table3[[#This Row],[Sub-Sector]],Table2[% Away From Day Low],"&gt;=0.05")/Table3[[#This Row],[Count]]</f>
        <v>0.1111111111111111</v>
      </c>
      <c r="K45" s="1">
        <f>COUNTIFS(Table2[Sub-Sector],Table3[[#This Row],[Sub-Sector]],Table2[% Away From Day High],"&lt;=0.05")/Table3[[#This Row],[Count]]</f>
        <v>0.88888888888888884</v>
      </c>
      <c r="L45" s="1">
        <f>COUNTIFS(Table2[Sub-Sector],Table3[[#This Row],[Sub-Sector]],Table2[% Away From Current Week Low],"&gt;=0.05")/Table3[[#This Row],[Count]]</f>
        <v>0.55555555555555558</v>
      </c>
      <c r="M45" s="1">
        <f>COUNTIFS(Table2[Sub-Sector],Table3[[#This Row],[Sub-Sector]],Table2[% Away From Current Week High],"&lt;=0.05")/Table3[[#This Row],[Count]]</f>
        <v>0.88888888888888884</v>
      </c>
      <c r="N45" s="1">
        <f>COUNTIFS(Table2[Sub-Sector],Table3[[#This Row],[Sub-Sector]],Table2[% Away From Current Month Low],"&gt;=0.05")/Table3[[#This Row],[Count]]</f>
        <v>0.1111111111111111</v>
      </c>
      <c r="O45" s="1">
        <f>COUNTIFS(Table2[Sub-Sector],Table3[[#This Row],[Sub-Sector]],Table2[% Away From Current Month High],"&lt;=0.05")/Table3[[#This Row],[Count]]</f>
        <v>0.88888888888888884</v>
      </c>
      <c r="P45" s="1">
        <f>COUNTIFS(Table2[Sub-Sector],Table3[[#This Row],[Sub-Sector]],Table2[% Away From 52W High],"&lt;=10")/Table3[[#This Row],[Count]]</f>
        <v>0.44444444444444442</v>
      </c>
      <c r="Q45" s="1">
        <f>COUNTIFS(Table2[Sub-Sector],Table3[[#This Row],[Sub-Sector]],Table2[% Away From 52W Low],"&gt;=10")/Table3[[#This Row],[Count]]</f>
        <v>0.88888888888888884</v>
      </c>
      <c r="R45" s="1">
        <f>COUNTIFS(Table2[Sub-Sector],Table3[[#This Row],[Sub-Sector]],Table2[% Price above 20 EMA],"&gt;=0")/Table3[[#This Row],[Count]]</f>
        <v>0.55555555555555558</v>
      </c>
      <c r="S45" s="1">
        <f>COUNTIFS(Table2[Sub-Sector],Table3[[#This Row],[Sub-Sector]],Table2[% Price above 50 EMA],"&gt;=0")/Table3[[#This Row],[Count]]</f>
        <v>0.66666666666666663</v>
      </c>
      <c r="T45" s="1">
        <f>COUNTIFS(Table2[Sub-Sector],Table3[[#This Row],[Sub-Sector]],Table2[% Price above 200 EMA],"&gt;=0")/Table3[[#This Row],[Count]]</f>
        <v>0.88888888888888884</v>
      </c>
      <c r="U45" s="1">
        <f>COUNTIFS(Table2[Sub-Sector],Table3[[#This Row],[Sub-Sector]],Table2[Rate of Change - Zone],"Positive")/Table3[[#This Row],[Count]]</f>
        <v>0.1111111111111111</v>
      </c>
      <c r="V45" s="1">
        <f>COUNTIFS(Table2[Sub-Sector],Table3[[#This Row],[Sub-Sector]],Table2[Sharpe Ratio],"&gt;=0.10")/Table3[[#This Row],[Count]]</f>
        <v>0</v>
      </c>
      <c r="W4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321</v>
      </c>
      <c r="X45">
        <f>_xlfn.RANK.AVG(Table3[[#This Row],[Score]],Table3[Score],1)</f>
        <v>23</v>
      </c>
      <c r="Y4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217.5</v>
      </c>
      <c r="Z45">
        <f>_xlfn.RANK.AVG(Table3[[#This Row],[Score 2 ]],Table3[[Score 2 ]],1)</f>
        <v>44</v>
      </c>
    </row>
    <row r="46" spans="1:26" x14ac:dyDescent="0.3">
      <c r="A46" t="s">
        <v>304</v>
      </c>
      <c r="B46">
        <f>COUNTIFS(Table2[Sub-Sector],Table3[[#This Row],[Sub-Sector]])</f>
        <v>1</v>
      </c>
      <c r="C46" s="1">
        <f>COUNTIFS(Table2[Sub-Sector],Table3[[#This Row],[Sub-Sector]],Table2[Uptrend],"Uptrend")/Table3[[#This Row],[Count]]</f>
        <v>1</v>
      </c>
      <c r="D46" s="1">
        <f>COUNTIFS(Table2[Sub-Sector],Table3[[#This Row],[Sub-Sector]],Table2[1W Return vs Nifty],"&gt;=5")/Table3[[#This Row],[Count]]</f>
        <v>0</v>
      </c>
      <c r="E46" s="1">
        <f>COUNTIFS(Table2[Sub-Sector],Table3[[#This Row],[Sub-Sector]],Table2[1M Return vs Nifty],"&gt;=5")/Table3[[#This Row],[Count]]</f>
        <v>1</v>
      </c>
      <c r="F46" s="1">
        <f>COUNTIFS(Table2[Sub-Sector],Table3[[#This Row],[Sub-Sector]],Table2[6M Return vs Nifty],"&gt;=10")/Table3[[#This Row],[Count]]</f>
        <v>1</v>
      </c>
      <c r="G46" s="1">
        <f>COUNTIFS(Table2[Sub-Sector],Table3[[#This Row],[Sub-Sector]],Table2[1Y Return vs Nifty],"&gt;=10")/Table3[[#This Row],[Count]]</f>
        <v>1</v>
      </c>
      <c r="H46" s="1">
        <f>COUNTIFS(Table2[Sub-Sector],Table3[[#This Row],[Sub-Sector]],Table2[RSI Exponential â€“ 14D],"&gt;=50")/Table3[[#This Row],[Count]]</f>
        <v>0</v>
      </c>
      <c r="I46" s="1">
        <f>COUNTIFS(Table2[Sub-Sector],Table3[[#This Row],[Sub-Sector]],Table2[Relative Volume],"&gt;=1")/Table3[[#This Row],[Count]]</f>
        <v>0</v>
      </c>
      <c r="J46" s="1">
        <f>COUNTIFS(Table2[Sub-Sector],Table3[[#This Row],[Sub-Sector]],Table2[% Away From Day Low],"&gt;=0.05")/Table3[[#This Row],[Count]]</f>
        <v>0</v>
      </c>
      <c r="K46" s="1">
        <f>COUNTIFS(Table2[Sub-Sector],Table3[[#This Row],[Sub-Sector]],Table2[% Away From Day High],"&lt;=0.05")/Table3[[#This Row],[Count]]</f>
        <v>1</v>
      </c>
      <c r="L46" s="1">
        <f>COUNTIFS(Table2[Sub-Sector],Table3[[#This Row],[Sub-Sector]],Table2[% Away From Current Week Low],"&gt;=0.05")/Table3[[#This Row],[Count]]</f>
        <v>0</v>
      </c>
      <c r="M46" s="1">
        <f>COUNTIFS(Table2[Sub-Sector],Table3[[#This Row],[Sub-Sector]],Table2[% Away From Current Week High],"&lt;=0.05")/Table3[[#This Row],[Count]]</f>
        <v>0</v>
      </c>
      <c r="N46" s="1">
        <f>COUNTIFS(Table2[Sub-Sector],Table3[[#This Row],[Sub-Sector]],Table2[% Away From Current Month Low],"&gt;=0.05")/Table3[[#This Row],[Count]]</f>
        <v>0</v>
      </c>
      <c r="O46" s="1">
        <f>COUNTIFS(Table2[Sub-Sector],Table3[[#This Row],[Sub-Sector]],Table2[% Away From Current Month High],"&lt;=0.05")/Table3[[#This Row],[Count]]</f>
        <v>1</v>
      </c>
      <c r="P46" s="1">
        <f>COUNTIFS(Table2[Sub-Sector],Table3[[#This Row],[Sub-Sector]],Table2[% Away From 52W High],"&lt;=10")/Table3[[#This Row],[Count]]</f>
        <v>1</v>
      </c>
      <c r="Q46" s="1">
        <f>COUNTIFS(Table2[Sub-Sector],Table3[[#This Row],[Sub-Sector]],Table2[% Away From 52W Low],"&gt;=10")/Table3[[#This Row],[Count]]</f>
        <v>1</v>
      </c>
      <c r="R46" s="1">
        <f>COUNTIFS(Table2[Sub-Sector],Table3[[#This Row],[Sub-Sector]],Table2[% Price above 20 EMA],"&gt;=0")/Table3[[#This Row],[Count]]</f>
        <v>1</v>
      </c>
      <c r="S46" s="1">
        <f>COUNTIFS(Table2[Sub-Sector],Table3[[#This Row],[Sub-Sector]],Table2[% Price above 50 EMA],"&gt;=0")/Table3[[#This Row],[Count]]</f>
        <v>1</v>
      </c>
      <c r="T46" s="1">
        <f>COUNTIFS(Table2[Sub-Sector],Table3[[#This Row],[Sub-Sector]],Table2[% Price above 200 EMA],"&gt;=0")/Table3[[#This Row],[Count]]</f>
        <v>1</v>
      </c>
      <c r="U46" s="1">
        <f>COUNTIFS(Table2[Sub-Sector],Table3[[#This Row],[Sub-Sector]],Table2[Rate of Change - Zone],"Positive")/Table3[[#This Row],[Count]]</f>
        <v>0</v>
      </c>
      <c r="V46" s="1">
        <f>COUNTIFS(Table2[Sub-Sector],Table3[[#This Row],[Sub-Sector]],Table2[Sharpe Ratio],"&gt;=0.10")/Table3[[#This Row],[Count]]</f>
        <v>1</v>
      </c>
      <c r="W4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320</v>
      </c>
      <c r="X46">
        <f>_xlfn.RANK.AVG(Table3[[#This Row],[Score]],Table3[Score],1)</f>
        <v>22</v>
      </c>
      <c r="Y4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217.5</v>
      </c>
      <c r="Z46">
        <f>_xlfn.RANK.AVG(Table3[[#This Row],[Score 2 ]],Table3[[Score 2 ]],1)</f>
        <v>44</v>
      </c>
    </row>
    <row r="47" spans="1:26" x14ac:dyDescent="0.3">
      <c r="A47" t="s">
        <v>766</v>
      </c>
      <c r="B47">
        <f>COUNTIFS(Table2[Sub-Sector],Table3[[#This Row],[Sub-Sector]])</f>
        <v>1</v>
      </c>
      <c r="C47" s="1">
        <f>COUNTIFS(Table2[Sub-Sector],Table3[[#This Row],[Sub-Sector]],Table2[Uptrend],"Uptrend")/Table3[[#This Row],[Count]]</f>
        <v>0</v>
      </c>
      <c r="D47" s="1">
        <f>COUNTIFS(Table2[Sub-Sector],Table3[[#This Row],[Sub-Sector]],Table2[1W Return vs Nifty],"&gt;=5")/Table3[[#This Row],[Count]]</f>
        <v>0</v>
      </c>
      <c r="E47" s="1">
        <f>COUNTIFS(Table2[Sub-Sector],Table3[[#This Row],[Sub-Sector]],Table2[1M Return vs Nifty],"&gt;=5")/Table3[[#This Row],[Count]]</f>
        <v>0</v>
      </c>
      <c r="F47" s="1">
        <f>COUNTIFS(Table2[Sub-Sector],Table3[[#This Row],[Sub-Sector]],Table2[6M Return vs Nifty],"&gt;=10")/Table3[[#This Row],[Count]]</f>
        <v>1</v>
      </c>
      <c r="G47" s="1">
        <f>COUNTIFS(Table2[Sub-Sector],Table3[[#This Row],[Sub-Sector]],Table2[1Y Return vs Nifty],"&gt;=10")/Table3[[#This Row],[Count]]</f>
        <v>1</v>
      </c>
      <c r="H47" s="1">
        <f>COUNTIFS(Table2[Sub-Sector],Table3[[#This Row],[Sub-Sector]],Table2[RSI Exponential â€“ 14D],"&gt;=50")/Table3[[#This Row],[Count]]</f>
        <v>0</v>
      </c>
      <c r="I47" s="1">
        <f>COUNTIFS(Table2[Sub-Sector],Table3[[#This Row],[Sub-Sector]],Table2[Relative Volume],"&gt;=1")/Table3[[#This Row],[Count]]</f>
        <v>0</v>
      </c>
      <c r="J47" s="1">
        <f>COUNTIFS(Table2[Sub-Sector],Table3[[#This Row],[Sub-Sector]],Table2[% Away From Day Low],"&gt;=0.05")/Table3[[#This Row],[Count]]</f>
        <v>0</v>
      </c>
      <c r="K47" s="1">
        <f>COUNTIFS(Table2[Sub-Sector],Table3[[#This Row],[Sub-Sector]],Table2[% Away From Day High],"&lt;=0.05")/Table3[[#This Row],[Count]]</f>
        <v>1</v>
      </c>
      <c r="L47" s="1">
        <f>COUNTIFS(Table2[Sub-Sector],Table3[[#This Row],[Sub-Sector]],Table2[% Away From Current Week Low],"&gt;=0.05")/Table3[[#This Row],[Count]]</f>
        <v>1</v>
      </c>
      <c r="M47" s="1">
        <f>COUNTIFS(Table2[Sub-Sector],Table3[[#This Row],[Sub-Sector]],Table2[% Away From Current Week High],"&lt;=0.05")/Table3[[#This Row],[Count]]</f>
        <v>1</v>
      </c>
      <c r="N47" s="1">
        <f>COUNTIFS(Table2[Sub-Sector],Table3[[#This Row],[Sub-Sector]],Table2[% Away From Current Month Low],"&gt;=0.05")/Table3[[#This Row],[Count]]</f>
        <v>0</v>
      </c>
      <c r="O47" s="1">
        <f>COUNTIFS(Table2[Sub-Sector],Table3[[#This Row],[Sub-Sector]],Table2[% Away From Current Month High],"&lt;=0.05")/Table3[[#This Row],[Count]]</f>
        <v>1</v>
      </c>
      <c r="P47" s="1">
        <f>COUNTIFS(Table2[Sub-Sector],Table3[[#This Row],[Sub-Sector]],Table2[% Away From 52W High],"&lt;=10")/Table3[[#This Row],[Count]]</f>
        <v>0</v>
      </c>
      <c r="Q47" s="1">
        <f>COUNTIFS(Table2[Sub-Sector],Table3[[#This Row],[Sub-Sector]],Table2[% Away From 52W Low],"&gt;=10")/Table3[[#This Row],[Count]]</f>
        <v>1</v>
      </c>
      <c r="R47" s="1">
        <f>COUNTIFS(Table2[Sub-Sector],Table3[[#This Row],[Sub-Sector]],Table2[% Price above 20 EMA],"&gt;=0")/Table3[[#This Row],[Count]]</f>
        <v>0</v>
      </c>
      <c r="S47" s="1">
        <f>COUNTIFS(Table2[Sub-Sector],Table3[[#This Row],[Sub-Sector]],Table2[% Price above 50 EMA],"&gt;=0")/Table3[[#This Row],[Count]]</f>
        <v>0</v>
      </c>
      <c r="T47" s="1">
        <f>COUNTIFS(Table2[Sub-Sector],Table3[[#This Row],[Sub-Sector]],Table2[% Price above 200 EMA],"&gt;=0")/Table3[[#This Row],[Count]]</f>
        <v>1</v>
      </c>
      <c r="U47" s="1">
        <f>COUNTIFS(Table2[Sub-Sector],Table3[[#This Row],[Sub-Sector]],Table2[Rate of Change - Zone],"Positive")/Table3[[#This Row],[Count]]</f>
        <v>0</v>
      </c>
      <c r="V47" s="1">
        <f>COUNTIFS(Table2[Sub-Sector],Table3[[#This Row],[Sub-Sector]],Table2[Sharpe Ratio],"&gt;=0.10")/Table3[[#This Row],[Count]]</f>
        <v>0</v>
      </c>
      <c r="W4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500.5</v>
      </c>
      <c r="X47">
        <f>_xlfn.RANK.AVG(Table3[[#This Row],[Score]],Table3[Score],1)</f>
        <v>79</v>
      </c>
      <c r="Y4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217.5</v>
      </c>
      <c r="Z47">
        <f>_xlfn.RANK.AVG(Table3[[#This Row],[Score 2 ]],Table3[[Score 2 ]],1)</f>
        <v>44</v>
      </c>
    </row>
    <row r="48" spans="1:26" x14ac:dyDescent="0.3">
      <c r="A48" t="s">
        <v>1036</v>
      </c>
      <c r="B48">
        <f>COUNTIFS(Table2[Sub-Sector],Table3[[#This Row],[Sub-Sector]])</f>
        <v>2</v>
      </c>
      <c r="C48" s="1">
        <f>COUNTIFS(Table2[Sub-Sector],Table3[[#This Row],[Sub-Sector]],Table2[Uptrend],"Uptrend")/Table3[[#This Row],[Count]]</f>
        <v>0</v>
      </c>
      <c r="D48" s="1">
        <f>COUNTIFS(Table2[Sub-Sector],Table3[[#This Row],[Sub-Sector]],Table2[1W Return vs Nifty],"&gt;=5")/Table3[[#This Row],[Count]]</f>
        <v>1</v>
      </c>
      <c r="E48" s="1">
        <f>COUNTIFS(Table2[Sub-Sector],Table3[[#This Row],[Sub-Sector]],Table2[1M Return vs Nifty],"&gt;=5")/Table3[[#This Row],[Count]]</f>
        <v>0.5</v>
      </c>
      <c r="F48" s="1">
        <f>COUNTIFS(Table2[Sub-Sector],Table3[[#This Row],[Sub-Sector]],Table2[6M Return vs Nifty],"&gt;=10")/Table3[[#This Row],[Count]]</f>
        <v>0.5</v>
      </c>
      <c r="G48" s="1">
        <f>COUNTIFS(Table2[Sub-Sector],Table3[[#This Row],[Sub-Sector]],Table2[1Y Return vs Nifty],"&gt;=10")/Table3[[#This Row],[Count]]</f>
        <v>0.5</v>
      </c>
      <c r="H48" s="1">
        <f>COUNTIFS(Table2[Sub-Sector],Table3[[#This Row],[Sub-Sector]],Table2[RSI Exponential â€“ 14D],"&gt;=50")/Table3[[#This Row],[Count]]</f>
        <v>0.5</v>
      </c>
      <c r="I48" s="1">
        <f>COUNTIFS(Table2[Sub-Sector],Table3[[#This Row],[Sub-Sector]],Table2[Relative Volume],"&gt;=1")/Table3[[#This Row],[Count]]</f>
        <v>0</v>
      </c>
      <c r="J48" s="1">
        <f>COUNTIFS(Table2[Sub-Sector],Table3[[#This Row],[Sub-Sector]],Table2[% Away From Day Low],"&gt;=0.05")/Table3[[#This Row],[Count]]</f>
        <v>0</v>
      </c>
      <c r="K48" s="1">
        <f>COUNTIFS(Table2[Sub-Sector],Table3[[#This Row],[Sub-Sector]],Table2[% Away From Day High],"&lt;=0.05")/Table3[[#This Row],[Count]]</f>
        <v>1</v>
      </c>
      <c r="L48" s="1">
        <f>COUNTIFS(Table2[Sub-Sector],Table3[[#This Row],[Sub-Sector]],Table2[% Away From Current Week Low],"&gt;=0.05")/Table3[[#This Row],[Count]]</f>
        <v>1</v>
      </c>
      <c r="M48" s="1">
        <f>COUNTIFS(Table2[Sub-Sector],Table3[[#This Row],[Sub-Sector]],Table2[% Away From Current Week High],"&lt;=0.05")/Table3[[#This Row],[Count]]</f>
        <v>1</v>
      </c>
      <c r="N48" s="1">
        <f>COUNTIFS(Table2[Sub-Sector],Table3[[#This Row],[Sub-Sector]],Table2[% Away From Current Month Low],"&gt;=0.05")/Table3[[#This Row],[Count]]</f>
        <v>0</v>
      </c>
      <c r="O48" s="1">
        <f>COUNTIFS(Table2[Sub-Sector],Table3[[#This Row],[Sub-Sector]],Table2[% Away From Current Month High],"&lt;=0.05")/Table3[[#This Row],[Count]]</f>
        <v>1</v>
      </c>
      <c r="P48" s="1">
        <f>COUNTIFS(Table2[Sub-Sector],Table3[[#This Row],[Sub-Sector]],Table2[% Away From 52W High],"&lt;=10")/Table3[[#This Row],[Count]]</f>
        <v>0</v>
      </c>
      <c r="Q48" s="1">
        <f>COUNTIFS(Table2[Sub-Sector],Table3[[#This Row],[Sub-Sector]],Table2[% Away From 52W Low],"&gt;=10")/Table3[[#This Row],[Count]]</f>
        <v>1</v>
      </c>
      <c r="R48" s="1">
        <f>COUNTIFS(Table2[Sub-Sector],Table3[[#This Row],[Sub-Sector]],Table2[% Price above 20 EMA],"&gt;=0")/Table3[[#This Row],[Count]]</f>
        <v>1</v>
      </c>
      <c r="S48" s="1">
        <f>COUNTIFS(Table2[Sub-Sector],Table3[[#This Row],[Sub-Sector]],Table2[% Price above 50 EMA],"&gt;=0")/Table3[[#This Row],[Count]]</f>
        <v>0.5</v>
      </c>
      <c r="T48" s="1">
        <f>COUNTIFS(Table2[Sub-Sector],Table3[[#This Row],[Sub-Sector]],Table2[% Price above 200 EMA],"&gt;=0")/Table3[[#This Row],[Count]]</f>
        <v>1</v>
      </c>
      <c r="U48" s="1">
        <f>COUNTIFS(Table2[Sub-Sector],Table3[[#This Row],[Sub-Sector]],Table2[Rate of Change - Zone],"Positive")/Table3[[#This Row],[Count]]</f>
        <v>0.5</v>
      </c>
      <c r="V48" s="1">
        <f>COUNTIFS(Table2[Sub-Sector],Table3[[#This Row],[Sub-Sector]],Table2[Sharpe Ratio],"&gt;=0.10")/Table3[[#This Row],[Count]]</f>
        <v>0</v>
      </c>
      <c r="W4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342.5</v>
      </c>
      <c r="X48">
        <f>_xlfn.RANK.AVG(Table3[[#This Row],[Score]],Table3[Score],1)</f>
        <v>31.5</v>
      </c>
      <c r="Y4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218</v>
      </c>
      <c r="Z48">
        <f>_xlfn.RANK.AVG(Table3[[#This Row],[Score 2 ]],Table3[[Score 2 ]],1)</f>
        <v>47</v>
      </c>
    </row>
    <row r="49" spans="1:26" x14ac:dyDescent="0.3">
      <c r="A49" t="s">
        <v>166</v>
      </c>
      <c r="B49">
        <f>COUNTIFS(Table2[Sub-Sector],Table3[[#This Row],[Sub-Sector]])</f>
        <v>1</v>
      </c>
      <c r="C49" s="1">
        <f>COUNTIFS(Table2[Sub-Sector],Table3[[#This Row],[Sub-Sector]],Table2[Uptrend],"Uptrend")/Table3[[#This Row],[Count]]</f>
        <v>0</v>
      </c>
      <c r="D49" s="1">
        <f>COUNTIFS(Table2[Sub-Sector],Table3[[#This Row],[Sub-Sector]],Table2[1W Return vs Nifty],"&gt;=5")/Table3[[#This Row],[Count]]</f>
        <v>0</v>
      </c>
      <c r="E49" s="1">
        <f>COUNTIFS(Table2[Sub-Sector],Table3[[#This Row],[Sub-Sector]],Table2[1M Return vs Nifty],"&gt;=5")/Table3[[#This Row],[Count]]</f>
        <v>0</v>
      </c>
      <c r="F49" s="1">
        <f>COUNTIFS(Table2[Sub-Sector],Table3[[#This Row],[Sub-Sector]],Table2[6M Return vs Nifty],"&gt;=10")/Table3[[#This Row],[Count]]</f>
        <v>0</v>
      </c>
      <c r="G49" s="1">
        <f>COUNTIFS(Table2[Sub-Sector],Table3[[#This Row],[Sub-Sector]],Table2[1Y Return vs Nifty],"&gt;=10")/Table3[[#This Row],[Count]]</f>
        <v>1</v>
      </c>
      <c r="H49" s="1">
        <f>COUNTIFS(Table2[Sub-Sector],Table3[[#This Row],[Sub-Sector]],Table2[RSI Exponential â€“ 14D],"&gt;=50")/Table3[[#This Row],[Count]]</f>
        <v>0</v>
      </c>
      <c r="I49" s="1">
        <f>COUNTIFS(Table2[Sub-Sector],Table3[[#This Row],[Sub-Sector]],Table2[Relative Volume],"&gt;=1")/Table3[[#This Row],[Count]]</f>
        <v>1</v>
      </c>
      <c r="J49" s="1">
        <f>COUNTIFS(Table2[Sub-Sector],Table3[[#This Row],[Sub-Sector]],Table2[% Away From Day Low],"&gt;=0.05")/Table3[[#This Row],[Count]]</f>
        <v>0</v>
      </c>
      <c r="K49" s="1">
        <f>COUNTIFS(Table2[Sub-Sector],Table3[[#This Row],[Sub-Sector]],Table2[% Away From Day High],"&lt;=0.05")/Table3[[#This Row],[Count]]</f>
        <v>1</v>
      </c>
      <c r="L49" s="1">
        <f>COUNTIFS(Table2[Sub-Sector],Table3[[#This Row],[Sub-Sector]],Table2[% Away From Current Week Low],"&gt;=0.05")/Table3[[#This Row],[Count]]</f>
        <v>1</v>
      </c>
      <c r="M49" s="1">
        <f>COUNTIFS(Table2[Sub-Sector],Table3[[#This Row],[Sub-Sector]],Table2[% Away From Current Week High],"&lt;=0.05")/Table3[[#This Row],[Count]]</f>
        <v>1</v>
      </c>
      <c r="N49" s="1">
        <f>COUNTIFS(Table2[Sub-Sector],Table3[[#This Row],[Sub-Sector]],Table2[% Away From Current Month Low],"&gt;=0.05")/Table3[[#This Row],[Count]]</f>
        <v>0</v>
      </c>
      <c r="O49" s="1">
        <f>COUNTIFS(Table2[Sub-Sector],Table3[[#This Row],[Sub-Sector]],Table2[% Away From Current Month High],"&lt;=0.05")/Table3[[#This Row],[Count]]</f>
        <v>1</v>
      </c>
      <c r="P49" s="1">
        <f>COUNTIFS(Table2[Sub-Sector],Table3[[#This Row],[Sub-Sector]],Table2[% Away From 52W High],"&lt;=10")/Table3[[#This Row],[Count]]</f>
        <v>0</v>
      </c>
      <c r="Q49" s="1">
        <f>COUNTIFS(Table2[Sub-Sector],Table3[[#This Row],[Sub-Sector]],Table2[% Away From 52W Low],"&gt;=10")/Table3[[#This Row],[Count]]</f>
        <v>1</v>
      </c>
      <c r="R49" s="1">
        <f>COUNTIFS(Table2[Sub-Sector],Table3[[#This Row],[Sub-Sector]],Table2[% Price above 20 EMA],"&gt;=0")/Table3[[#This Row],[Count]]</f>
        <v>0</v>
      </c>
      <c r="S49" s="1">
        <f>COUNTIFS(Table2[Sub-Sector],Table3[[#This Row],[Sub-Sector]],Table2[% Price above 50 EMA],"&gt;=0")/Table3[[#This Row],[Count]]</f>
        <v>0</v>
      </c>
      <c r="T49" s="1">
        <f>COUNTIFS(Table2[Sub-Sector],Table3[[#This Row],[Sub-Sector]],Table2[% Price above 200 EMA],"&gt;=0")/Table3[[#This Row],[Count]]</f>
        <v>1</v>
      </c>
      <c r="U49" s="1">
        <f>COUNTIFS(Table2[Sub-Sector],Table3[[#This Row],[Sub-Sector]],Table2[Rate of Change - Zone],"Positive")/Table3[[#This Row],[Count]]</f>
        <v>0</v>
      </c>
      <c r="V49" s="1">
        <f>COUNTIFS(Table2[Sub-Sector],Table3[[#This Row],[Sub-Sector]],Table2[Sharpe Ratio],"&gt;=0.10")/Table3[[#This Row],[Count]]</f>
        <v>0</v>
      </c>
      <c r="W4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504.5</v>
      </c>
      <c r="X49">
        <f>_xlfn.RANK.AVG(Table3[[#This Row],[Score]],Table3[Score],1)</f>
        <v>81</v>
      </c>
      <c r="Y4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221.5</v>
      </c>
      <c r="Z49">
        <f>_xlfn.RANK.AVG(Table3[[#This Row],[Score 2 ]],Table3[[Score 2 ]],1)</f>
        <v>48</v>
      </c>
    </row>
    <row r="50" spans="1:26" x14ac:dyDescent="0.3">
      <c r="A50" t="s">
        <v>144</v>
      </c>
      <c r="B50">
        <f>COUNTIFS(Table2[Sub-Sector],Table3[[#This Row],[Sub-Sector]])</f>
        <v>1</v>
      </c>
      <c r="C50" s="1">
        <f>COUNTIFS(Table2[Sub-Sector],Table3[[#This Row],[Sub-Sector]],Table2[Uptrend],"Uptrend")/Table3[[#This Row],[Count]]</f>
        <v>0</v>
      </c>
      <c r="D50" s="1">
        <f>COUNTIFS(Table2[Sub-Sector],Table3[[#This Row],[Sub-Sector]],Table2[1W Return vs Nifty],"&gt;=5")/Table3[[#This Row],[Count]]</f>
        <v>0</v>
      </c>
      <c r="E50" s="1">
        <f>COUNTIFS(Table2[Sub-Sector],Table3[[#This Row],[Sub-Sector]],Table2[1M Return vs Nifty],"&gt;=5")/Table3[[#This Row],[Count]]</f>
        <v>0</v>
      </c>
      <c r="F50" s="1">
        <f>COUNTIFS(Table2[Sub-Sector],Table3[[#This Row],[Sub-Sector]],Table2[6M Return vs Nifty],"&gt;=10")/Table3[[#This Row],[Count]]</f>
        <v>0</v>
      </c>
      <c r="G50" s="1">
        <f>COUNTIFS(Table2[Sub-Sector],Table3[[#This Row],[Sub-Sector]],Table2[1Y Return vs Nifty],"&gt;=10")/Table3[[#This Row],[Count]]</f>
        <v>1</v>
      </c>
      <c r="H50" s="1">
        <f>COUNTIFS(Table2[Sub-Sector],Table3[[#This Row],[Sub-Sector]],Table2[RSI Exponential â€“ 14D],"&gt;=50")/Table3[[#This Row],[Count]]</f>
        <v>1</v>
      </c>
      <c r="I50" s="1">
        <f>COUNTIFS(Table2[Sub-Sector],Table3[[#This Row],[Sub-Sector]],Table2[Relative Volume],"&gt;=1")/Table3[[#This Row],[Count]]</f>
        <v>0</v>
      </c>
      <c r="J50" s="1">
        <f>COUNTIFS(Table2[Sub-Sector],Table3[[#This Row],[Sub-Sector]],Table2[% Away From Day Low],"&gt;=0.05")/Table3[[#This Row],[Count]]</f>
        <v>0</v>
      </c>
      <c r="K50" s="1">
        <f>COUNTIFS(Table2[Sub-Sector],Table3[[#This Row],[Sub-Sector]],Table2[% Away From Day High],"&lt;=0.05")/Table3[[#This Row],[Count]]</f>
        <v>1</v>
      </c>
      <c r="L50" s="1">
        <f>COUNTIFS(Table2[Sub-Sector],Table3[[#This Row],[Sub-Sector]],Table2[% Away From Current Week Low],"&gt;=0.05")/Table3[[#This Row],[Count]]</f>
        <v>0</v>
      </c>
      <c r="M50" s="1">
        <f>COUNTIFS(Table2[Sub-Sector],Table3[[#This Row],[Sub-Sector]],Table2[% Away From Current Week High],"&lt;=0.05")/Table3[[#This Row],[Count]]</f>
        <v>1</v>
      </c>
      <c r="N50" s="1">
        <f>COUNTIFS(Table2[Sub-Sector],Table3[[#This Row],[Sub-Sector]],Table2[% Away From Current Month Low],"&gt;=0.05")/Table3[[#This Row],[Count]]</f>
        <v>0</v>
      </c>
      <c r="O50" s="1">
        <f>COUNTIFS(Table2[Sub-Sector],Table3[[#This Row],[Sub-Sector]],Table2[% Away From Current Month High],"&lt;=0.05")/Table3[[#This Row],[Count]]</f>
        <v>1</v>
      </c>
      <c r="P50" s="1">
        <f>COUNTIFS(Table2[Sub-Sector],Table3[[#This Row],[Sub-Sector]],Table2[% Away From 52W High],"&lt;=10")/Table3[[#This Row],[Count]]</f>
        <v>0</v>
      </c>
      <c r="Q50" s="1">
        <f>COUNTIFS(Table2[Sub-Sector],Table3[[#This Row],[Sub-Sector]],Table2[% Away From 52W Low],"&gt;=10")/Table3[[#This Row],[Count]]</f>
        <v>1</v>
      </c>
      <c r="R50" s="1">
        <f>COUNTIFS(Table2[Sub-Sector],Table3[[#This Row],[Sub-Sector]],Table2[% Price above 20 EMA],"&gt;=0")/Table3[[#This Row],[Count]]</f>
        <v>1</v>
      </c>
      <c r="S50" s="1">
        <f>COUNTIFS(Table2[Sub-Sector],Table3[[#This Row],[Sub-Sector]],Table2[% Price above 50 EMA],"&gt;=0")/Table3[[#This Row],[Count]]</f>
        <v>1</v>
      </c>
      <c r="T50" s="1">
        <f>COUNTIFS(Table2[Sub-Sector],Table3[[#This Row],[Sub-Sector]],Table2[% Price above 200 EMA],"&gt;=0")/Table3[[#This Row],[Count]]</f>
        <v>1</v>
      </c>
      <c r="U50" s="1">
        <f>COUNTIFS(Table2[Sub-Sector],Table3[[#This Row],[Sub-Sector]],Table2[Rate of Change - Zone],"Positive")/Table3[[#This Row],[Count]]</f>
        <v>1</v>
      </c>
      <c r="V50" s="1">
        <f>COUNTIFS(Table2[Sub-Sector],Table3[[#This Row],[Sub-Sector]],Table2[Sharpe Ratio],"&gt;=0.10")/Table3[[#This Row],[Count]]</f>
        <v>1</v>
      </c>
      <c r="W5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506</v>
      </c>
      <c r="X50">
        <f>_xlfn.RANK.AVG(Table3[[#This Row],[Score]],Table3[Score],1)</f>
        <v>83.5</v>
      </c>
      <c r="Y5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223</v>
      </c>
      <c r="Z50">
        <f>_xlfn.RANK.AVG(Table3[[#This Row],[Score 2 ]],Table3[[Score 2 ]],1)</f>
        <v>50.5</v>
      </c>
    </row>
    <row r="51" spans="1:26" x14ac:dyDescent="0.3">
      <c r="A51" t="s">
        <v>1318</v>
      </c>
      <c r="B51">
        <f>COUNTIFS(Table2[Sub-Sector],Table3[[#This Row],[Sub-Sector]])</f>
        <v>1</v>
      </c>
      <c r="C51" s="1">
        <f>COUNTIFS(Table2[Sub-Sector],Table3[[#This Row],[Sub-Sector]],Table2[Uptrend],"Uptrend")/Table3[[#This Row],[Count]]</f>
        <v>1</v>
      </c>
      <c r="D51" s="1">
        <f>COUNTIFS(Table2[Sub-Sector],Table3[[#This Row],[Sub-Sector]],Table2[1W Return vs Nifty],"&gt;=5")/Table3[[#This Row],[Count]]</f>
        <v>1</v>
      </c>
      <c r="E51" s="1">
        <f>COUNTIFS(Table2[Sub-Sector],Table3[[#This Row],[Sub-Sector]],Table2[1M Return vs Nifty],"&gt;=5")/Table3[[#This Row],[Count]]</f>
        <v>1</v>
      </c>
      <c r="F51" s="1">
        <f>COUNTIFS(Table2[Sub-Sector],Table3[[#This Row],[Sub-Sector]],Table2[6M Return vs Nifty],"&gt;=10")/Table3[[#This Row],[Count]]</f>
        <v>1</v>
      </c>
      <c r="G51" s="1">
        <f>COUNTIFS(Table2[Sub-Sector],Table3[[#This Row],[Sub-Sector]],Table2[1Y Return vs Nifty],"&gt;=10")/Table3[[#This Row],[Count]]</f>
        <v>0</v>
      </c>
      <c r="H51" s="1">
        <f>COUNTIFS(Table2[Sub-Sector],Table3[[#This Row],[Sub-Sector]],Table2[RSI Exponential â€“ 14D],"&gt;=50")/Table3[[#This Row],[Count]]</f>
        <v>1</v>
      </c>
      <c r="I51" s="1">
        <f>COUNTIFS(Table2[Sub-Sector],Table3[[#This Row],[Sub-Sector]],Table2[Relative Volume],"&gt;=1")/Table3[[#This Row],[Count]]</f>
        <v>0</v>
      </c>
      <c r="J51" s="1">
        <f>COUNTIFS(Table2[Sub-Sector],Table3[[#This Row],[Sub-Sector]],Table2[% Away From Day Low],"&gt;=0.05")/Table3[[#This Row],[Count]]</f>
        <v>0</v>
      </c>
      <c r="K51" s="1">
        <f>COUNTIFS(Table2[Sub-Sector],Table3[[#This Row],[Sub-Sector]],Table2[% Away From Day High],"&lt;=0.05")/Table3[[#This Row],[Count]]</f>
        <v>1</v>
      </c>
      <c r="L51" s="1">
        <f>COUNTIFS(Table2[Sub-Sector],Table3[[#This Row],[Sub-Sector]],Table2[% Away From Current Week Low],"&gt;=0.05")/Table3[[#This Row],[Count]]</f>
        <v>1</v>
      </c>
      <c r="M51" s="1">
        <f>COUNTIFS(Table2[Sub-Sector],Table3[[#This Row],[Sub-Sector]],Table2[% Away From Current Week High],"&lt;=0.05")/Table3[[#This Row],[Count]]</f>
        <v>1</v>
      </c>
      <c r="N51" s="1">
        <f>COUNTIFS(Table2[Sub-Sector],Table3[[#This Row],[Sub-Sector]],Table2[% Away From Current Month Low],"&gt;=0.05")/Table3[[#This Row],[Count]]</f>
        <v>0</v>
      </c>
      <c r="O51" s="1">
        <f>COUNTIFS(Table2[Sub-Sector],Table3[[#This Row],[Sub-Sector]],Table2[% Away From Current Month High],"&lt;=0.05")/Table3[[#This Row],[Count]]</f>
        <v>1</v>
      </c>
      <c r="P51" s="1">
        <f>COUNTIFS(Table2[Sub-Sector],Table3[[#This Row],[Sub-Sector]],Table2[% Away From 52W High],"&lt;=10")/Table3[[#This Row],[Count]]</f>
        <v>0</v>
      </c>
      <c r="Q51" s="1">
        <f>COUNTIFS(Table2[Sub-Sector],Table3[[#This Row],[Sub-Sector]],Table2[% Away From 52W Low],"&gt;=10")/Table3[[#This Row],[Count]]</f>
        <v>1</v>
      </c>
      <c r="R51" s="1">
        <f>COUNTIFS(Table2[Sub-Sector],Table3[[#This Row],[Sub-Sector]],Table2[% Price above 20 EMA],"&gt;=0")/Table3[[#This Row],[Count]]</f>
        <v>1</v>
      </c>
      <c r="S51" s="1">
        <f>COUNTIFS(Table2[Sub-Sector],Table3[[#This Row],[Sub-Sector]],Table2[% Price above 50 EMA],"&gt;=0")/Table3[[#This Row],[Count]]</f>
        <v>1</v>
      </c>
      <c r="T51" s="1">
        <f>COUNTIFS(Table2[Sub-Sector],Table3[[#This Row],[Sub-Sector]],Table2[% Price above 200 EMA],"&gt;=0")/Table3[[#This Row],[Count]]</f>
        <v>1</v>
      </c>
      <c r="U51" s="1">
        <f>COUNTIFS(Table2[Sub-Sector],Table3[[#This Row],[Sub-Sector]],Table2[Rate of Change - Zone],"Positive")/Table3[[#This Row],[Count]]</f>
        <v>1</v>
      </c>
      <c r="V51" s="1">
        <f>COUNTIFS(Table2[Sub-Sector],Table3[[#This Row],[Sub-Sector]],Table2[Sharpe Ratio],"&gt;=0.10")/Table3[[#This Row],[Count]]</f>
        <v>1</v>
      </c>
      <c r="W5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239</v>
      </c>
      <c r="X51">
        <f>_xlfn.RANK.AVG(Table3[[#This Row],[Score]],Table3[Score],1)</f>
        <v>14</v>
      </c>
      <c r="Y5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223</v>
      </c>
      <c r="Z51">
        <f>_xlfn.RANK.AVG(Table3[[#This Row],[Score 2 ]],Table3[[Score 2 ]],1)</f>
        <v>50.5</v>
      </c>
    </row>
    <row r="52" spans="1:26" x14ac:dyDescent="0.3">
      <c r="A52" t="s">
        <v>518</v>
      </c>
      <c r="B52">
        <f>COUNTIFS(Table2[Sub-Sector],Table3[[#This Row],[Sub-Sector]])</f>
        <v>1</v>
      </c>
      <c r="C52" s="1">
        <f>COUNTIFS(Table2[Sub-Sector],Table3[[#This Row],[Sub-Sector]],Table2[Uptrend],"Uptrend")/Table3[[#This Row],[Count]]</f>
        <v>0</v>
      </c>
      <c r="D52" s="1">
        <f>COUNTIFS(Table2[Sub-Sector],Table3[[#This Row],[Sub-Sector]],Table2[1W Return vs Nifty],"&gt;=5")/Table3[[#This Row],[Count]]</f>
        <v>1</v>
      </c>
      <c r="E52" s="1">
        <f>COUNTIFS(Table2[Sub-Sector],Table3[[#This Row],[Sub-Sector]],Table2[1M Return vs Nifty],"&gt;=5")/Table3[[#This Row],[Count]]</f>
        <v>1</v>
      </c>
      <c r="F52" s="1">
        <f>COUNTIFS(Table2[Sub-Sector],Table3[[#This Row],[Sub-Sector]],Table2[6M Return vs Nifty],"&gt;=10")/Table3[[#This Row],[Count]]</f>
        <v>1</v>
      </c>
      <c r="G52" s="1">
        <f>COUNTIFS(Table2[Sub-Sector],Table3[[#This Row],[Sub-Sector]],Table2[1Y Return vs Nifty],"&gt;=10")/Table3[[#This Row],[Count]]</f>
        <v>0</v>
      </c>
      <c r="H52" s="1">
        <f>COUNTIFS(Table2[Sub-Sector],Table3[[#This Row],[Sub-Sector]],Table2[RSI Exponential â€“ 14D],"&gt;=50")/Table3[[#This Row],[Count]]</f>
        <v>1</v>
      </c>
      <c r="I52" s="1">
        <f>COUNTIFS(Table2[Sub-Sector],Table3[[#This Row],[Sub-Sector]],Table2[Relative Volume],"&gt;=1")/Table3[[#This Row],[Count]]</f>
        <v>0</v>
      </c>
      <c r="J52" s="1">
        <f>COUNTIFS(Table2[Sub-Sector],Table3[[#This Row],[Sub-Sector]],Table2[% Away From Day Low],"&gt;=0.05")/Table3[[#This Row],[Count]]</f>
        <v>0</v>
      </c>
      <c r="K52" s="1">
        <f>COUNTIFS(Table2[Sub-Sector],Table3[[#This Row],[Sub-Sector]],Table2[% Away From Day High],"&lt;=0.05")/Table3[[#This Row],[Count]]</f>
        <v>1</v>
      </c>
      <c r="L52" s="1">
        <f>COUNTIFS(Table2[Sub-Sector],Table3[[#This Row],[Sub-Sector]],Table2[% Away From Current Week Low],"&gt;=0.05")/Table3[[#This Row],[Count]]</f>
        <v>1</v>
      </c>
      <c r="M52" s="1">
        <f>COUNTIFS(Table2[Sub-Sector],Table3[[#This Row],[Sub-Sector]],Table2[% Away From Current Week High],"&lt;=0.05")/Table3[[#This Row],[Count]]</f>
        <v>1</v>
      </c>
      <c r="N52" s="1">
        <f>COUNTIFS(Table2[Sub-Sector],Table3[[#This Row],[Sub-Sector]],Table2[% Away From Current Month Low],"&gt;=0.05")/Table3[[#This Row],[Count]]</f>
        <v>0</v>
      </c>
      <c r="O52" s="1">
        <f>COUNTIFS(Table2[Sub-Sector],Table3[[#This Row],[Sub-Sector]],Table2[% Away From Current Month High],"&lt;=0.05")/Table3[[#This Row],[Count]]</f>
        <v>1</v>
      </c>
      <c r="P52" s="1">
        <f>COUNTIFS(Table2[Sub-Sector],Table3[[#This Row],[Sub-Sector]],Table2[% Away From 52W High],"&lt;=10")/Table3[[#This Row],[Count]]</f>
        <v>0</v>
      </c>
      <c r="Q52" s="1">
        <f>COUNTIFS(Table2[Sub-Sector],Table3[[#This Row],[Sub-Sector]],Table2[% Away From 52W Low],"&gt;=10")/Table3[[#This Row],[Count]]</f>
        <v>1</v>
      </c>
      <c r="R52" s="1">
        <f>COUNTIFS(Table2[Sub-Sector],Table3[[#This Row],[Sub-Sector]],Table2[% Price above 20 EMA],"&gt;=0")/Table3[[#This Row],[Count]]</f>
        <v>1</v>
      </c>
      <c r="S52" s="1">
        <f>COUNTIFS(Table2[Sub-Sector],Table3[[#This Row],[Sub-Sector]],Table2[% Price above 50 EMA],"&gt;=0")/Table3[[#This Row],[Count]]</f>
        <v>1</v>
      </c>
      <c r="T52" s="1">
        <f>COUNTIFS(Table2[Sub-Sector],Table3[[#This Row],[Sub-Sector]],Table2[% Price above 200 EMA],"&gt;=0")/Table3[[#This Row],[Count]]</f>
        <v>1</v>
      </c>
      <c r="U52" s="1">
        <f>COUNTIFS(Table2[Sub-Sector],Table3[[#This Row],[Sub-Sector]],Table2[Rate of Change - Zone],"Positive")/Table3[[#This Row],[Count]]</f>
        <v>1</v>
      </c>
      <c r="V52" s="1">
        <f>COUNTIFS(Table2[Sub-Sector],Table3[[#This Row],[Sub-Sector]],Table2[Sharpe Ratio],"&gt;=0.10")/Table3[[#This Row],[Count]]</f>
        <v>0</v>
      </c>
      <c r="W5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330</v>
      </c>
      <c r="X52">
        <f>_xlfn.RANK.AVG(Table3[[#This Row],[Score]],Table3[Score],1)</f>
        <v>26.5</v>
      </c>
      <c r="Y5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223</v>
      </c>
      <c r="Z52">
        <f>_xlfn.RANK.AVG(Table3[[#This Row],[Score 2 ]],Table3[[Score 2 ]],1)</f>
        <v>50.5</v>
      </c>
    </row>
    <row r="53" spans="1:26" x14ac:dyDescent="0.3">
      <c r="A53" t="s">
        <v>294</v>
      </c>
      <c r="B53">
        <f>COUNTIFS(Table2[Sub-Sector],Table3[[#This Row],[Sub-Sector]])</f>
        <v>1</v>
      </c>
      <c r="C53" s="1">
        <f>COUNTIFS(Table2[Sub-Sector],Table3[[#This Row],[Sub-Sector]],Table2[Uptrend],"Uptrend")/Table3[[#This Row],[Count]]</f>
        <v>0</v>
      </c>
      <c r="D53" s="1">
        <f>COUNTIFS(Table2[Sub-Sector],Table3[[#This Row],[Sub-Sector]],Table2[1W Return vs Nifty],"&gt;=5")/Table3[[#This Row],[Count]]</f>
        <v>0</v>
      </c>
      <c r="E53" s="1">
        <f>COUNTIFS(Table2[Sub-Sector],Table3[[#This Row],[Sub-Sector]],Table2[1M Return vs Nifty],"&gt;=5")/Table3[[#This Row],[Count]]</f>
        <v>0</v>
      </c>
      <c r="F53" s="1">
        <f>COUNTIFS(Table2[Sub-Sector],Table3[[#This Row],[Sub-Sector]],Table2[6M Return vs Nifty],"&gt;=10")/Table3[[#This Row],[Count]]</f>
        <v>0</v>
      </c>
      <c r="G53" s="1">
        <f>COUNTIFS(Table2[Sub-Sector],Table3[[#This Row],[Sub-Sector]],Table2[1Y Return vs Nifty],"&gt;=10")/Table3[[#This Row],[Count]]</f>
        <v>1</v>
      </c>
      <c r="H53" s="1">
        <f>COUNTIFS(Table2[Sub-Sector],Table3[[#This Row],[Sub-Sector]],Table2[RSI Exponential â€“ 14D],"&gt;=50")/Table3[[#This Row],[Count]]</f>
        <v>1</v>
      </c>
      <c r="I53" s="1">
        <f>COUNTIFS(Table2[Sub-Sector],Table3[[#This Row],[Sub-Sector]],Table2[Relative Volume],"&gt;=1")/Table3[[#This Row],[Count]]</f>
        <v>0</v>
      </c>
      <c r="J53" s="1">
        <f>COUNTIFS(Table2[Sub-Sector],Table3[[#This Row],[Sub-Sector]],Table2[% Away From Day Low],"&gt;=0.05")/Table3[[#This Row],[Count]]</f>
        <v>0</v>
      </c>
      <c r="K53" s="1">
        <f>COUNTIFS(Table2[Sub-Sector],Table3[[#This Row],[Sub-Sector]],Table2[% Away From Day High],"&lt;=0.05")/Table3[[#This Row],[Count]]</f>
        <v>1</v>
      </c>
      <c r="L53" s="1">
        <f>COUNTIFS(Table2[Sub-Sector],Table3[[#This Row],[Sub-Sector]],Table2[% Away From Current Week Low],"&gt;=0.05")/Table3[[#This Row],[Count]]</f>
        <v>0</v>
      </c>
      <c r="M53" s="1">
        <f>COUNTIFS(Table2[Sub-Sector],Table3[[#This Row],[Sub-Sector]],Table2[% Away From Current Week High],"&lt;=0.05")/Table3[[#This Row],[Count]]</f>
        <v>1</v>
      </c>
      <c r="N53" s="1">
        <f>COUNTIFS(Table2[Sub-Sector],Table3[[#This Row],[Sub-Sector]],Table2[% Away From Current Month Low],"&gt;=0.05")/Table3[[#This Row],[Count]]</f>
        <v>0</v>
      </c>
      <c r="O53" s="1">
        <f>COUNTIFS(Table2[Sub-Sector],Table3[[#This Row],[Sub-Sector]],Table2[% Away From Current Month High],"&lt;=0.05")/Table3[[#This Row],[Count]]</f>
        <v>1</v>
      </c>
      <c r="P53" s="1">
        <f>COUNTIFS(Table2[Sub-Sector],Table3[[#This Row],[Sub-Sector]],Table2[% Away From 52W High],"&lt;=10")/Table3[[#This Row],[Count]]</f>
        <v>0</v>
      </c>
      <c r="Q53" s="1">
        <f>COUNTIFS(Table2[Sub-Sector],Table3[[#This Row],[Sub-Sector]],Table2[% Away From 52W Low],"&gt;=10")/Table3[[#This Row],[Count]]</f>
        <v>1</v>
      </c>
      <c r="R53" s="1">
        <f>COUNTIFS(Table2[Sub-Sector],Table3[[#This Row],[Sub-Sector]],Table2[% Price above 20 EMA],"&gt;=0")/Table3[[#This Row],[Count]]</f>
        <v>1</v>
      </c>
      <c r="S53" s="1">
        <f>COUNTIFS(Table2[Sub-Sector],Table3[[#This Row],[Sub-Sector]],Table2[% Price above 50 EMA],"&gt;=0")/Table3[[#This Row],[Count]]</f>
        <v>0</v>
      </c>
      <c r="T53" s="1">
        <f>COUNTIFS(Table2[Sub-Sector],Table3[[#This Row],[Sub-Sector]],Table2[% Price above 200 EMA],"&gt;=0")/Table3[[#This Row],[Count]]</f>
        <v>1</v>
      </c>
      <c r="U53" s="1">
        <f>COUNTIFS(Table2[Sub-Sector],Table3[[#This Row],[Sub-Sector]],Table2[Rate of Change - Zone],"Positive")/Table3[[#This Row],[Count]]</f>
        <v>1</v>
      </c>
      <c r="V53" s="1">
        <f>COUNTIFS(Table2[Sub-Sector],Table3[[#This Row],[Sub-Sector]],Table2[Sharpe Ratio],"&gt;=0.10")/Table3[[#This Row],[Count]]</f>
        <v>0</v>
      </c>
      <c r="W5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506</v>
      </c>
      <c r="X53">
        <f>_xlfn.RANK.AVG(Table3[[#This Row],[Score]],Table3[Score],1)</f>
        <v>83.5</v>
      </c>
      <c r="Y5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223</v>
      </c>
      <c r="Z53">
        <f>_xlfn.RANK.AVG(Table3[[#This Row],[Score 2 ]],Table3[[Score 2 ]],1)</f>
        <v>50.5</v>
      </c>
    </row>
    <row r="54" spans="1:26" x14ac:dyDescent="0.3">
      <c r="A54" t="s">
        <v>136</v>
      </c>
      <c r="B54">
        <f>COUNTIFS(Table2[Sub-Sector],Table3[[#This Row],[Sub-Sector]])</f>
        <v>8</v>
      </c>
      <c r="C54" s="1">
        <f>COUNTIFS(Table2[Sub-Sector],Table3[[#This Row],[Sub-Sector]],Table2[Uptrend],"Uptrend")/Table3[[#This Row],[Count]]</f>
        <v>0</v>
      </c>
      <c r="D54" s="1">
        <f>COUNTIFS(Table2[Sub-Sector],Table3[[#This Row],[Sub-Sector]],Table2[1W Return vs Nifty],"&gt;=5")/Table3[[#This Row],[Count]]</f>
        <v>0.625</v>
      </c>
      <c r="E54" s="1">
        <f>COUNTIFS(Table2[Sub-Sector],Table3[[#This Row],[Sub-Sector]],Table2[1M Return vs Nifty],"&gt;=5")/Table3[[#This Row],[Count]]</f>
        <v>0</v>
      </c>
      <c r="F54" s="1">
        <f>COUNTIFS(Table2[Sub-Sector],Table3[[#This Row],[Sub-Sector]],Table2[6M Return vs Nifty],"&gt;=10")/Table3[[#This Row],[Count]]</f>
        <v>0.25</v>
      </c>
      <c r="G54" s="1">
        <f>COUNTIFS(Table2[Sub-Sector],Table3[[#This Row],[Sub-Sector]],Table2[1Y Return vs Nifty],"&gt;=10")/Table3[[#This Row],[Count]]</f>
        <v>0.875</v>
      </c>
      <c r="H54" s="1">
        <f>COUNTIFS(Table2[Sub-Sector],Table3[[#This Row],[Sub-Sector]],Table2[RSI Exponential â€“ 14D],"&gt;=50")/Table3[[#This Row],[Count]]</f>
        <v>0.875</v>
      </c>
      <c r="I54" s="1">
        <f>COUNTIFS(Table2[Sub-Sector],Table3[[#This Row],[Sub-Sector]],Table2[Relative Volume],"&gt;=1")/Table3[[#This Row],[Count]]</f>
        <v>0.125</v>
      </c>
      <c r="J54" s="1">
        <f>COUNTIFS(Table2[Sub-Sector],Table3[[#This Row],[Sub-Sector]],Table2[% Away From Day Low],"&gt;=0.05")/Table3[[#This Row],[Count]]</f>
        <v>0</v>
      </c>
      <c r="K54" s="1">
        <f>COUNTIFS(Table2[Sub-Sector],Table3[[#This Row],[Sub-Sector]],Table2[% Away From Day High],"&lt;=0.05")/Table3[[#This Row],[Count]]</f>
        <v>1</v>
      </c>
      <c r="L54" s="1">
        <f>COUNTIFS(Table2[Sub-Sector],Table3[[#This Row],[Sub-Sector]],Table2[% Away From Current Week Low],"&gt;=0.05")/Table3[[#This Row],[Count]]</f>
        <v>0.75</v>
      </c>
      <c r="M54" s="1">
        <f>COUNTIFS(Table2[Sub-Sector],Table3[[#This Row],[Sub-Sector]],Table2[% Away From Current Week High],"&lt;=0.05")/Table3[[#This Row],[Count]]</f>
        <v>1</v>
      </c>
      <c r="N54" s="1">
        <f>COUNTIFS(Table2[Sub-Sector],Table3[[#This Row],[Sub-Sector]],Table2[% Away From Current Month Low],"&gt;=0.05")/Table3[[#This Row],[Count]]</f>
        <v>0</v>
      </c>
      <c r="O54" s="1">
        <f>COUNTIFS(Table2[Sub-Sector],Table3[[#This Row],[Sub-Sector]],Table2[% Away From Current Month High],"&lt;=0.05")/Table3[[#This Row],[Count]]</f>
        <v>1</v>
      </c>
      <c r="P54" s="1">
        <f>COUNTIFS(Table2[Sub-Sector],Table3[[#This Row],[Sub-Sector]],Table2[% Away From 52W High],"&lt;=10")/Table3[[#This Row],[Count]]</f>
        <v>0</v>
      </c>
      <c r="Q54" s="1">
        <f>COUNTIFS(Table2[Sub-Sector],Table3[[#This Row],[Sub-Sector]],Table2[% Away From 52W Low],"&gt;=10")/Table3[[#This Row],[Count]]</f>
        <v>1</v>
      </c>
      <c r="R54" s="1">
        <f>COUNTIFS(Table2[Sub-Sector],Table3[[#This Row],[Sub-Sector]],Table2[% Price above 20 EMA],"&gt;=0")/Table3[[#This Row],[Count]]</f>
        <v>0.625</v>
      </c>
      <c r="S54" s="1">
        <f>COUNTIFS(Table2[Sub-Sector],Table3[[#This Row],[Sub-Sector]],Table2[% Price above 50 EMA],"&gt;=0")/Table3[[#This Row],[Count]]</f>
        <v>0.25</v>
      </c>
      <c r="T54" s="1">
        <f>COUNTIFS(Table2[Sub-Sector],Table3[[#This Row],[Sub-Sector]],Table2[% Price above 200 EMA],"&gt;=0")/Table3[[#This Row],[Count]]</f>
        <v>0.875</v>
      </c>
      <c r="U54" s="1">
        <f>COUNTIFS(Table2[Sub-Sector],Table3[[#This Row],[Sub-Sector]],Table2[Rate of Change - Zone],"Positive")/Table3[[#This Row],[Count]]</f>
        <v>0.125</v>
      </c>
      <c r="V54" s="1">
        <f>COUNTIFS(Table2[Sub-Sector],Table3[[#This Row],[Sub-Sector]],Table2[Sharpe Ratio],"&gt;=0.10")/Table3[[#This Row],[Count]]</f>
        <v>0.75</v>
      </c>
      <c r="W5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426</v>
      </c>
      <c r="X54">
        <f>_xlfn.RANK.AVG(Table3[[#This Row],[Score]],Table3[Score],1)</f>
        <v>62</v>
      </c>
      <c r="Y5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224</v>
      </c>
      <c r="Z54">
        <f>_xlfn.RANK.AVG(Table3[[#This Row],[Score 2 ]],Table3[[Score 2 ]],1)</f>
        <v>53.5</v>
      </c>
    </row>
    <row r="55" spans="1:26" x14ac:dyDescent="0.3">
      <c r="A55" t="s">
        <v>21</v>
      </c>
      <c r="B55">
        <f>COUNTIFS(Table2[Sub-Sector],Table3[[#This Row],[Sub-Sector]])</f>
        <v>21</v>
      </c>
      <c r="C55" s="1">
        <f>COUNTIFS(Table2[Sub-Sector],Table3[[#This Row],[Sub-Sector]],Table2[Uptrend],"Uptrend")/Table3[[#This Row],[Count]]</f>
        <v>0.38095238095238093</v>
      </c>
      <c r="D55" s="1">
        <f>COUNTIFS(Table2[Sub-Sector],Table3[[#This Row],[Sub-Sector]],Table2[1W Return vs Nifty],"&gt;=5")/Table3[[#This Row],[Count]]</f>
        <v>4.7619047619047616E-2</v>
      </c>
      <c r="E55" s="1">
        <f>COUNTIFS(Table2[Sub-Sector],Table3[[#This Row],[Sub-Sector]],Table2[1M Return vs Nifty],"&gt;=5")/Table3[[#This Row],[Count]]</f>
        <v>0.38095238095238093</v>
      </c>
      <c r="F55" s="1">
        <f>COUNTIFS(Table2[Sub-Sector],Table3[[#This Row],[Sub-Sector]],Table2[6M Return vs Nifty],"&gt;=10")/Table3[[#This Row],[Count]]</f>
        <v>0.42857142857142855</v>
      </c>
      <c r="G55" s="1">
        <f>COUNTIFS(Table2[Sub-Sector],Table3[[#This Row],[Sub-Sector]],Table2[1Y Return vs Nifty],"&gt;=10")/Table3[[#This Row],[Count]]</f>
        <v>0.38095238095238093</v>
      </c>
      <c r="H55" s="1">
        <f>COUNTIFS(Table2[Sub-Sector],Table3[[#This Row],[Sub-Sector]],Table2[RSI Exponential â€“ 14D],"&gt;=50")/Table3[[#This Row],[Count]]</f>
        <v>0.38095238095238093</v>
      </c>
      <c r="I55" s="1">
        <f>COUNTIFS(Table2[Sub-Sector],Table3[[#This Row],[Sub-Sector]],Table2[Relative Volume],"&gt;=1")/Table3[[#This Row],[Count]]</f>
        <v>0.2857142857142857</v>
      </c>
      <c r="J55" s="1">
        <f>COUNTIFS(Table2[Sub-Sector],Table3[[#This Row],[Sub-Sector]],Table2[% Away From Day Low],"&gt;=0.05")/Table3[[#This Row],[Count]]</f>
        <v>0</v>
      </c>
      <c r="K55" s="1">
        <f>COUNTIFS(Table2[Sub-Sector],Table3[[#This Row],[Sub-Sector]],Table2[% Away From Day High],"&lt;=0.05")/Table3[[#This Row],[Count]]</f>
        <v>1</v>
      </c>
      <c r="L55" s="1">
        <f>COUNTIFS(Table2[Sub-Sector],Table3[[#This Row],[Sub-Sector]],Table2[% Away From Current Week Low],"&gt;=0.05")/Table3[[#This Row],[Count]]</f>
        <v>0.33333333333333331</v>
      </c>
      <c r="M55" s="1">
        <f>COUNTIFS(Table2[Sub-Sector],Table3[[#This Row],[Sub-Sector]],Table2[% Away From Current Week High],"&lt;=0.05")/Table3[[#This Row],[Count]]</f>
        <v>0.76190476190476186</v>
      </c>
      <c r="N55" s="1">
        <f>COUNTIFS(Table2[Sub-Sector],Table3[[#This Row],[Sub-Sector]],Table2[% Away From Current Month Low],"&gt;=0.05")/Table3[[#This Row],[Count]]</f>
        <v>0</v>
      </c>
      <c r="O55" s="1">
        <f>COUNTIFS(Table2[Sub-Sector],Table3[[#This Row],[Sub-Sector]],Table2[% Away From Current Month High],"&lt;=0.05")/Table3[[#This Row],[Count]]</f>
        <v>1</v>
      </c>
      <c r="P55" s="1">
        <f>COUNTIFS(Table2[Sub-Sector],Table3[[#This Row],[Sub-Sector]],Table2[% Away From 52W High],"&lt;=10")/Table3[[#This Row],[Count]]</f>
        <v>0.33333333333333331</v>
      </c>
      <c r="Q55" s="1">
        <f>COUNTIFS(Table2[Sub-Sector],Table3[[#This Row],[Sub-Sector]],Table2[% Away From 52W Low],"&gt;=10")/Table3[[#This Row],[Count]]</f>
        <v>0.8571428571428571</v>
      </c>
      <c r="R55" s="1">
        <f>COUNTIFS(Table2[Sub-Sector],Table3[[#This Row],[Sub-Sector]],Table2[% Price above 20 EMA],"&gt;=0")/Table3[[#This Row],[Count]]</f>
        <v>0.47619047619047616</v>
      </c>
      <c r="S55" s="1">
        <f>COUNTIFS(Table2[Sub-Sector],Table3[[#This Row],[Sub-Sector]],Table2[% Price above 50 EMA],"&gt;=0")/Table3[[#This Row],[Count]]</f>
        <v>0.2857142857142857</v>
      </c>
      <c r="T55" s="1">
        <f>COUNTIFS(Table2[Sub-Sector],Table3[[#This Row],[Sub-Sector]],Table2[% Price above 200 EMA],"&gt;=0")/Table3[[#This Row],[Count]]</f>
        <v>0.5714285714285714</v>
      </c>
      <c r="U55" s="1">
        <f>COUNTIFS(Table2[Sub-Sector],Table3[[#This Row],[Sub-Sector]],Table2[Rate of Change - Zone],"Positive")/Table3[[#This Row],[Count]]</f>
        <v>0.14285714285714285</v>
      </c>
      <c r="V55" s="1">
        <f>COUNTIFS(Table2[Sub-Sector],Table3[[#This Row],[Sub-Sector]],Table2[Sharpe Ratio],"&gt;=0.10")/Table3[[#This Row],[Count]]</f>
        <v>9.5238095238095233E-2</v>
      </c>
      <c r="W5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351</v>
      </c>
      <c r="X55">
        <f>_xlfn.RANK.AVG(Table3[[#This Row],[Score]],Table3[Score],1)</f>
        <v>35.5</v>
      </c>
      <c r="Y5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224</v>
      </c>
      <c r="Z55">
        <f>_xlfn.RANK.AVG(Table3[[#This Row],[Score 2 ]],Table3[[Score 2 ]],1)</f>
        <v>53.5</v>
      </c>
    </row>
    <row r="56" spans="1:26" x14ac:dyDescent="0.3">
      <c r="A56" t="s">
        <v>43</v>
      </c>
      <c r="B56">
        <f>COUNTIFS(Table2[Sub-Sector],Table3[[#This Row],[Sub-Sector]])</f>
        <v>10</v>
      </c>
      <c r="C56" s="1">
        <f>COUNTIFS(Table2[Sub-Sector],Table3[[#This Row],[Sub-Sector]],Table2[Uptrend],"Uptrend")/Table3[[#This Row],[Count]]</f>
        <v>0.3</v>
      </c>
      <c r="D56" s="1">
        <f>COUNTIFS(Table2[Sub-Sector],Table3[[#This Row],[Sub-Sector]],Table2[1W Return vs Nifty],"&gt;=5")/Table3[[#This Row],[Count]]</f>
        <v>0</v>
      </c>
      <c r="E56" s="1">
        <f>COUNTIFS(Table2[Sub-Sector],Table3[[#This Row],[Sub-Sector]],Table2[1M Return vs Nifty],"&gt;=5")/Table3[[#This Row],[Count]]</f>
        <v>0.2</v>
      </c>
      <c r="F56" s="1">
        <f>COUNTIFS(Table2[Sub-Sector],Table3[[#This Row],[Sub-Sector]],Table2[6M Return vs Nifty],"&gt;=10")/Table3[[#This Row],[Count]]</f>
        <v>0.3</v>
      </c>
      <c r="G56" s="1">
        <f>COUNTIFS(Table2[Sub-Sector],Table3[[#This Row],[Sub-Sector]],Table2[1Y Return vs Nifty],"&gt;=10")/Table3[[#This Row],[Count]]</f>
        <v>0.6</v>
      </c>
      <c r="H56" s="1">
        <f>COUNTIFS(Table2[Sub-Sector],Table3[[#This Row],[Sub-Sector]],Table2[RSI Exponential â€“ 14D],"&gt;=50")/Table3[[#This Row],[Count]]</f>
        <v>0.3</v>
      </c>
      <c r="I56" s="1">
        <f>COUNTIFS(Table2[Sub-Sector],Table3[[#This Row],[Sub-Sector]],Table2[Relative Volume],"&gt;=1")/Table3[[#This Row],[Count]]</f>
        <v>0.3</v>
      </c>
      <c r="J56" s="1">
        <f>COUNTIFS(Table2[Sub-Sector],Table3[[#This Row],[Sub-Sector]],Table2[% Away From Day Low],"&gt;=0.05")/Table3[[#This Row],[Count]]</f>
        <v>0</v>
      </c>
      <c r="K56" s="1">
        <f>COUNTIFS(Table2[Sub-Sector],Table3[[#This Row],[Sub-Sector]],Table2[% Away From Day High],"&lt;=0.05")/Table3[[#This Row],[Count]]</f>
        <v>1</v>
      </c>
      <c r="L56" s="1">
        <f>COUNTIFS(Table2[Sub-Sector],Table3[[#This Row],[Sub-Sector]],Table2[% Away From Current Week Low],"&gt;=0.05")/Table3[[#This Row],[Count]]</f>
        <v>0.2</v>
      </c>
      <c r="M56" s="1">
        <f>COUNTIFS(Table2[Sub-Sector],Table3[[#This Row],[Sub-Sector]],Table2[% Away From Current Week High],"&lt;=0.05")/Table3[[#This Row],[Count]]</f>
        <v>0.9</v>
      </c>
      <c r="N56" s="1">
        <f>COUNTIFS(Table2[Sub-Sector],Table3[[#This Row],[Sub-Sector]],Table2[% Away From Current Month Low],"&gt;=0.05")/Table3[[#This Row],[Count]]</f>
        <v>0</v>
      </c>
      <c r="O56" s="1">
        <f>COUNTIFS(Table2[Sub-Sector],Table3[[#This Row],[Sub-Sector]],Table2[% Away From Current Month High],"&lt;=0.05")/Table3[[#This Row],[Count]]</f>
        <v>1</v>
      </c>
      <c r="P56" s="1">
        <f>COUNTIFS(Table2[Sub-Sector],Table3[[#This Row],[Sub-Sector]],Table2[% Away From 52W High],"&lt;=10")/Table3[[#This Row],[Count]]</f>
        <v>0.3</v>
      </c>
      <c r="Q56" s="1">
        <f>COUNTIFS(Table2[Sub-Sector],Table3[[#This Row],[Sub-Sector]],Table2[% Away From 52W Low],"&gt;=10")/Table3[[#This Row],[Count]]</f>
        <v>1</v>
      </c>
      <c r="R56" s="1">
        <f>COUNTIFS(Table2[Sub-Sector],Table3[[#This Row],[Sub-Sector]],Table2[% Price above 20 EMA],"&gt;=0")/Table3[[#This Row],[Count]]</f>
        <v>0.2</v>
      </c>
      <c r="S56" s="1">
        <f>COUNTIFS(Table2[Sub-Sector],Table3[[#This Row],[Sub-Sector]],Table2[% Price above 50 EMA],"&gt;=0")/Table3[[#This Row],[Count]]</f>
        <v>0.3</v>
      </c>
      <c r="T56" s="1">
        <f>COUNTIFS(Table2[Sub-Sector],Table3[[#This Row],[Sub-Sector]],Table2[% Price above 200 EMA],"&gt;=0")/Table3[[#This Row],[Count]]</f>
        <v>0.7</v>
      </c>
      <c r="U56" s="1">
        <f>COUNTIFS(Table2[Sub-Sector],Table3[[#This Row],[Sub-Sector]],Table2[Rate of Change - Zone],"Positive")/Table3[[#This Row],[Count]]</f>
        <v>0.1</v>
      </c>
      <c r="V56" s="1">
        <f>COUNTIFS(Table2[Sub-Sector],Table3[[#This Row],[Sub-Sector]],Table2[Sharpe Ratio],"&gt;=0.10")/Table3[[#This Row],[Count]]</f>
        <v>0.1</v>
      </c>
      <c r="W5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418</v>
      </c>
      <c r="X56">
        <f>_xlfn.RANK.AVG(Table3[[#This Row],[Score]],Table3[Score],1)</f>
        <v>57</v>
      </c>
      <c r="Y5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224.5</v>
      </c>
      <c r="Z56">
        <f>_xlfn.RANK.AVG(Table3[[#This Row],[Score 2 ]],Table3[[Score 2 ]],1)</f>
        <v>55</v>
      </c>
    </row>
    <row r="57" spans="1:26" x14ac:dyDescent="0.3">
      <c r="A57" t="s">
        <v>1807</v>
      </c>
      <c r="B57">
        <f>COUNTIFS(Table2[Sub-Sector],Table3[[#This Row],[Sub-Sector]])</f>
        <v>1</v>
      </c>
      <c r="C57" s="1">
        <f>COUNTIFS(Table2[Sub-Sector],Table3[[#This Row],[Sub-Sector]],Table2[Uptrend],"Uptrend")/Table3[[#This Row],[Count]]</f>
        <v>0</v>
      </c>
      <c r="D57" s="1">
        <f>COUNTIFS(Table2[Sub-Sector],Table3[[#This Row],[Sub-Sector]],Table2[1W Return vs Nifty],"&gt;=5")/Table3[[#This Row],[Count]]</f>
        <v>1</v>
      </c>
      <c r="E57" s="1">
        <f>COUNTIFS(Table2[Sub-Sector],Table3[[#This Row],[Sub-Sector]],Table2[1M Return vs Nifty],"&gt;=5")/Table3[[#This Row],[Count]]</f>
        <v>1</v>
      </c>
      <c r="F57" s="1">
        <f>COUNTIFS(Table2[Sub-Sector],Table3[[#This Row],[Sub-Sector]],Table2[6M Return vs Nifty],"&gt;=10")/Table3[[#This Row],[Count]]</f>
        <v>0</v>
      </c>
      <c r="G57" s="1">
        <f>COUNTIFS(Table2[Sub-Sector],Table3[[#This Row],[Sub-Sector]],Table2[1Y Return vs Nifty],"&gt;=10")/Table3[[#This Row],[Count]]</f>
        <v>0</v>
      </c>
      <c r="H57" s="1">
        <f>COUNTIFS(Table2[Sub-Sector],Table3[[#This Row],[Sub-Sector]],Table2[RSI Exponential â€“ 14D],"&gt;=50")/Table3[[#This Row],[Count]]</f>
        <v>1</v>
      </c>
      <c r="I57" s="1">
        <f>COUNTIFS(Table2[Sub-Sector],Table3[[#This Row],[Sub-Sector]],Table2[Relative Volume],"&gt;=1")/Table3[[#This Row],[Count]]</f>
        <v>1</v>
      </c>
      <c r="J57" s="1">
        <f>COUNTIFS(Table2[Sub-Sector],Table3[[#This Row],[Sub-Sector]],Table2[% Away From Day Low],"&gt;=0.05")/Table3[[#This Row],[Count]]</f>
        <v>0</v>
      </c>
      <c r="K57" s="1">
        <f>COUNTIFS(Table2[Sub-Sector],Table3[[#This Row],[Sub-Sector]],Table2[% Away From Day High],"&lt;=0.05")/Table3[[#This Row],[Count]]</f>
        <v>1</v>
      </c>
      <c r="L57" s="1">
        <f>COUNTIFS(Table2[Sub-Sector],Table3[[#This Row],[Sub-Sector]],Table2[% Away From Current Week Low],"&gt;=0.05")/Table3[[#This Row],[Count]]</f>
        <v>1</v>
      </c>
      <c r="M57" s="1">
        <f>COUNTIFS(Table2[Sub-Sector],Table3[[#This Row],[Sub-Sector]],Table2[% Away From Current Week High],"&lt;=0.05")/Table3[[#This Row],[Count]]</f>
        <v>1</v>
      </c>
      <c r="N57" s="1">
        <f>COUNTIFS(Table2[Sub-Sector],Table3[[#This Row],[Sub-Sector]],Table2[% Away From Current Month Low],"&gt;=0.05")/Table3[[#This Row],[Count]]</f>
        <v>0</v>
      </c>
      <c r="O57" s="1">
        <f>COUNTIFS(Table2[Sub-Sector],Table3[[#This Row],[Sub-Sector]],Table2[% Away From Current Month High],"&lt;=0.05")/Table3[[#This Row],[Count]]</f>
        <v>1</v>
      </c>
      <c r="P57" s="1">
        <f>COUNTIFS(Table2[Sub-Sector],Table3[[#This Row],[Sub-Sector]],Table2[% Away From 52W High],"&lt;=10")/Table3[[#This Row],[Count]]</f>
        <v>0</v>
      </c>
      <c r="Q57" s="1">
        <f>COUNTIFS(Table2[Sub-Sector],Table3[[#This Row],[Sub-Sector]],Table2[% Away From 52W Low],"&gt;=10")/Table3[[#This Row],[Count]]</f>
        <v>1</v>
      </c>
      <c r="R57" s="1">
        <f>COUNTIFS(Table2[Sub-Sector],Table3[[#This Row],[Sub-Sector]],Table2[% Price above 20 EMA],"&gt;=0")/Table3[[#This Row],[Count]]</f>
        <v>1</v>
      </c>
      <c r="S57" s="1">
        <f>COUNTIFS(Table2[Sub-Sector],Table3[[#This Row],[Sub-Sector]],Table2[% Price above 50 EMA],"&gt;=0")/Table3[[#This Row],[Count]]</f>
        <v>1</v>
      </c>
      <c r="T57" s="1">
        <f>COUNTIFS(Table2[Sub-Sector],Table3[[#This Row],[Sub-Sector]],Table2[% Price above 200 EMA],"&gt;=0")/Table3[[#This Row],[Count]]</f>
        <v>1</v>
      </c>
      <c r="U57" s="1">
        <f>COUNTIFS(Table2[Sub-Sector],Table3[[#This Row],[Sub-Sector]],Table2[Rate of Change - Zone],"Positive")/Table3[[#This Row],[Count]]</f>
        <v>1</v>
      </c>
      <c r="V57" s="1">
        <f>COUNTIFS(Table2[Sub-Sector],Table3[[#This Row],[Sub-Sector]],Table2[Sharpe Ratio],"&gt;=0.10")/Table3[[#This Row],[Count]]</f>
        <v>0</v>
      </c>
      <c r="W5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334</v>
      </c>
      <c r="X57">
        <f>_xlfn.RANK.AVG(Table3[[#This Row],[Score]],Table3[Score],1)</f>
        <v>30</v>
      </c>
      <c r="Y5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227</v>
      </c>
      <c r="Z57">
        <f>_xlfn.RANK.AVG(Table3[[#This Row],[Score 2 ]],Table3[[Score 2 ]],1)</f>
        <v>56</v>
      </c>
    </row>
    <row r="58" spans="1:26" x14ac:dyDescent="0.3">
      <c r="A58" t="s">
        <v>75</v>
      </c>
      <c r="B58">
        <f>COUNTIFS(Table2[Sub-Sector],Table3[[#This Row],[Sub-Sector]])</f>
        <v>17</v>
      </c>
      <c r="C58" s="1">
        <f>COUNTIFS(Table2[Sub-Sector],Table3[[#This Row],[Sub-Sector]],Table2[Uptrend],"Uptrend")/Table3[[#This Row],[Count]]</f>
        <v>0.23529411764705882</v>
      </c>
      <c r="D58" s="1">
        <f>COUNTIFS(Table2[Sub-Sector],Table3[[#This Row],[Sub-Sector]],Table2[1W Return vs Nifty],"&gt;=5")/Table3[[#This Row],[Count]]</f>
        <v>5.8823529411764705E-2</v>
      </c>
      <c r="E58" s="1">
        <f>COUNTIFS(Table2[Sub-Sector],Table3[[#This Row],[Sub-Sector]],Table2[1M Return vs Nifty],"&gt;=5")/Table3[[#This Row],[Count]]</f>
        <v>0.29411764705882354</v>
      </c>
      <c r="F58" s="1">
        <f>COUNTIFS(Table2[Sub-Sector],Table3[[#This Row],[Sub-Sector]],Table2[6M Return vs Nifty],"&gt;=10")/Table3[[#This Row],[Count]]</f>
        <v>0.11764705882352941</v>
      </c>
      <c r="G58" s="1">
        <f>COUNTIFS(Table2[Sub-Sector],Table3[[#This Row],[Sub-Sector]],Table2[1Y Return vs Nifty],"&gt;=10")/Table3[[#This Row],[Count]]</f>
        <v>0.35294117647058826</v>
      </c>
      <c r="H58" s="1">
        <f>COUNTIFS(Table2[Sub-Sector],Table3[[#This Row],[Sub-Sector]],Table2[RSI Exponential â€“ 14D],"&gt;=50")/Table3[[#This Row],[Count]]</f>
        <v>0.6470588235294118</v>
      </c>
      <c r="I58" s="1">
        <f>COUNTIFS(Table2[Sub-Sector],Table3[[#This Row],[Sub-Sector]],Table2[Relative Volume],"&gt;=1")/Table3[[#This Row],[Count]]</f>
        <v>0.23529411764705882</v>
      </c>
      <c r="J58" s="1">
        <f>COUNTIFS(Table2[Sub-Sector],Table3[[#This Row],[Sub-Sector]],Table2[% Away From Day Low],"&gt;=0.05")/Table3[[#This Row],[Count]]</f>
        <v>5.8823529411764705E-2</v>
      </c>
      <c r="K58" s="1">
        <f>COUNTIFS(Table2[Sub-Sector],Table3[[#This Row],[Sub-Sector]],Table2[% Away From Day High],"&lt;=0.05")/Table3[[#This Row],[Count]]</f>
        <v>1</v>
      </c>
      <c r="L58" s="1">
        <f>COUNTIFS(Table2[Sub-Sector],Table3[[#This Row],[Sub-Sector]],Table2[% Away From Current Week Low],"&gt;=0.05")/Table3[[#This Row],[Count]]</f>
        <v>0.6470588235294118</v>
      </c>
      <c r="M58" s="1">
        <f>COUNTIFS(Table2[Sub-Sector],Table3[[#This Row],[Sub-Sector]],Table2[% Away From Current Week High],"&lt;=0.05")/Table3[[#This Row],[Count]]</f>
        <v>1</v>
      </c>
      <c r="N58" s="1">
        <f>COUNTIFS(Table2[Sub-Sector],Table3[[#This Row],[Sub-Sector]],Table2[% Away From Current Month Low],"&gt;=0.05")/Table3[[#This Row],[Count]]</f>
        <v>5.8823529411764705E-2</v>
      </c>
      <c r="O58" s="1">
        <f>COUNTIFS(Table2[Sub-Sector],Table3[[#This Row],[Sub-Sector]],Table2[% Away From Current Month High],"&lt;=0.05")/Table3[[#This Row],[Count]]</f>
        <v>1</v>
      </c>
      <c r="P58" s="1">
        <f>COUNTIFS(Table2[Sub-Sector],Table3[[#This Row],[Sub-Sector]],Table2[% Away From 52W High],"&lt;=10")/Table3[[#This Row],[Count]]</f>
        <v>0.23529411764705882</v>
      </c>
      <c r="Q58" s="1">
        <f>COUNTIFS(Table2[Sub-Sector],Table3[[#This Row],[Sub-Sector]],Table2[% Away From 52W Low],"&gt;=10")/Table3[[#This Row],[Count]]</f>
        <v>0.88235294117647056</v>
      </c>
      <c r="R58" s="1">
        <f>COUNTIFS(Table2[Sub-Sector],Table3[[#This Row],[Sub-Sector]],Table2[% Price above 20 EMA],"&gt;=0")/Table3[[#This Row],[Count]]</f>
        <v>0.94117647058823528</v>
      </c>
      <c r="S58" s="1">
        <f>COUNTIFS(Table2[Sub-Sector],Table3[[#This Row],[Sub-Sector]],Table2[% Price above 50 EMA],"&gt;=0")/Table3[[#This Row],[Count]]</f>
        <v>0.52941176470588236</v>
      </c>
      <c r="T58" s="1">
        <f>COUNTIFS(Table2[Sub-Sector],Table3[[#This Row],[Sub-Sector]],Table2[% Price above 200 EMA],"&gt;=0")/Table3[[#This Row],[Count]]</f>
        <v>0.58823529411764708</v>
      </c>
      <c r="U58" s="1">
        <f>COUNTIFS(Table2[Sub-Sector],Table3[[#This Row],[Sub-Sector]],Table2[Rate of Change - Zone],"Positive")/Table3[[#This Row],[Count]]</f>
        <v>0.52941176470588236</v>
      </c>
      <c r="V58" s="1">
        <f>COUNTIFS(Table2[Sub-Sector],Table3[[#This Row],[Sub-Sector]],Table2[Sharpe Ratio],"&gt;=0.10")/Table3[[#This Row],[Count]]</f>
        <v>0</v>
      </c>
      <c r="W5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385.5</v>
      </c>
      <c r="X58">
        <f>_xlfn.RANK.AVG(Table3[[#This Row],[Score]],Table3[Score],1)</f>
        <v>47</v>
      </c>
      <c r="Y5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229</v>
      </c>
      <c r="Z58">
        <f>_xlfn.RANK.AVG(Table3[[#This Row],[Score 2 ]],Table3[[Score 2 ]],1)</f>
        <v>57</v>
      </c>
    </row>
    <row r="59" spans="1:26" x14ac:dyDescent="0.3">
      <c r="A59" t="s">
        <v>215</v>
      </c>
      <c r="B59">
        <f>COUNTIFS(Table2[Sub-Sector],Table3[[#This Row],[Sub-Sector]])</f>
        <v>3</v>
      </c>
      <c r="C59" s="1">
        <f>COUNTIFS(Table2[Sub-Sector],Table3[[#This Row],[Sub-Sector]],Table2[Uptrend],"Uptrend")/Table3[[#This Row],[Count]]</f>
        <v>0.33333333333333331</v>
      </c>
      <c r="D59" s="1">
        <f>COUNTIFS(Table2[Sub-Sector],Table3[[#This Row],[Sub-Sector]],Table2[1W Return vs Nifty],"&gt;=5")/Table3[[#This Row],[Count]]</f>
        <v>0</v>
      </c>
      <c r="E59" s="1">
        <f>COUNTIFS(Table2[Sub-Sector],Table3[[#This Row],[Sub-Sector]],Table2[1M Return vs Nifty],"&gt;=5")/Table3[[#This Row],[Count]]</f>
        <v>0</v>
      </c>
      <c r="F59" s="1">
        <f>COUNTIFS(Table2[Sub-Sector],Table3[[#This Row],[Sub-Sector]],Table2[6M Return vs Nifty],"&gt;=10")/Table3[[#This Row],[Count]]</f>
        <v>0.33333333333333331</v>
      </c>
      <c r="G59" s="1">
        <f>COUNTIFS(Table2[Sub-Sector],Table3[[#This Row],[Sub-Sector]],Table2[1Y Return vs Nifty],"&gt;=10")/Table3[[#This Row],[Count]]</f>
        <v>0.66666666666666663</v>
      </c>
      <c r="H59" s="1">
        <f>COUNTIFS(Table2[Sub-Sector],Table3[[#This Row],[Sub-Sector]],Table2[RSI Exponential â€“ 14D],"&gt;=50")/Table3[[#This Row],[Count]]</f>
        <v>0.33333333333333331</v>
      </c>
      <c r="I59" s="1">
        <f>COUNTIFS(Table2[Sub-Sector],Table3[[#This Row],[Sub-Sector]],Table2[Relative Volume],"&gt;=1")/Table3[[#This Row],[Count]]</f>
        <v>0</v>
      </c>
      <c r="J59" s="1">
        <f>COUNTIFS(Table2[Sub-Sector],Table3[[#This Row],[Sub-Sector]],Table2[% Away From Day Low],"&gt;=0.05")/Table3[[#This Row],[Count]]</f>
        <v>0</v>
      </c>
      <c r="K59" s="1">
        <f>COUNTIFS(Table2[Sub-Sector],Table3[[#This Row],[Sub-Sector]],Table2[% Away From Day High],"&lt;=0.05")/Table3[[#This Row],[Count]]</f>
        <v>1</v>
      </c>
      <c r="L59" s="1">
        <f>COUNTIFS(Table2[Sub-Sector],Table3[[#This Row],[Sub-Sector]],Table2[% Away From Current Week Low],"&gt;=0.05")/Table3[[#This Row],[Count]]</f>
        <v>1</v>
      </c>
      <c r="M59" s="1">
        <f>COUNTIFS(Table2[Sub-Sector],Table3[[#This Row],[Sub-Sector]],Table2[% Away From Current Week High],"&lt;=0.05")/Table3[[#This Row],[Count]]</f>
        <v>1</v>
      </c>
      <c r="N59" s="1">
        <f>COUNTIFS(Table2[Sub-Sector],Table3[[#This Row],[Sub-Sector]],Table2[% Away From Current Month Low],"&gt;=0.05")/Table3[[#This Row],[Count]]</f>
        <v>0</v>
      </c>
      <c r="O59" s="1">
        <f>COUNTIFS(Table2[Sub-Sector],Table3[[#This Row],[Sub-Sector]],Table2[% Away From Current Month High],"&lt;=0.05")/Table3[[#This Row],[Count]]</f>
        <v>1</v>
      </c>
      <c r="P59" s="1">
        <f>COUNTIFS(Table2[Sub-Sector],Table3[[#This Row],[Sub-Sector]],Table2[% Away From 52W High],"&lt;=10")/Table3[[#This Row],[Count]]</f>
        <v>0</v>
      </c>
      <c r="Q59" s="1">
        <f>COUNTIFS(Table2[Sub-Sector],Table3[[#This Row],[Sub-Sector]],Table2[% Away From 52W Low],"&gt;=10")/Table3[[#This Row],[Count]]</f>
        <v>1</v>
      </c>
      <c r="R59" s="1">
        <f>COUNTIFS(Table2[Sub-Sector],Table3[[#This Row],[Sub-Sector]],Table2[% Price above 20 EMA],"&gt;=0")/Table3[[#This Row],[Count]]</f>
        <v>0.66666666666666663</v>
      </c>
      <c r="S59" s="1">
        <f>COUNTIFS(Table2[Sub-Sector],Table3[[#This Row],[Sub-Sector]],Table2[% Price above 50 EMA],"&gt;=0")/Table3[[#This Row],[Count]]</f>
        <v>0.33333333333333331</v>
      </c>
      <c r="T59" s="1">
        <f>COUNTIFS(Table2[Sub-Sector],Table3[[#This Row],[Sub-Sector]],Table2[% Price above 200 EMA],"&gt;=0")/Table3[[#This Row],[Count]]</f>
        <v>0.66666666666666663</v>
      </c>
      <c r="U59" s="1">
        <f>COUNTIFS(Table2[Sub-Sector],Table3[[#This Row],[Sub-Sector]],Table2[Rate of Change - Zone],"Positive")/Table3[[#This Row],[Count]]</f>
        <v>0.33333333333333331</v>
      </c>
      <c r="V59" s="1">
        <f>COUNTIFS(Table2[Sub-Sector],Table3[[#This Row],[Sub-Sector]],Table2[Sharpe Ratio],"&gt;=0.10")/Table3[[#This Row],[Count]]</f>
        <v>0.66666666666666663</v>
      </c>
      <c r="W5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459.5</v>
      </c>
      <c r="X59">
        <f>_xlfn.RANK.AVG(Table3[[#This Row],[Score]],Table3[Score],1)</f>
        <v>70</v>
      </c>
      <c r="Y5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230</v>
      </c>
      <c r="Z59">
        <f>_xlfn.RANK.AVG(Table3[[#This Row],[Score 2 ]],Table3[[Score 2 ]],1)</f>
        <v>58</v>
      </c>
    </row>
    <row r="60" spans="1:26" x14ac:dyDescent="0.3">
      <c r="A60" t="s">
        <v>373</v>
      </c>
      <c r="B60">
        <f>COUNTIFS(Table2[Sub-Sector],Table3[[#This Row],[Sub-Sector]])</f>
        <v>5</v>
      </c>
      <c r="C60" s="1">
        <f>COUNTIFS(Table2[Sub-Sector],Table3[[#This Row],[Sub-Sector]],Table2[Uptrend],"Uptrend")/Table3[[#This Row],[Count]]</f>
        <v>0.4</v>
      </c>
      <c r="D60" s="1">
        <f>COUNTIFS(Table2[Sub-Sector],Table3[[#This Row],[Sub-Sector]],Table2[1W Return vs Nifty],"&gt;=5")/Table3[[#This Row],[Count]]</f>
        <v>0.6</v>
      </c>
      <c r="E60" s="1">
        <f>COUNTIFS(Table2[Sub-Sector],Table3[[#This Row],[Sub-Sector]],Table2[1M Return vs Nifty],"&gt;=5")/Table3[[#This Row],[Count]]</f>
        <v>0.2</v>
      </c>
      <c r="F60" s="1">
        <f>COUNTIFS(Table2[Sub-Sector],Table3[[#This Row],[Sub-Sector]],Table2[6M Return vs Nifty],"&gt;=10")/Table3[[#This Row],[Count]]</f>
        <v>0.4</v>
      </c>
      <c r="G60" s="1">
        <f>COUNTIFS(Table2[Sub-Sector],Table3[[#This Row],[Sub-Sector]],Table2[1Y Return vs Nifty],"&gt;=10")/Table3[[#This Row],[Count]]</f>
        <v>0.4</v>
      </c>
      <c r="H60" s="1">
        <f>COUNTIFS(Table2[Sub-Sector],Table3[[#This Row],[Sub-Sector]],Table2[RSI Exponential â€“ 14D],"&gt;=50")/Table3[[#This Row],[Count]]</f>
        <v>0.2</v>
      </c>
      <c r="I60" s="1">
        <f>COUNTIFS(Table2[Sub-Sector],Table3[[#This Row],[Sub-Sector]],Table2[Relative Volume],"&gt;=1")/Table3[[#This Row],[Count]]</f>
        <v>0.2</v>
      </c>
      <c r="J60" s="1">
        <f>COUNTIFS(Table2[Sub-Sector],Table3[[#This Row],[Sub-Sector]],Table2[% Away From Day Low],"&gt;=0.05")/Table3[[#This Row],[Count]]</f>
        <v>0</v>
      </c>
      <c r="K60" s="1">
        <f>COUNTIFS(Table2[Sub-Sector],Table3[[#This Row],[Sub-Sector]],Table2[% Away From Day High],"&lt;=0.05")/Table3[[#This Row],[Count]]</f>
        <v>1</v>
      </c>
      <c r="L60" s="1">
        <f>COUNTIFS(Table2[Sub-Sector],Table3[[#This Row],[Sub-Sector]],Table2[% Away From Current Week Low],"&gt;=0.05")/Table3[[#This Row],[Count]]</f>
        <v>1</v>
      </c>
      <c r="M60" s="1">
        <f>COUNTIFS(Table2[Sub-Sector],Table3[[#This Row],[Sub-Sector]],Table2[% Away From Current Week High],"&lt;=0.05")/Table3[[#This Row],[Count]]</f>
        <v>1</v>
      </c>
      <c r="N60" s="1">
        <f>COUNTIFS(Table2[Sub-Sector],Table3[[#This Row],[Sub-Sector]],Table2[% Away From Current Month Low],"&gt;=0.05")/Table3[[#This Row],[Count]]</f>
        <v>0</v>
      </c>
      <c r="O60" s="1">
        <f>COUNTIFS(Table2[Sub-Sector],Table3[[#This Row],[Sub-Sector]],Table2[% Away From Current Month High],"&lt;=0.05")/Table3[[#This Row],[Count]]</f>
        <v>1</v>
      </c>
      <c r="P60" s="1">
        <f>COUNTIFS(Table2[Sub-Sector],Table3[[#This Row],[Sub-Sector]],Table2[% Away From 52W High],"&lt;=10")/Table3[[#This Row],[Count]]</f>
        <v>0.2</v>
      </c>
      <c r="Q60" s="1">
        <f>COUNTIFS(Table2[Sub-Sector],Table3[[#This Row],[Sub-Sector]],Table2[% Away From 52W Low],"&gt;=10")/Table3[[#This Row],[Count]]</f>
        <v>1</v>
      </c>
      <c r="R60" s="1">
        <f>COUNTIFS(Table2[Sub-Sector],Table3[[#This Row],[Sub-Sector]],Table2[% Price above 20 EMA],"&gt;=0")/Table3[[#This Row],[Count]]</f>
        <v>0.8</v>
      </c>
      <c r="S60" s="1">
        <f>COUNTIFS(Table2[Sub-Sector],Table3[[#This Row],[Sub-Sector]],Table2[% Price above 50 EMA],"&gt;=0")/Table3[[#This Row],[Count]]</f>
        <v>0.6</v>
      </c>
      <c r="T60" s="1">
        <f>COUNTIFS(Table2[Sub-Sector],Table3[[#This Row],[Sub-Sector]],Table2[% Price above 200 EMA],"&gt;=0")/Table3[[#This Row],[Count]]</f>
        <v>0.6</v>
      </c>
      <c r="U60" s="1">
        <f>COUNTIFS(Table2[Sub-Sector],Table3[[#This Row],[Sub-Sector]],Table2[Rate of Change - Zone],"Positive")/Table3[[#This Row],[Count]]</f>
        <v>0.2</v>
      </c>
      <c r="V60" s="1">
        <f>COUNTIFS(Table2[Sub-Sector],Table3[[#This Row],[Sub-Sector]],Table2[Sharpe Ratio],"&gt;=0.10")/Table3[[#This Row],[Count]]</f>
        <v>0.2</v>
      </c>
      <c r="W6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330</v>
      </c>
      <c r="X60">
        <f>_xlfn.RANK.AVG(Table3[[#This Row],[Score]],Table3[Score],1)</f>
        <v>26.5</v>
      </c>
      <c r="Y6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232</v>
      </c>
      <c r="Z60">
        <f>_xlfn.RANK.AVG(Table3[[#This Row],[Score 2 ]],Table3[[Score 2 ]],1)</f>
        <v>59.5</v>
      </c>
    </row>
    <row r="61" spans="1:26" x14ac:dyDescent="0.3">
      <c r="A61" t="s">
        <v>24</v>
      </c>
      <c r="B61">
        <f>COUNTIFS(Table2[Sub-Sector],Table3[[#This Row],[Sub-Sector]])</f>
        <v>20</v>
      </c>
      <c r="C61" s="1">
        <f>COUNTIFS(Table2[Sub-Sector],Table3[[#This Row],[Sub-Sector]],Table2[Uptrend],"Uptrend")/Table3[[#This Row],[Count]]</f>
        <v>0.25</v>
      </c>
      <c r="D61" s="1">
        <f>COUNTIFS(Table2[Sub-Sector],Table3[[#This Row],[Sub-Sector]],Table2[1W Return vs Nifty],"&gt;=5")/Table3[[#This Row],[Count]]</f>
        <v>0.15</v>
      </c>
      <c r="E61" s="1">
        <f>COUNTIFS(Table2[Sub-Sector],Table3[[#This Row],[Sub-Sector]],Table2[1M Return vs Nifty],"&gt;=5")/Table3[[#This Row],[Count]]</f>
        <v>0.4</v>
      </c>
      <c r="F61" s="1">
        <f>COUNTIFS(Table2[Sub-Sector],Table3[[#This Row],[Sub-Sector]],Table2[6M Return vs Nifty],"&gt;=10")/Table3[[#This Row],[Count]]</f>
        <v>0.05</v>
      </c>
      <c r="G61" s="1">
        <f>COUNTIFS(Table2[Sub-Sector],Table3[[#This Row],[Sub-Sector]],Table2[1Y Return vs Nifty],"&gt;=10")/Table3[[#This Row],[Count]]</f>
        <v>0.15</v>
      </c>
      <c r="H61" s="1">
        <f>COUNTIFS(Table2[Sub-Sector],Table3[[#This Row],[Sub-Sector]],Table2[RSI Exponential â€“ 14D],"&gt;=50")/Table3[[#This Row],[Count]]</f>
        <v>0.45</v>
      </c>
      <c r="I61" s="1">
        <f>COUNTIFS(Table2[Sub-Sector],Table3[[#This Row],[Sub-Sector]],Table2[Relative Volume],"&gt;=1")/Table3[[#This Row],[Count]]</f>
        <v>0.5</v>
      </c>
      <c r="J61" s="1">
        <f>COUNTIFS(Table2[Sub-Sector],Table3[[#This Row],[Sub-Sector]],Table2[% Away From Day Low],"&gt;=0.05")/Table3[[#This Row],[Count]]</f>
        <v>0</v>
      </c>
      <c r="K61" s="1">
        <f>COUNTIFS(Table2[Sub-Sector],Table3[[#This Row],[Sub-Sector]],Table2[% Away From Day High],"&lt;=0.05")/Table3[[#This Row],[Count]]</f>
        <v>1</v>
      </c>
      <c r="L61" s="1">
        <f>COUNTIFS(Table2[Sub-Sector],Table3[[#This Row],[Sub-Sector]],Table2[% Away From Current Week Low],"&gt;=0.05")/Table3[[#This Row],[Count]]</f>
        <v>0.6</v>
      </c>
      <c r="M61" s="1">
        <f>COUNTIFS(Table2[Sub-Sector],Table3[[#This Row],[Sub-Sector]],Table2[% Away From Current Week High],"&lt;=0.05")/Table3[[#This Row],[Count]]</f>
        <v>0.95</v>
      </c>
      <c r="N61" s="1">
        <f>COUNTIFS(Table2[Sub-Sector],Table3[[#This Row],[Sub-Sector]],Table2[% Away From Current Month Low],"&gt;=0.05")/Table3[[#This Row],[Count]]</f>
        <v>0</v>
      </c>
      <c r="O61" s="1">
        <f>COUNTIFS(Table2[Sub-Sector],Table3[[#This Row],[Sub-Sector]],Table2[% Away From Current Month High],"&lt;=0.05")/Table3[[#This Row],[Count]]</f>
        <v>1</v>
      </c>
      <c r="P61" s="1">
        <f>COUNTIFS(Table2[Sub-Sector],Table3[[#This Row],[Sub-Sector]],Table2[% Away From 52W High],"&lt;=10")/Table3[[#This Row],[Count]]</f>
        <v>0.25</v>
      </c>
      <c r="Q61" s="1">
        <f>COUNTIFS(Table2[Sub-Sector],Table3[[#This Row],[Sub-Sector]],Table2[% Away From 52W Low],"&gt;=10")/Table3[[#This Row],[Count]]</f>
        <v>0.75</v>
      </c>
      <c r="R61" s="1">
        <f>COUNTIFS(Table2[Sub-Sector],Table3[[#This Row],[Sub-Sector]],Table2[% Price above 20 EMA],"&gt;=0")/Table3[[#This Row],[Count]]</f>
        <v>0.55000000000000004</v>
      </c>
      <c r="S61" s="1">
        <f>COUNTIFS(Table2[Sub-Sector],Table3[[#This Row],[Sub-Sector]],Table2[% Price above 50 EMA],"&gt;=0")/Table3[[#This Row],[Count]]</f>
        <v>0.35</v>
      </c>
      <c r="T61" s="1">
        <f>COUNTIFS(Table2[Sub-Sector],Table3[[#This Row],[Sub-Sector]],Table2[% Price above 200 EMA],"&gt;=0")/Table3[[#This Row],[Count]]</f>
        <v>0.3</v>
      </c>
      <c r="U61" s="1">
        <f>COUNTIFS(Table2[Sub-Sector],Table3[[#This Row],[Sub-Sector]],Table2[Rate of Change - Zone],"Positive")/Table3[[#This Row],[Count]]</f>
        <v>0.45</v>
      </c>
      <c r="V61" s="1">
        <f>COUNTIFS(Table2[Sub-Sector],Table3[[#This Row],[Sub-Sector]],Table2[Sharpe Ratio],"&gt;=0.10")/Table3[[#This Row],[Count]]</f>
        <v>0.15</v>
      </c>
      <c r="W6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368</v>
      </c>
      <c r="X61">
        <f>_xlfn.RANK.AVG(Table3[[#This Row],[Score]],Table3[Score],1)</f>
        <v>42</v>
      </c>
      <c r="Y6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232</v>
      </c>
      <c r="Z61">
        <f>_xlfn.RANK.AVG(Table3[[#This Row],[Score 2 ]],Table3[[Score 2 ]],1)</f>
        <v>59.5</v>
      </c>
    </row>
    <row r="62" spans="1:26" x14ac:dyDescent="0.3">
      <c r="A62" t="s">
        <v>197</v>
      </c>
      <c r="B62">
        <f>COUNTIFS(Table2[Sub-Sector],Table3[[#This Row],[Sub-Sector]])</f>
        <v>9</v>
      </c>
      <c r="C62" s="1">
        <f>COUNTIFS(Table2[Sub-Sector],Table3[[#This Row],[Sub-Sector]],Table2[Uptrend],"Uptrend")/Table3[[#This Row],[Count]]</f>
        <v>0.1111111111111111</v>
      </c>
      <c r="D62" s="1">
        <f>COUNTIFS(Table2[Sub-Sector],Table3[[#This Row],[Sub-Sector]],Table2[1W Return vs Nifty],"&gt;=5")/Table3[[#This Row],[Count]]</f>
        <v>0.22222222222222221</v>
      </c>
      <c r="E62" s="1">
        <f>COUNTIFS(Table2[Sub-Sector],Table3[[#This Row],[Sub-Sector]],Table2[1M Return vs Nifty],"&gt;=5")/Table3[[#This Row],[Count]]</f>
        <v>0.1111111111111111</v>
      </c>
      <c r="F62" s="1">
        <f>COUNTIFS(Table2[Sub-Sector],Table3[[#This Row],[Sub-Sector]],Table2[6M Return vs Nifty],"&gt;=10")/Table3[[#This Row],[Count]]</f>
        <v>0.33333333333333331</v>
      </c>
      <c r="G62" s="1">
        <f>COUNTIFS(Table2[Sub-Sector],Table3[[#This Row],[Sub-Sector]],Table2[1Y Return vs Nifty],"&gt;=10")/Table3[[#This Row],[Count]]</f>
        <v>0.33333333333333331</v>
      </c>
      <c r="H62" s="1">
        <f>COUNTIFS(Table2[Sub-Sector],Table3[[#This Row],[Sub-Sector]],Table2[RSI Exponential â€“ 14D],"&gt;=50")/Table3[[#This Row],[Count]]</f>
        <v>0.1111111111111111</v>
      </c>
      <c r="I62" s="1">
        <f>COUNTIFS(Table2[Sub-Sector],Table3[[#This Row],[Sub-Sector]],Table2[Relative Volume],"&gt;=1")/Table3[[#This Row],[Count]]</f>
        <v>0.44444444444444442</v>
      </c>
      <c r="J62" s="1">
        <f>COUNTIFS(Table2[Sub-Sector],Table3[[#This Row],[Sub-Sector]],Table2[% Away From Day Low],"&gt;=0.05")/Table3[[#This Row],[Count]]</f>
        <v>0</v>
      </c>
      <c r="K62" s="1">
        <f>COUNTIFS(Table2[Sub-Sector],Table3[[#This Row],[Sub-Sector]],Table2[% Away From Day High],"&lt;=0.05")/Table3[[#This Row],[Count]]</f>
        <v>1</v>
      </c>
      <c r="L62" s="1">
        <f>COUNTIFS(Table2[Sub-Sector],Table3[[#This Row],[Sub-Sector]],Table2[% Away From Current Week Low],"&gt;=0.05")/Table3[[#This Row],[Count]]</f>
        <v>0.44444444444444442</v>
      </c>
      <c r="M62" s="1">
        <f>COUNTIFS(Table2[Sub-Sector],Table3[[#This Row],[Sub-Sector]],Table2[% Away From Current Week High],"&lt;=0.05")/Table3[[#This Row],[Count]]</f>
        <v>0.88888888888888884</v>
      </c>
      <c r="N62" s="1">
        <f>COUNTIFS(Table2[Sub-Sector],Table3[[#This Row],[Sub-Sector]],Table2[% Away From Current Month Low],"&gt;=0.05")/Table3[[#This Row],[Count]]</f>
        <v>0</v>
      </c>
      <c r="O62" s="1">
        <f>COUNTIFS(Table2[Sub-Sector],Table3[[#This Row],[Sub-Sector]],Table2[% Away From Current Month High],"&lt;=0.05")/Table3[[#This Row],[Count]]</f>
        <v>1</v>
      </c>
      <c r="P62" s="1">
        <f>COUNTIFS(Table2[Sub-Sector],Table3[[#This Row],[Sub-Sector]],Table2[% Away From 52W High],"&lt;=10")/Table3[[#This Row],[Count]]</f>
        <v>0.1111111111111111</v>
      </c>
      <c r="Q62" s="1">
        <f>COUNTIFS(Table2[Sub-Sector],Table3[[#This Row],[Sub-Sector]],Table2[% Away From 52W Low],"&gt;=10")/Table3[[#This Row],[Count]]</f>
        <v>0.88888888888888884</v>
      </c>
      <c r="R62" s="1">
        <f>COUNTIFS(Table2[Sub-Sector],Table3[[#This Row],[Sub-Sector]],Table2[% Price above 20 EMA],"&gt;=0")/Table3[[#This Row],[Count]]</f>
        <v>0.33333333333333331</v>
      </c>
      <c r="S62" s="1">
        <f>COUNTIFS(Table2[Sub-Sector],Table3[[#This Row],[Sub-Sector]],Table2[% Price above 50 EMA],"&gt;=0")/Table3[[#This Row],[Count]]</f>
        <v>0.1111111111111111</v>
      </c>
      <c r="T62" s="1">
        <f>COUNTIFS(Table2[Sub-Sector],Table3[[#This Row],[Sub-Sector]],Table2[% Price above 200 EMA],"&gt;=0")/Table3[[#This Row],[Count]]</f>
        <v>0.44444444444444442</v>
      </c>
      <c r="U62" s="1">
        <f>COUNTIFS(Table2[Sub-Sector],Table3[[#This Row],[Sub-Sector]],Table2[Rate of Change - Zone],"Positive")/Table3[[#This Row],[Count]]</f>
        <v>0.1111111111111111</v>
      </c>
      <c r="V62" s="1">
        <f>COUNTIFS(Table2[Sub-Sector],Table3[[#This Row],[Sub-Sector]],Table2[Sharpe Ratio],"&gt;=0.10")/Table3[[#This Row],[Count]]</f>
        <v>0.1111111111111111</v>
      </c>
      <c r="W6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404</v>
      </c>
      <c r="X62">
        <f>_xlfn.RANK.AVG(Table3[[#This Row],[Score]],Table3[Score],1)</f>
        <v>53</v>
      </c>
      <c r="Y6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233</v>
      </c>
      <c r="Z62">
        <f>_xlfn.RANK.AVG(Table3[[#This Row],[Score 2 ]],Table3[[Score 2 ]],1)</f>
        <v>61</v>
      </c>
    </row>
    <row r="63" spans="1:26" x14ac:dyDescent="0.3">
      <c r="A63" t="s">
        <v>268</v>
      </c>
      <c r="B63">
        <f>COUNTIFS(Table2[Sub-Sector],Table3[[#This Row],[Sub-Sector]])</f>
        <v>6</v>
      </c>
      <c r="C63" s="1">
        <f>COUNTIFS(Table2[Sub-Sector],Table3[[#This Row],[Sub-Sector]],Table2[Uptrend],"Uptrend")/Table3[[#This Row],[Count]]</f>
        <v>0.33333333333333331</v>
      </c>
      <c r="D63" s="1">
        <f>COUNTIFS(Table2[Sub-Sector],Table3[[#This Row],[Sub-Sector]],Table2[1W Return vs Nifty],"&gt;=5")/Table3[[#This Row],[Count]]</f>
        <v>0.16666666666666666</v>
      </c>
      <c r="E63" s="1">
        <f>COUNTIFS(Table2[Sub-Sector],Table3[[#This Row],[Sub-Sector]],Table2[1M Return vs Nifty],"&gt;=5")/Table3[[#This Row],[Count]]</f>
        <v>0</v>
      </c>
      <c r="F63" s="1">
        <f>COUNTIFS(Table2[Sub-Sector],Table3[[#This Row],[Sub-Sector]],Table2[6M Return vs Nifty],"&gt;=10")/Table3[[#This Row],[Count]]</f>
        <v>0.16666666666666666</v>
      </c>
      <c r="G63" s="1">
        <f>COUNTIFS(Table2[Sub-Sector],Table3[[#This Row],[Sub-Sector]],Table2[1Y Return vs Nifty],"&gt;=10")/Table3[[#This Row],[Count]]</f>
        <v>0.5</v>
      </c>
      <c r="H63" s="1">
        <f>COUNTIFS(Table2[Sub-Sector],Table3[[#This Row],[Sub-Sector]],Table2[RSI Exponential â€“ 14D],"&gt;=50")/Table3[[#This Row],[Count]]</f>
        <v>0.16666666666666666</v>
      </c>
      <c r="I63" s="1">
        <f>COUNTIFS(Table2[Sub-Sector],Table3[[#This Row],[Sub-Sector]],Table2[Relative Volume],"&gt;=1")/Table3[[#This Row],[Count]]</f>
        <v>0.33333333333333331</v>
      </c>
      <c r="J63" s="1">
        <f>COUNTIFS(Table2[Sub-Sector],Table3[[#This Row],[Sub-Sector]],Table2[% Away From Day Low],"&gt;=0.05")/Table3[[#This Row],[Count]]</f>
        <v>0</v>
      </c>
      <c r="K63" s="1">
        <f>COUNTIFS(Table2[Sub-Sector],Table3[[#This Row],[Sub-Sector]],Table2[% Away From Day High],"&lt;=0.05")/Table3[[#This Row],[Count]]</f>
        <v>1</v>
      </c>
      <c r="L63" s="1">
        <f>COUNTIFS(Table2[Sub-Sector],Table3[[#This Row],[Sub-Sector]],Table2[% Away From Current Week Low],"&gt;=0.05")/Table3[[#This Row],[Count]]</f>
        <v>0.83333333333333337</v>
      </c>
      <c r="M63" s="1">
        <f>COUNTIFS(Table2[Sub-Sector],Table3[[#This Row],[Sub-Sector]],Table2[% Away From Current Week High],"&lt;=0.05")/Table3[[#This Row],[Count]]</f>
        <v>1</v>
      </c>
      <c r="N63" s="1">
        <f>COUNTIFS(Table2[Sub-Sector],Table3[[#This Row],[Sub-Sector]],Table2[% Away From Current Month Low],"&gt;=0.05")/Table3[[#This Row],[Count]]</f>
        <v>0</v>
      </c>
      <c r="O63" s="1">
        <f>COUNTIFS(Table2[Sub-Sector],Table3[[#This Row],[Sub-Sector]],Table2[% Away From Current Month High],"&lt;=0.05")/Table3[[#This Row],[Count]]</f>
        <v>1</v>
      </c>
      <c r="P63" s="1">
        <f>COUNTIFS(Table2[Sub-Sector],Table3[[#This Row],[Sub-Sector]],Table2[% Away From 52W High],"&lt;=10")/Table3[[#This Row],[Count]]</f>
        <v>0.33333333333333331</v>
      </c>
      <c r="Q63" s="1">
        <f>COUNTIFS(Table2[Sub-Sector],Table3[[#This Row],[Sub-Sector]],Table2[% Away From 52W Low],"&gt;=10")/Table3[[#This Row],[Count]]</f>
        <v>0.83333333333333337</v>
      </c>
      <c r="R63" s="1">
        <f>COUNTIFS(Table2[Sub-Sector],Table3[[#This Row],[Sub-Sector]],Table2[% Price above 20 EMA],"&gt;=0")/Table3[[#This Row],[Count]]</f>
        <v>0.66666666666666663</v>
      </c>
      <c r="S63" s="1">
        <f>COUNTIFS(Table2[Sub-Sector],Table3[[#This Row],[Sub-Sector]],Table2[% Price above 50 EMA],"&gt;=0")/Table3[[#This Row],[Count]]</f>
        <v>0.33333333333333331</v>
      </c>
      <c r="T63" s="1">
        <f>COUNTIFS(Table2[Sub-Sector],Table3[[#This Row],[Sub-Sector]],Table2[% Price above 200 EMA],"&gt;=0")/Table3[[#This Row],[Count]]</f>
        <v>0.33333333333333331</v>
      </c>
      <c r="U63" s="1">
        <f>COUNTIFS(Table2[Sub-Sector],Table3[[#This Row],[Sub-Sector]],Table2[Rate of Change - Zone],"Positive")/Table3[[#This Row],[Count]]</f>
        <v>0.16666666666666666</v>
      </c>
      <c r="V63" s="1">
        <f>COUNTIFS(Table2[Sub-Sector],Table3[[#This Row],[Sub-Sector]],Table2[Sharpe Ratio],"&gt;=0.10")/Table3[[#This Row],[Count]]</f>
        <v>0.5</v>
      </c>
      <c r="W6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420.5</v>
      </c>
      <c r="X63">
        <f>_xlfn.RANK.AVG(Table3[[#This Row],[Score]],Table3[Score],1)</f>
        <v>60</v>
      </c>
      <c r="Y6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234.5</v>
      </c>
      <c r="Z63">
        <f>_xlfn.RANK.AVG(Table3[[#This Row],[Score 2 ]],Table3[[Score 2 ]],1)</f>
        <v>62</v>
      </c>
    </row>
    <row r="64" spans="1:26" x14ac:dyDescent="0.3">
      <c r="A64" t="s">
        <v>111</v>
      </c>
      <c r="B64">
        <f>COUNTIFS(Table2[Sub-Sector],Table3[[#This Row],[Sub-Sector]])</f>
        <v>4</v>
      </c>
      <c r="C64" s="1">
        <f>COUNTIFS(Table2[Sub-Sector],Table3[[#This Row],[Sub-Sector]],Table2[Uptrend],"Uptrend")/Table3[[#This Row],[Count]]</f>
        <v>0.25</v>
      </c>
      <c r="D64" s="1">
        <f>COUNTIFS(Table2[Sub-Sector],Table3[[#This Row],[Sub-Sector]],Table2[1W Return vs Nifty],"&gt;=5")/Table3[[#This Row],[Count]]</f>
        <v>0</v>
      </c>
      <c r="E64" s="1">
        <f>COUNTIFS(Table2[Sub-Sector],Table3[[#This Row],[Sub-Sector]],Table2[1M Return vs Nifty],"&gt;=5")/Table3[[#This Row],[Count]]</f>
        <v>0</v>
      </c>
      <c r="F64" s="1">
        <f>COUNTIFS(Table2[Sub-Sector],Table3[[#This Row],[Sub-Sector]],Table2[6M Return vs Nifty],"&gt;=10")/Table3[[#This Row],[Count]]</f>
        <v>0</v>
      </c>
      <c r="G64" s="1">
        <f>COUNTIFS(Table2[Sub-Sector],Table3[[#This Row],[Sub-Sector]],Table2[1Y Return vs Nifty],"&gt;=10")/Table3[[#This Row],[Count]]</f>
        <v>1</v>
      </c>
      <c r="H64" s="1">
        <f>COUNTIFS(Table2[Sub-Sector],Table3[[#This Row],[Sub-Sector]],Table2[RSI Exponential â€“ 14D],"&gt;=50")/Table3[[#This Row],[Count]]</f>
        <v>0</v>
      </c>
      <c r="I64" s="1">
        <f>COUNTIFS(Table2[Sub-Sector],Table3[[#This Row],[Sub-Sector]],Table2[Relative Volume],"&gt;=1")/Table3[[#This Row],[Count]]</f>
        <v>0.5</v>
      </c>
      <c r="J64" s="1">
        <f>COUNTIFS(Table2[Sub-Sector],Table3[[#This Row],[Sub-Sector]],Table2[% Away From Day Low],"&gt;=0.05")/Table3[[#This Row],[Count]]</f>
        <v>0</v>
      </c>
      <c r="K64" s="1">
        <f>COUNTIFS(Table2[Sub-Sector],Table3[[#This Row],[Sub-Sector]],Table2[% Away From Day High],"&lt;=0.05")/Table3[[#This Row],[Count]]</f>
        <v>1</v>
      </c>
      <c r="L64" s="1">
        <f>COUNTIFS(Table2[Sub-Sector],Table3[[#This Row],[Sub-Sector]],Table2[% Away From Current Week Low],"&gt;=0.05")/Table3[[#This Row],[Count]]</f>
        <v>0.75</v>
      </c>
      <c r="M64" s="1">
        <f>COUNTIFS(Table2[Sub-Sector],Table3[[#This Row],[Sub-Sector]],Table2[% Away From Current Week High],"&lt;=0.05")/Table3[[#This Row],[Count]]</f>
        <v>1</v>
      </c>
      <c r="N64" s="1">
        <f>COUNTIFS(Table2[Sub-Sector],Table3[[#This Row],[Sub-Sector]],Table2[% Away From Current Month Low],"&gt;=0.05")/Table3[[#This Row],[Count]]</f>
        <v>0</v>
      </c>
      <c r="O64" s="1">
        <f>COUNTIFS(Table2[Sub-Sector],Table3[[#This Row],[Sub-Sector]],Table2[% Away From Current Month High],"&lt;=0.05")/Table3[[#This Row],[Count]]</f>
        <v>1</v>
      </c>
      <c r="P64" s="1">
        <f>COUNTIFS(Table2[Sub-Sector],Table3[[#This Row],[Sub-Sector]],Table2[% Away From 52W High],"&lt;=10")/Table3[[#This Row],[Count]]</f>
        <v>0</v>
      </c>
      <c r="Q64" s="1">
        <f>COUNTIFS(Table2[Sub-Sector],Table3[[#This Row],[Sub-Sector]],Table2[% Away From 52W Low],"&gt;=10")/Table3[[#This Row],[Count]]</f>
        <v>1</v>
      </c>
      <c r="R64" s="1">
        <f>COUNTIFS(Table2[Sub-Sector],Table3[[#This Row],[Sub-Sector]],Table2[% Price above 20 EMA],"&gt;=0")/Table3[[#This Row],[Count]]</f>
        <v>0</v>
      </c>
      <c r="S64" s="1">
        <f>COUNTIFS(Table2[Sub-Sector],Table3[[#This Row],[Sub-Sector]],Table2[% Price above 50 EMA],"&gt;=0")/Table3[[#This Row],[Count]]</f>
        <v>0</v>
      </c>
      <c r="T64" s="1">
        <f>COUNTIFS(Table2[Sub-Sector],Table3[[#This Row],[Sub-Sector]],Table2[% Price above 200 EMA],"&gt;=0")/Table3[[#This Row],[Count]]</f>
        <v>0.25</v>
      </c>
      <c r="U64" s="1">
        <f>COUNTIFS(Table2[Sub-Sector],Table3[[#This Row],[Sub-Sector]],Table2[Rate of Change - Zone],"Positive")/Table3[[#This Row],[Count]]</f>
        <v>0</v>
      </c>
      <c r="V64" s="1">
        <f>COUNTIFS(Table2[Sub-Sector],Table3[[#This Row],[Sub-Sector]],Table2[Sharpe Ratio],"&gt;=0.10")/Table3[[#This Row],[Count]]</f>
        <v>0.75</v>
      </c>
      <c r="W6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478.5</v>
      </c>
      <c r="X64">
        <f>_xlfn.RANK.AVG(Table3[[#This Row],[Score]],Table3[Score],1)</f>
        <v>74</v>
      </c>
      <c r="Y6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238.5</v>
      </c>
      <c r="Z64">
        <f>_xlfn.RANK.AVG(Table3[[#This Row],[Score 2 ]],Table3[[Score 2 ]],1)</f>
        <v>63</v>
      </c>
    </row>
    <row r="65" spans="1:26" x14ac:dyDescent="0.3">
      <c r="A65" t="s">
        <v>91</v>
      </c>
      <c r="B65">
        <f>COUNTIFS(Table2[Sub-Sector],Table3[[#This Row],[Sub-Sector]])</f>
        <v>5</v>
      </c>
      <c r="C65" s="1">
        <f>COUNTIFS(Table2[Sub-Sector],Table3[[#This Row],[Sub-Sector]],Table2[Uptrend],"Uptrend")/Table3[[#This Row],[Count]]</f>
        <v>0</v>
      </c>
      <c r="D65" s="1">
        <f>COUNTIFS(Table2[Sub-Sector],Table3[[#This Row],[Sub-Sector]],Table2[1W Return vs Nifty],"&gt;=5")/Table3[[#This Row],[Count]]</f>
        <v>0.4</v>
      </c>
      <c r="E65" s="1">
        <f>COUNTIFS(Table2[Sub-Sector],Table3[[#This Row],[Sub-Sector]],Table2[1M Return vs Nifty],"&gt;=5")/Table3[[#This Row],[Count]]</f>
        <v>0.2</v>
      </c>
      <c r="F65" s="1">
        <f>COUNTIFS(Table2[Sub-Sector],Table3[[#This Row],[Sub-Sector]],Table2[6M Return vs Nifty],"&gt;=10")/Table3[[#This Row],[Count]]</f>
        <v>0.2</v>
      </c>
      <c r="G65" s="1">
        <f>COUNTIFS(Table2[Sub-Sector],Table3[[#This Row],[Sub-Sector]],Table2[1Y Return vs Nifty],"&gt;=10")/Table3[[#This Row],[Count]]</f>
        <v>0.6</v>
      </c>
      <c r="H65" s="1">
        <f>COUNTIFS(Table2[Sub-Sector],Table3[[#This Row],[Sub-Sector]],Table2[RSI Exponential â€“ 14D],"&gt;=50")/Table3[[#This Row],[Count]]</f>
        <v>0.2</v>
      </c>
      <c r="I65" s="1">
        <f>COUNTIFS(Table2[Sub-Sector],Table3[[#This Row],[Sub-Sector]],Table2[Relative Volume],"&gt;=1")/Table3[[#This Row],[Count]]</f>
        <v>0.6</v>
      </c>
      <c r="J65" s="1">
        <f>COUNTIFS(Table2[Sub-Sector],Table3[[#This Row],[Sub-Sector]],Table2[% Away From Day Low],"&gt;=0.05")/Table3[[#This Row],[Count]]</f>
        <v>0</v>
      </c>
      <c r="K65" s="1">
        <f>COUNTIFS(Table2[Sub-Sector],Table3[[#This Row],[Sub-Sector]],Table2[% Away From Day High],"&lt;=0.05")/Table3[[#This Row],[Count]]</f>
        <v>1</v>
      </c>
      <c r="L65" s="1">
        <f>COUNTIFS(Table2[Sub-Sector],Table3[[#This Row],[Sub-Sector]],Table2[% Away From Current Week Low],"&gt;=0.05")/Table3[[#This Row],[Count]]</f>
        <v>0.8</v>
      </c>
      <c r="M65" s="1">
        <f>COUNTIFS(Table2[Sub-Sector],Table3[[#This Row],[Sub-Sector]],Table2[% Away From Current Week High],"&lt;=0.05")/Table3[[#This Row],[Count]]</f>
        <v>0.8</v>
      </c>
      <c r="N65" s="1">
        <f>COUNTIFS(Table2[Sub-Sector],Table3[[#This Row],[Sub-Sector]],Table2[% Away From Current Month Low],"&gt;=0.05")/Table3[[#This Row],[Count]]</f>
        <v>0</v>
      </c>
      <c r="O65" s="1">
        <f>COUNTIFS(Table2[Sub-Sector],Table3[[#This Row],[Sub-Sector]],Table2[% Away From Current Month High],"&lt;=0.05")/Table3[[#This Row],[Count]]</f>
        <v>1</v>
      </c>
      <c r="P65" s="1">
        <f>COUNTIFS(Table2[Sub-Sector],Table3[[#This Row],[Sub-Sector]],Table2[% Away From 52W High],"&lt;=10")/Table3[[#This Row],[Count]]</f>
        <v>0</v>
      </c>
      <c r="Q65" s="1">
        <f>COUNTIFS(Table2[Sub-Sector],Table3[[#This Row],[Sub-Sector]],Table2[% Away From 52W Low],"&gt;=10")/Table3[[#This Row],[Count]]</f>
        <v>0.8</v>
      </c>
      <c r="R65" s="1">
        <f>COUNTIFS(Table2[Sub-Sector],Table3[[#This Row],[Sub-Sector]],Table2[% Price above 20 EMA],"&gt;=0")/Table3[[#This Row],[Count]]</f>
        <v>0.6</v>
      </c>
      <c r="S65" s="1">
        <f>COUNTIFS(Table2[Sub-Sector],Table3[[#This Row],[Sub-Sector]],Table2[% Price above 50 EMA],"&gt;=0")/Table3[[#This Row],[Count]]</f>
        <v>0</v>
      </c>
      <c r="T65" s="1">
        <f>COUNTIFS(Table2[Sub-Sector],Table3[[#This Row],[Sub-Sector]],Table2[% Price above 200 EMA],"&gt;=0")/Table3[[#This Row],[Count]]</f>
        <v>0.4</v>
      </c>
      <c r="U65" s="1">
        <f>COUNTIFS(Table2[Sub-Sector],Table3[[#This Row],[Sub-Sector]],Table2[Rate of Change - Zone],"Positive")/Table3[[#This Row],[Count]]</f>
        <v>0</v>
      </c>
      <c r="V65" s="1">
        <f>COUNTIFS(Table2[Sub-Sector],Table3[[#This Row],[Sub-Sector]],Table2[Sharpe Ratio],"&gt;=0.10")/Table3[[#This Row],[Count]]</f>
        <v>0.6</v>
      </c>
      <c r="W6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408.5</v>
      </c>
      <c r="X65">
        <f>_xlfn.RANK.AVG(Table3[[#This Row],[Score]],Table3[Score],1)</f>
        <v>55</v>
      </c>
      <c r="Y6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240.5</v>
      </c>
      <c r="Z65">
        <f>_xlfn.RANK.AVG(Table3[[#This Row],[Score 2 ]],Table3[[Score 2 ]],1)</f>
        <v>64.5</v>
      </c>
    </row>
    <row r="66" spans="1:26" x14ac:dyDescent="0.3">
      <c r="A66" t="s">
        <v>571</v>
      </c>
      <c r="B66">
        <f>COUNTIFS(Table2[Sub-Sector],Table3[[#This Row],[Sub-Sector]])</f>
        <v>8</v>
      </c>
      <c r="C66" s="1">
        <f>COUNTIFS(Table2[Sub-Sector],Table3[[#This Row],[Sub-Sector]],Table2[Uptrend],"Uptrend")/Table3[[#This Row],[Count]]</f>
        <v>0.5</v>
      </c>
      <c r="D66" s="1">
        <f>COUNTIFS(Table2[Sub-Sector],Table3[[#This Row],[Sub-Sector]],Table2[1W Return vs Nifty],"&gt;=5")/Table3[[#This Row],[Count]]</f>
        <v>0</v>
      </c>
      <c r="E66" s="1">
        <f>COUNTIFS(Table2[Sub-Sector],Table3[[#This Row],[Sub-Sector]],Table2[1M Return vs Nifty],"&gt;=5")/Table3[[#This Row],[Count]]</f>
        <v>0.125</v>
      </c>
      <c r="F66" s="1">
        <f>COUNTIFS(Table2[Sub-Sector],Table3[[#This Row],[Sub-Sector]],Table2[6M Return vs Nifty],"&gt;=10")/Table3[[#This Row],[Count]]</f>
        <v>0.375</v>
      </c>
      <c r="G66" s="1">
        <f>COUNTIFS(Table2[Sub-Sector],Table3[[#This Row],[Sub-Sector]],Table2[1Y Return vs Nifty],"&gt;=10")/Table3[[#This Row],[Count]]</f>
        <v>0.125</v>
      </c>
      <c r="H66" s="1">
        <f>COUNTIFS(Table2[Sub-Sector],Table3[[#This Row],[Sub-Sector]],Table2[RSI Exponential â€“ 14D],"&gt;=50")/Table3[[#This Row],[Count]]</f>
        <v>0.5</v>
      </c>
      <c r="I66" s="1">
        <f>COUNTIFS(Table2[Sub-Sector],Table3[[#This Row],[Sub-Sector]],Table2[Relative Volume],"&gt;=1")/Table3[[#This Row],[Count]]</f>
        <v>0.25</v>
      </c>
      <c r="J66" s="1">
        <f>COUNTIFS(Table2[Sub-Sector],Table3[[#This Row],[Sub-Sector]],Table2[% Away From Day Low],"&gt;=0.05")/Table3[[#This Row],[Count]]</f>
        <v>0</v>
      </c>
      <c r="K66" s="1">
        <f>COUNTIFS(Table2[Sub-Sector],Table3[[#This Row],[Sub-Sector]],Table2[% Away From Day High],"&lt;=0.05")/Table3[[#This Row],[Count]]</f>
        <v>1</v>
      </c>
      <c r="L66" s="1">
        <f>COUNTIFS(Table2[Sub-Sector],Table3[[#This Row],[Sub-Sector]],Table2[% Away From Current Week Low],"&gt;=0.05")/Table3[[#This Row],[Count]]</f>
        <v>0.75</v>
      </c>
      <c r="M66" s="1">
        <f>COUNTIFS(Table2[Sub-Sector],Table3[[#This Row],[Sub-Sector]],Table2[% Away From Current Week High],"&lt;=0.05")/Table3[[#This Row],[Count]]</f>
        <v>0.875</v>
      </c>
      <c r="N66" s="1">
        <f>COUNTIFS(Table2[Sub-Sector],Table3[[#This Row],[Sub-Sector]],Table2[% Away From Current Month Low],"&gt;=0.05")/Table3[[#This Row],[Count]]</f>
        <v>0</v>
      </c>
      <c r="O66" s="1">
        <f>COUNTIFS(Table2[Sub-Sector],Table3[[#This Row],[Sub-Sector]],Table2[% Away From Current Month High],"&lt;=0.05")/Table3[[#This Row],[Count]]</f>
        <v>1</v>
      </c>
      <c r="P66" s="1">
        <f>COUNTIFS(Table2[Sub-Sector],Table3[[#This Row],[Sub-Sector]],Table2[% Away From 52W High],"&lt;=10")/Table3[[#This Row],[Count]]</f>
        <v>0.125</v>
      </c>
      <c r="Q66" s="1">
        <f>COUNTIFS(Table2[Sub-Sector],Table3[[#This Row],[Sub-Sector]],Table2[% Away From 52W Low],"&gt;=10")/Table3[[#This Row],[Count]]</f>
        <v>1</v>
      </c>
      <c r="R66" s="1">
        <f>COUNTIFS(Table2[Sub-Sector],Table3[[#This Row],[Sub-Sector]],Table2[% Price above 20 EMA],"&gt;=0")/Table3[[#This Row],[Count]]</f>
        <v>0.5</v>
      </c>
      <c r="S66" s="1">
        <f>COUNTIFS(Table2[Sub-Sector],Table3[[#This Row],[Sub-Sector]],Table2[% Price above 50 EMA],"&gt;=0")/Table3[[#This Row],[Count]]</f>
        <v>0.5</v>
      </c>
      <c r="T66" s="1">
        <f>COUNTIFS(Table2[Sub-Sector],Table3[[#This Row],[Sub-Sector]],Table2[% Price above 200 EMA],"&gt;=0")/Table3[[#This Row],[Count]]</f>
        <v>0.625</v>
      </c>
      <c r="U66" s="1">
        <f>COUNTIFS(Table2[Sub-Sector],Table3[[#This Row],[Sub-Sector]],Table2[Rate of Change - Zone],"Positive")/Table3[[#This Row],[Count]]</f>
        <v>0.25</v>
      </c>
      <c r="V66" s="1">
        <f>COUNTIFS(Table2[Sub-Sector],Table3[[#This Row],[Sub-Sector]],Table2[Sharpe Ratio],"&gt;=0.10")/Table3[[#This Row],[Count]]</f>
        <v>0</v>
      </c>
      <c r="W6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419</v>
      </c>
      <c r="X66">
        <f>_xlfn.RANK.AVG(Table3[[#This Row],[Score]],Table3[Score],1)</f>
        <v>58</v>
      </c>
      <c r="Y6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240.5</v>
      </c>
      <c r="Z66">
        <f>_xlfn.RANK.AVG(Table3[[#This Row],[Score 2 ]],Table3[[Score 2 ]],1)</f>
        <v>64.5</v>
      </c>
    </row>
    <row r="67" spans="1:26" x14ac:dyDescent="0.3">
      <c r="A67" t="s">
        <v>835</v>
      </c>
      <c r="B67">
        <f>COUNTIFS(Table2[Sub-Sector],Table3[[#This Row],[Sub-Sector]])</f>
        <v>3</v>
      </c>
      <c r="C67" s="1">
        <f>COUNTIFS(Table2[Sub-Sector],Table3[[#This Row],[Sub-Sector]],Table2[Uptrend],"Uptrend")/Table3[[#This Row],[Count]]</f>
        <v>0.66666666666666663</v>
      </c>
      <c r="D67" s="1">
        <f>COUNTIFS(Table2[Sub-Sector],Table3[[#This Row],[Sub-Sector]],Table2[1W Return vs Nifty],"&gt;=5")/Table3[[#This Row],[Count]]</f>
        <v>0</v>
      </c>
      <c r="E67" s="1">
        <f>COUNTIFS(Table2[Sub-Sector],Table3[[#This Row],[Sub-Sector]],Table2[1M Return vs Nifty],"&gt;=5")/Table3[[#This Row],[Count]]</f>
        <v>0.33333333333333331</v>
      </c>
      <c r="F67" s="1">
        <f>COUNTIFS(Table2[Sub-Sector],Table3[[#This Row],[Sub-Sector]],Table2[6M Return vs Nifty],"&gt;=10")/Table3[[#This Row],[Count]]</f>
        <v>1</v>
      </c>
      <c r="G67" s="1">
        <f>COUNTIFS(Table2[Sub-Sector],Table3[[#This Row],[Sub-Sector]],Table2[1Y Return vs Nifty],"&gt;=10")/Table3[[#This Row],[Count]]</f>
        <v>0.66666666666666663</v>
      </c>
      <c r="H67" s="1">
        <f>COUNTIFS(Table2[Sub-Sector],Table3[[#This Row],[Sub-Sector]],Table2[RSI Exponential â€“ 14D],"&gt;=50")/Table3[[#This Row],[Count]]</f>
        <v>0</v>
      </c>
      <c r="I67" s="1">
        <f>COUNTIFS(Table2[Sub-Sector],Table3[[#This Row],[Sub-Sector]],Table2[Relative Volume],"&gt;=1")/Table3[[#This Row],[Count]]</f>
        <v>0</v>
      </c>
      <c r="J67" s="1">
        <f>COUNTIFS(Table2[Sub-Sector],Table3[[#This Row],[Sub-Sector]],Table2[% Away From Day Low],"&gt;=0.05")/Table3[[#This Row],[Count]]</f>
        <v>0</v>
      </c>
      <c r="K67" s="1">
        <f>COUNTIFS(Table2[Sub-Sector],Table3[[#This Row],[Sub-Sector]],Table2[% Away From Day High],"&lt;=0.05")/Table3[[#This Row],[Count]]</f>
        <v>1</v>
      </c>
      <c r="L67" s="1">
        <f>COUNTIFS(Table2[Sub-Sector],Table3[[#This Row],[Sub-Sector]],Table2[% Away From Current Week Low],"&gt;=0.05")/Table3[[#This Row],[Count]]</f>
        <v>0.33333333333333331</v>
      </c>
      <c r="M67" s="1">
        <f>COUNTIFS(Table2[Sub-Sector],Table3[[#This Row],[Sub-Sector]],Table2[% Away From Current Week High],"&lt;=0.05")/Table3[[#This Row],[Count]]</f>
        <v>0.66666666666666663</v>
      </c>
      <c r="N67" s="1">
        <f>COUNTIFS(Table2[Sub-Sector],Table3[[#This Row],[Sub-Sector]],Table2[% Away From Current Month Low],"&gt;=0.05")/Table3[[#This Row],[Count]]</f>
        <v>0</v>
      </c>
      <c r="O67" s="1">
        <f>COUNTIFS(Table2[Sub-Sector],Table3[[#This Row],[Sub-Sector]],Table2[% Away From Current Month High],"&lt;=0.05")/Table3[[#This Row],[Count]]</f>
        <v>1</v>
      </c>
      <c r="P67" s="1">
        <f>COUNTIFS(Table2[Sub-Sector],Table3[[#This Row],[Sub-Sector]],Table2[% Away From 52W High],"&lt;=10")/Table3[[#This Row],[Count]]</f>
        <v>0.33333333333333331</v>
      </c>
      <c r="Q67" s="1">
        <f>COUNTIFS(Table2[Sub-Sector],Table3[[#This Row],[Sub-Sector]],Table2[% Away From 52W Low],"&gt;=10")/Table3[[#This Row],[Count]]</f>
        <v>1</v>
      </c>
      <c r="R67" s="1">
        <f>COUNTIFS(Table2[Sub-Sector],Table3[[#This Row],[Sub-Sector]],Table2[% Price above 20 EMA],"&gt;=0")/Table3[[#This Row],[Count]]</f>
        <v>0</v>
      </c>
      <c r="S67" s="1">
        <f>COUNTIFS(Table2[Sub-Sector],Table3[[#This Row],[Sub-Sector]],Table2[% Price above 50 EMA],"&gt;=0")/Table3[[#This Row],[Count]]</f>
        <v>0.66666666666666663</v>
      </c>
      <c r="T67" s="1">
        <f>COUNTIFS(Table2[Sub-Sector],Table3[[#This Row],[Sub-Sector]],Table2[% Price above 200 EMA],"&gt;=0")/Table3[[#This Row],[Count]]</f>
        <v>1</v>
      </c>
      <c r="U67" s="1">
        <f>COUNTIFS(Table2[Sub-Sector],Table3[[#This Row],[Sub-Sector]],Table2[Rate of Change - Zone],"Positive")/Table3[[#This Row],[Count]]</f>
        <v>0</v>
      </c>
      <c r="V67" s="1">
        <f>COUNTIFS(Table2[Sub-Sector],Table3[[#This Row],[Sub-Sector]],Table2[Sharpe Ratio],"&gt;=0.10")/Table3[[#This Row],[Count]]</f>
        <v>0</v>
      </c>
      <c r="W6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389</v>
      </c>
      <c r="X67">
        <f>_xlfn.RANK.AVG(Table3[[#This Row],[Score]],Table3[Score],1)</f>
        <v>49</v>
      </c>
      <c r="Y6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245</v>
      </c>
      <c r="Z67">
        <f>_xlfn.RANK.AVG(Table3[[#This Row],[Score 2 ]],Table3[[Score 2 ]],1)</f>
        <v>66</v>
      </c>
    </row>
    <row r="68" spans="1:26" x14ac:dyDescent="0.3">
      <c r="A68" t="s">
        <v>114</v>
      </c>
      <c r="B68">
        <f>COUNTIFS(Table2[Sub-Sector],Table3[[#This Row],[Sub-Sector]])</f>
        <v>2</v>
      </c>
      <c r="C68" s="1">
        <f>COUNTIFS(Table2[Sub-Sector],Table3[[#This Row],[Sub-Sector]],Table2[Uptrend],"Uptrend")/Table3[[#This Row],[Count]]</f>
        <v>0.5</v>
      </c>
      <c r="D68" s="1">
        <f>COUNTIFS(Table2[Sub-Sector],Table3[[#This Row],[Sub-Sector]],Table2[1W Return vs Nifty],"&gt;=5")/Table3[[#This Row],[Count]]</f>
        <v>0</v>
      </c>
      <c r="E68" s="1">
        <f>COUNTIFS(Table2[Sub-Sector],Table3[[#This Row],[Sub-Sector]],Table2[1M Return vs Nifty],"&gt;=5")/Table3[[#This Row],[Count]]</f>
        <v>0</v>
      </c>
      <c r="F68" s="1">
        <f>COUNTIFS(Table2[Sub-Sector],Table3[[#This Row],[Sub-Sector]],Table2[6M Return vs Nifty],"&gt;=10")/Table3[[#This Row],[Count]]</f>
        <v>0.5</v>
      </c>
      <c r="G68" s="1">
        <f>COUNTIFS(Table2[Sub-Sector],Table3[[#This Row],[Sub-Sector]],Table2[1Y Return vs Nifty],"&gt;=10")/Table3[[#This Row],[Count]]</f>
        <v>1</v>
      </c>
      <c r="H68" s="1">
        <f>COUNTIFS(Table2[Sub-Sector],Table3[[#This Row],[Sub-Sector]],Table2[RSI Exponential â€“ 14D],"&gt;=50")/Table3[[#This Row],[Count]]</f>
        <v>0</v>
      </c>
      <c r="I68" s="1">
        <f>COUNTIFS(Table2[Sub-Sector],Table3[[#This Row],[Sub-Sector]],Table2[Relative Volume],"&gt;=1")/Table3[[#This Row],[Count]]</f>
        <v>0</v>
      </c>
      <c r="J68" s="1">
        <f>COUNTIFS(Table2[Sub-Sector],Table3[[#This Row],[Sub-Sector]],Table2[% Away From Day Low],"&gt;=0.05")/Table3[[#This Row],[Count]]</f>
        <v>0</v>
      </c>
      <c r="K68" s="1">
        <f>COUNTIFS(Table2[Sub-Sector],Table3[[#This Row],[Sub-Sector]],Table2[% Away From Day High],"&lt;=0.05")/Table3[[#This Row],[Count]]</f>
        <v>1</v>
      </c>
      <c r="L68" s="1">
        <f>COUNTIFS(Table2[Sub-Sector],Table3[[#This Row],[Sub-Sector]],Table2[% Away From Current Week Low],"&gt;=0.05")/Table3[[#This Row],[Count]]</f>
        <v>0.5</v>
      </c>
      <c r="M68" s="1">
        <f>COUNTIFS(Table2[Sub-Sector],Table3[[#This Row],[Sub-Sector]],Table2[% Away From Current Week High],"&lt;=0.05")/Table3[[#This Row],[Count]]</f>
        <v>1</v>
      </c>
      <c r="N68" s="1">
        <f>COUNTIFS(Table2[Sub-Sector],Table3[[#This Row],[Sub-Sector]],Table2[% Away From Current Month Low],"&gt;=0.05")/Table3[[#This Row],[Count]]</f>
        <v>0</v>
      </c>
      <c r="O68" s="1">
        <f>COUNTIFS(Table2[Sub-Sector],Table3[[#This Row],[Sub-Sector]],Table2[% Away From Current Month High],"&lt;=0.05")/Table3[[#This Row],[Count]]</f>
        <v>1</v>
      </c>
      <c r="P68" s="1">
        <f>COUNTIFS(Table2[Sub-Sector],Table3[[#This Row],[Sub-Sector]],Table2[% Away From 52W High],"&lt;=10")/Table3[[#This Row],[Count]]</f>
        <v>0</v>
      </c>
      <c r="Q68" s="1">
        <f>COUNTIFS(Table2[Sub-Sector],Table3[[#This Row],[Sub-Sector]],Table2[% Away From 52W Low],"&gt;=10")/Table3[[#This Row],[Count]]</f>
        <v>1</v>
      </c>
      <c r="R68" s="1">
        <f>COUNTIFS(Table2[Sub-Sector],Table3[[#This Row],[Sub-Sector]],Table2[% Price above 20 EMA],"&gt;=0")/Table3[[#This Row],[Count]]</f>
        <v>0</v>
      </c>
      <c r="S68" s="1">
        <f>COUNTIFS(Table2[Sub-Sector],Table3[[#This Row],[Sub-Sector]],Table2[% Price above 50 EMA],"&gt;=0")/Table3[[#This Row],[Count]]</f>
        <v>0</v>
      </c>
      <c r="T68" s="1">
        <f>COUNTIFS(Table2[Sub-Sector],Table3[[#This Row],[Sub-Sector]],Table2[% Price above 200 EMA],"&gt;=0")/Table3[[#This Row],[Count]]</f>
        <v>0.5</v>
      </c>
      <c r="U68" s="1">
        <f>COUNTIFS(Table2[Sub-Sector],Table3[[#This Row],[Sub-Sector]],Table2[Rate of Change - Zone],"Positive")/Table3[[#This Row],[Count]]</f>
        <v>0</v>
      </c>
      <c r="V68" s="1">
        <f>COUNTIFS(Table2[Sub-Sector],Table3[[#This Row],[Sub-Sector]],Table2[Sharpe Ratio],"&gt;=0.10")/Table3[[#This Row],[Count]]</f>
        <v>0.5</v>
      </c>
      <c r="W6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458</v>
      </c>
      <c r="X68">
        <f>_xlfn.RANK.AVG(Table3[[#This Row],[Score]],Table3[Score],1)</f>
        <v>69</v>
      </c>
      <c r="Y6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245.5</v>
      </c>
      <c r="Z68">
        <f>_xlfn.RANK.AVG(Table3[[#This Row],[Score 2 ]],Table3[[Score 2 ]],1)</f>
        <v>67</v>
      </c>
    </row>
    <row r="69" spans="1:26" x14ac:dyDescent="0.3">
      <c r="A69" t="s">
        <v>54</v>
      </c>
      <c r="B69">
        <f>COUNTIFS(Table2[Sub-Sector],Table3[[#This Row],[Sub-Sector]])</f>
        <v>17</v>
      </c>
      <c r="C69" s="1">
        <f>COUNTIFS(Table2[Sub-Sector],Table3[[#This Row],[Sub-Sector]],Table2[Uptrend],"Uptrend")/Table3[[#This Row],[Count]]</f>
        <v>0.23529411764705882</v>
      </c>
      <c r="D69" s="1">
        <f>COUNTIFS(Table2[Sub-Sector],Table3[[#This Row],[Sub-Sector]],Table2[1W Return vs Nifty],"&gt;=5")/Table3[[#This Row],[Count]]</f>
        <v>0.23529411764705882</v>
      </c>
      <c r="E69" s="1">
        <f>COUNTIFS(Table2[Sub-Sector],Table3[[#This Row],[Sub-Sector]],Table2[1M Return vs Nifty],"&gt;=5")/Table3[[#This Row],[Count]]</f>
        <v>0</v>
      </c>
      <c r="F69" s="1">
        <f>COUNTIFS(Table2[Sub-Sector],Table3[[#This Row],[Sub-Sector]],Table2[6M Return vs Nifty],"&gt;=10")/Table3[[#This Row],[Count]]</f>
        <v>5.8823529411764705E-2</v>
      </c>
      <c r="G69" s="1">
        <f>COUNTIFS(Table2[Sub-Sector],Table3[[#This Row],[Sub-Sector]],Table2[1Y Return vs Nifty],"&gt;=10")/Table3[[#This Row],[Count]]</f>
        <v>0.23529411764705882</v>
      </c>
      <c r="H69" s="1">
        <f>COUNTIFS(Table2[Sub-Sector],Table3[[#This Row],[Sub-Sector]],Table2[RSI Exponential â€“ 14D],"&gt;=50")/Table3[[#This Row],[Count]]</f>
        <v>0.23529411764705882</v>
      </c>
      <c r="I69" s="1">
        <f>COUNTIFS(Table2[Sub-Sector],Table3[[#This Row],[Sub-Sector]],Table2[Relative Volume],"&gt;=1")/Table3[[#This Row],[Count]]</f>
        <v>0.70588235294117652</v>
      </c>
      <c r="J69" s="1">
        <f>COUNTIFS(Table2[Sub-Sector],Table3[[#This Row],[Sub-Sector]],Table2[% Away From Day Low],"&gt;=0.05")/Table3[[#This Row],[Count]]</f>
        <v>0</v>
      </c>
      <c r="K69" s="1">
        <f>COUNTIFS(Table2[Sub-Sector],Table3[[#This Row],[Sub-Sector]],Table2[% Away From Day High],"&lt;=0.05")/Table3[[#This Row],[Count]]</f>
        <v>1</v>
      </c>
      <c r="L69" s="1">
        <f>COUNTIFS(Table2[Sub-Sector],Table3[[#This Row],[Sub-Sector]],Table2[% Away From Current Week Low],"&gt;=0.05")/Table3[[#This Row],[Count]]</f>
        <v>0.58823529411764708</v>
      </c>
      <c r="M69" s="1">
        <f>COUNTIFS(Table2[Sub-Sector],Table3[[#This Row],[Sub-Sector]],Table2[% Away From Current Week High],"&lt;=0.05")/Table3[[#This Row],[Count]]</f>
        <v>0.76470588235294112</v>
      </c>
      <c r="N69" s="1">
        <f>COUNTIFS(Table2[Sub-Sector],Table3[[#This Row],[Sub-Sector]],Table2[% Away From Current Month Low],"&gt;=0.05")/Table3[[#This Row],[Count]]</f>
        <v>0</v>
      </c>
      <c r="O69" s="1">
        <f>COUNTIFS(Table2[Sub-Sector],Table3[[#This Row],[Sub-Sector]],Table2[% Away From Current Month High],"&lt;=0.05")/Table3[[#This Row],[Count]]</f>
        <v>1</v>
      </c>
      <c r="P69" s="1">
        <f>COUNTIFS(Table2[Sub-Sector],Table3[[#This Row],[Sub-Sector]],Table2[% Away From 52W High],"&lt;=10")/Table3[[#This Row],[Count]]</f>
        <v>5.8823529411764705E-2</v>
      </c>
      <c r="Q69" s="1">
        <f>COUNTIFS(Table2[Sub-Sector],Table3[[#This Row],[Sub-Sector]],Table2[% Away From 52W Low],"&gt;=10")/Table3[[#This Row],[Count]]</f>
        <v>0.94117647058823528</v>
      </c>
      <c r="R69" s="1">
        <f>COUNTIFS(Table2[Sub-Sector],Table3[[#This Row],[Sub-Sector]],Table2[% Price above 20 EMA],"&gt;=0")/Table3[[#This Row],[Count]]</f>
        <v>0.17647058823529413</v>
      </c>
      <c r="S69" s="1">
        <f>COUNTIFS(Table2[Sub-Sector],Table3[[#This Row],[Sub-Sector]],Table2[% Price above 50 EMA],"&gt;=0")/Table3[[#This Row],[Count]]</f>
        <v>0.11764705882352941</v>
      </c>
      <c r="T69" s="1">
        <f>COUNTIFS(Table2[Sub-Sector],Table3[[#This Row],[Sub-Sector]],Table2[% Price above 200 EMA],"&gt;=0")/Table3[[#This Row],[Count]]</f>
        <v>0.23529411764705882</v>
      </c>
      <c r="U69" s="1">
        <f>COUNTIFS(Table2[Sub-Sector],Table3[[#This Row],[Sub-Sector]],Table2[Rate of Change - Zone],"Positive")/Table3[[#This Row],[Count]]</f>
        <v>0.11764705882352941</v>
      </c>
      <c r="V69" s="1">
        <f>COUNTIFS(Table2[Sub-Sector],Table3[[#This Row],[Sub-Sector]],Table2[Sharpe Ratio],"&gt;=0.10")/Table3[[#This Row],[Count]]</f>
        <v>0</v>
      </c>
      <c r="W6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439</v>
      </c>
      <c r="X69">
        <f>_xlfn.RANK.AVG(Table3[[#This Row],[Score]],Table3[Score],1)</f>
        <v>66</v>
      </c>
      <c r="Y6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247</v>
      </c>
      <c r="Z69">
        <f>_xlfn.RANK.AVG(Table3[[#This Row],[Score 2 ]],Table3[[Score 2 ]],1)</f>
        <v>68</v>
      </c>
    </row>
    <row r="70" spans="1:26" x14ac:dyDescent="0.3">
      <c r="A70" t="s">
        <v>265</v>
      </c>
      <c r="B70">
        <f>COUNTIFS(Table2[Sub-Sector],Table3[[#This Row],[Sub-Sector]])</f>
        <v>25</v>
      </c>
      <c r="C70" s="1">
        <f>COUNTIFS(Table2[Sub-Sector],Table3[[#This Row],[Sub-Sector]],Table2[Uptrend],"Uptrend")/Table3[[#This Row],[Count]]</f>
        <v>0.24</v>
      </c>
      <c r="D70" s="1">
        <f>COUNTIFS(Table2[Sub-Sector],Table3[[#This Row],[Sub-Sector]],Table2[1W Return vs Nifty],"&gt;=5")/Table3[[#This Row],[Count]]</f>
        <v>0.28000000000000003</v>
      </c>
      <c r="E70" s="1">
        <f>COUNTIFS(Table2[Sub-Sector],Table3[[#This Row],[Sub-Sector]],Table2[1M Return vs Nifty],"&gt;=5")/Table3[[#This Row],[Count]]</f>
        <v>0.24</v>
      </c>
      <c r="F70" s="1">
        <f>COUNTIFS(Table2[Sub-Sector],Table3[[#This Row],[Sub-Sector]],Table2[6M Return vs Nifty],"&gt;=10")/Table3[[#This Row],[Count]]</f>
        <v>0.28000000000000003</v>
      </c>
      <c r="G70" s="1">
        <f>COUNTIFS(Table2[Sub-Sector],Table3[[#This Row],[Sub-Sector]],Table2[1Y Return vs Nifty],"&gt;=10")/Table3[[#This Row],[Count]]</f>
        <v>0.44</v>
      </c>
      <c r="H70" s="1">
        <f>COUNTIFS(Table2[Sub-Sector],Table3[[#This Row],[Sub-Sector]],Table2[RSI Exponential â€“ 14D],"&gt;=50")/Table3[[#This Row],[Count]]</f>
        <v>0.24</v>
      </c>
      <c r="I70" s="1">
        <f>COUNTIFS(Table2[Sub-Sector],Table3[[#This Row],[Sub-Sector]],Table2[Relative Volume],"&gt;=1")/Table3[[#This Row],[Count]]</f>
        <v>0.24</v>
      </c>
      <c r="J70" s="1">
        <f>COUNTIFS(Table2[Sub-Sector],Table3[[#This Row],[Sub-Sector]],Table2[% Away From Day Low],"&gt;=0.05")/Table3[[#This Row],[Count]]</f>
        <v>0.04</v>
      </c>
      <c r="K70" s="1">
        <f>COUNTIFS(Table2[Sub-Sector],Table3[[#This Row],[Sub-Sector]],Table2[% Away From Day High],"&lt;=0.05")/Table3[[#This Row],[Count]]</f>
        <v>1</v>
      </c>
      <c r="L70" s="1">
        <f>COUNTIFS(Table2[Sub-Sector],Table3[[#This Row],[Sub-Sector]],Table2[% Away From Current Week Low],"&gt;=0.05")/Table3[[#This Row],[Count]]</f>
        <v>0.72</v>
      </c>
      <c r="M70" s="1">
        <f>COUNTIFS(Table2[Sub-Sector],Table3[[#This Row],[Sub-Sector]],Table2[% Away From Current Week High],"&lt;=0.05")/Table3[[#This Row],[Count]]</f>
        <v>0.92</v>
      </c>
      <c r="N70" s="1">
        <f>COUNTIFS(Table2[Sub-Sector],Table3[[#This Row],[Sub-Sector]],Table2[% Away From Current Month Low],"&gt;=0.05")/Table3[[#This Row],[Count]]</f>
        <v>0.04</v>
      </c>
      <c r="O70" s="1">
        <f>COUNTIFS(Table2[Sub-Sector],Table3[[#This Row],[Sub-Sector]],Table2[% Away From Current Month High],"&lt;=0.05")/Table3[[#This Row],[Count]]</f>
        <v>1</v>
      </c>
      <c r="P70" s="1">
        <f>COUNTIFS(Table2[Sub-Sector],Table3[[#This Row],[Sub-Sector]],Table2[% Away From 52W High],"&lt;=10")/Table3[[#This Row],[Count]]</f>
        <v>0.12</v>
      </c>
      <c r="Q70" s="1">
        <f>COUNTIFS(Table2[Sub-Sector],Table3[[#This Row],[Sub-Sector]],Table2[% Away From 52W Low],"&gt;=10")/Table3[[#This Row],[Count]]</f>
        <v>1</v>
      </c>
      <c r="R70" s="1">
        <f>COUNTIFS(Table2[Sub-Sector],Table3[[#This Row],[Sub-Sector]],Table2[% Price above 20 EMA],"&gt;=0")/Table3[[#This Row],[Count]]</f>
        <v>0.48</v>
      </c>
      <c r="S70" s="1">
        <f>COUNTIFS(Table2[Sub-Sector],Table3[[#This Row],[Sub-Sector]],Table2[% Price above 50 EMA],"&gt;=0")/Table3[[#This Row],[Count]]</f>
        <v>0.24</v>
      </c>
      <c r="T70" s="1">
        <f>COUNTIFS(Table2[Sub-Sector],Table3[[#This Row],[Sub-Sector]],Table2[% Price above 200 EMA],"&gt;=0")/Table3[[#This Row],[Count]]</f>
        <v>0.52</v>
      </c>
      <c r="U70" s="1">
        <f>COUNTIFS(Table2[Sub-Sector],Table3[[#This Row],[Sub-Sector]],Table2[Rate of Change - Zone],"Positive")/Table3[[#This Row],[Count]]</f>
        <v>0.16</v>
      </c>
      <c r="V70" s="1">
        <f>COUNTIFS(Table2[Sub-Sector],Table3[[#This Row],[Sub-Sector]],Table2[Sharpe Ratio],"&gt;=0.10")/Table3[[#This Row],[Count]]</f>
        <v>0.44</v>
      </c>
      <c r="W7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382</v>
      </c>
      <c r="X70">
        <f>_xlfn.RANK.AVG(Table3[[#This Row],[Score]],Table3[Score],1)</f>
        <v>46</v>
      </c>
      <c r="Y7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248</v>
      </c>
      <c r="Z70">
        <f>_xlfn.RANK.AVG(Table3[[#This Row],[Score 2 ]],Table3[[Score 2 ]],1)</f>
        <v>69</v>
      </c>
    </row>
    <row r="71" spans="1:26" x14ac:dyDescent="0.3">
      <c r="A71" t="s">
        <v>117</v>
      </c>
      <c r="B71">
        <f>COUNTIFS(Table2[Sub-Sector],Table3[[#This Row],[Sub-Sector]])</f>
        <v>24</v>
      </c>
      <c r="C71" s="1">
        <f>COUNTIFS(Table2[Sub-Sector],Table3[[#This Row],[Sub-Sector]],Table2[Uptrend],"Uptrend")/Table3[[#This Row],[Count]]</f>
        <v>0.33333333333333331</v>
      </c>
      <c r="D71" s="1">
        <f>COUNTIFS(Table2[Sub-Sector],Table3[[#This Row],[Sub-Sector]],Table2[1W Return vs Nifty],"&gt;=5")/Table3[[#This Row],[Count]]</f>
        <v>0.16666666666666666</v>
      </c>
      <c r="E71" s="1">
        <f>COUNTIFS(Table2[Sub-Sector],Table3[[#This Row],[Sub-Sector]],Table2[1M Return vs Nifty],"&gt;=5")/Table3[[#This Row],[Count]]</f>
        <v>0.20833333333333334</v>
      </c>
      <c r="F71" s="1">
        <f>COUNTIFS(Table2[Sub-Sector],Table3[[#This Row],[Sub-Sector]],Table2[6M Return vs Nifty],"&gt;=10")/Table3[[#This Row],[Count]]</f>
        <v>0.25</v>
      </c>
      <c r="G71" s="1">
        <f>COUNTIFS(Table2[Sub-Sector],Table3[[#This Row],[Sub-Sector]],Table2[1Y Return vs Nifty],"&gt;=10")/Table3[[#This Row],[Count]]</f>
        <v>0.66666666666666663</v>
      </c>
      <c r="H71" s="1">
        <f>COUNTIFS(Table2[Sub-Sector],Table3[[#This Row],[Sub-Sector]],Table2[RSI Exponential â€“ 14D],"&gt;=50")/Table3[[#This Row],[Count]]</f>
        <v>0.33333333333333331</v>
      </c>
      <c r="I71" s="1">
        <f>COUNTIFS(Table2[Sub-Sector],Table3[[#This Row],[Sub-Sector]],Table2[Relative Volume],"&gt;=1")/Table3[[#This Row],[Count]]</f>
        <v>8.3333333333333329E-2</v>
      </c>
      <c r="J71" s="1">
        <f>COUNTIFS(Table2[Sub-Sector],Table3[[#This Row],[Sub-Sector]],Table2[% Away From Day Low],"&gt;=0.05")/Table3[[#This Row],[Count]]</f>
        <v>0</v>
      </c>
      <c r="K71" s="1">
        <f>COUNTIFS(Table2[Sub-Sector],Table3[[#This Row],[Sub-Sector]],Table2[% Away From Day High],"&lt;=0.05")/Table3[[#This Row],[Count]]</f>
        <v>0.95833333333333337</v>
      </c>
      <c r="L71" s="1">
        <f>COUNTIFS(Table2[Sub-Sector],Table3[[#This Row],[Sub-Sector]],Table2[% Away From Current Week Low],"&gt;=0.05")/Table3[[#This Row],[Count]]</f>
        <v>0.83333333333333337</v>
      </c>
      <c r="M71" s="1">
        <f>COUNTIFS(Table2[Sub-Sector],Table3[[#This Row],[Sub-Sector]],Table2[% Away From Current Week High],"&lt;=0.05")/Table3[[#This Row],[Count]]</f>
        <v>0.91666666666666663</v>
      </c>
      <c r="N71" s="1">
        <f>COUNTIFS(Table2[Sub-Sector],Table3[[#This Row],[Sub-Sector]],Table2[% Away From Current Month Low],"&gt;=0.05")/Table3[[#This Row],[Count]]</f>
        <v>0</v>
      </c>
      <c r="O71" s="1">
        <f>COUNTIFS(Table2[Sub-Sector],Table3[[#This Row],[Sub-Sector]],Table2[% Away From Current Month High],"&lt;=0.05")/Table3[[#This Row],[Count]]</f>
        <v>0.95833333333333337</v>
      </c>
      <c r="P71" s="1">
        <f>COUNTIFS(Table2[Sub-Sector],Table3[[#This Row],[Sub-Sector]],Table2[% Away From 52W High],"&lt;=10")/Table3[[#This Row],[Count]]</f>
        <v>0.16666666666666666</v>
      </c>
      <c r="Q71" s="1">
        <f>COUNTIFS(Table2[Sub-Sector],Table3[[#This Row],[Sub-Sector]],Table2[% Away From 52W Low],"&gt;=10")/Table3[[#This Row],[Count]]</f>
        <v>0.95833333333333337</v>
      </c>
      <c r="R71" s="1">
        <f>COUNTIFS(Table2[Sub-Sector],Table3[[#This Row],[Sub-Sector]],Table2[% Price above 20 EMA],"&gt;=0")/Table3[[#This Row],[Count]]</f>
        <v>0.41666666666666669</v>
      </c>
      <c r="S71" s="1">
        <f>COUNTIFS(Table2[Sub-Sector],Table3[[#This Row],[Sub-Sector]],Table2[% Price above 50 EMA],"&gt;=0")/Table3[[#This Row],[Count]]</f>
        <v>0.41666666666666669</v>
      </c>
      <c r="T71" s="1">
        <f>COUNTIFS(Table2[Sub-Sector],Table3[[#This Row],[Sub-Sector]],Table2[% Price above 200 EMA],"&gt;=0")/Table3[[#This Row],[Count]]</f>
        <v>0.625</v>
      </c>
      <c r="U71" s="1">
        <f>COUNTIFS(Table2[Sub-Sector],Table3[[#This Row],[Sub-Sector]],Table2[Rate of Change - Zone],"Positive")/Table3[[#This Row],[Count]]</f>
        <v>8.3333333333333329E-2</v>
      </c>
      <c r="V71" s="1">
        <f>COUNTIFS(Table2[Sub-Sector],Table3[[#This Row],[Sub-Sector]],Table2[Sharpe Ratio],"&gt;=0.10")/Table3[[#This Row],[Count]]</f>
        <v>0.41666666666666669</v>
      </c>
      <c r="W7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391</v>
      </c>
      <c r="X71">
        <f>_xlfn.RANK.AVG(Table3[[#This Row],[Score]],Table3[Score],1)</f>
        <v>50</v>
      </c>
      <c r="Y7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250</v>
      </c>
      <c r="Z71">
        <f>_xlfn.RANK.AVG(Table3[[#This Row],[Score 2 ]],Table3[[Score 2 ]],1)</f>
        <v>70</v>
      </c>
    </row>
    <row r="72" spans="1:26" x14ac:dyDescent="0.3">
      <c r="A72" t="s">
        <v>502</v>
      </c>
      <c r="B72">
        <f>COUNTIFS(Table2[Sub-Sector],Table3[[#This Row],[Sub-Sector]])</f>
        <v>9</v>
      </c>
      <c r="C72" s="1">
        <f>COUNTIFS(Table2[Sub-Sector],Table3[[#This Row],[Sub-Sector]],Table2[Uptrend],"Uptrend")/Table3[[#This Row],[Count]]</f>
        <v>0.66666666666666663</v>
      </c>
      <c r="D72" s="1">
        <f>COUNTIFS(Table2[Sub-Sector],Table3[[#This Row],[Sub-Sector]],Table2[1W Return vs Nifty],"&gt;=5")/Table3[[#This Row],[Count]]</f>
        <v>0.22222222222222221</v>
      </c>
      <c r="E72" s="1">
        <f>COUNTIFS(Table2[Sub-Sector],Table3[[#This Row],[Sub-Sector]],Table2[1M Return vs Nifty],"&gt;=5")/Table3[[#This Row],[Count]]</f>
        <v>0.44444444444444442</v>
      </c>
      <c r="F72" s="1">
        <f>COUNTIFS(Table2[Sub-Sector],Table3[[#This Row],[Sub-Sector]],Table2[6M Return vs Nifty],"&gt;=10")/Table3[[#This Row],[Count]]</f>
        <v>0.33333333333333331</v>
      </c>
      <c r="G72" s="1">
        <f>COUNTIFS(Table2[Sub-Sector],Table3[[#This Row],[Sub-Sector]],Table2[1Y Return vs Nifty],"&gt;=10")/Table3[[#This Row],[Count]]</f>
        <v>0.44444444444444442</v>
      </c>
      <c r="H72" s="1">
        <f>COUNTIFS(Table2[Sub-Sector],Table3[[#This Row],[Sub-Sector]],Table2[RSI Exponential â€“ 14D],"&gt;=50")/Table3[[#This Row],[Count]]</f>
        <v>0.44444444444444442</v>
      </c>
      <c r="I72" s="1">
        <f>COUNTIFS(Table2[Sub-Sector],Table3[[#This Row],[Sub-Sector]],Table2[Relative Volume],"&gt;=1")/Table3[[#This Row],[Count]]</f>
        <v>0.1111111111111111</v>
      </c>
      <c r="J72" s="1">
        <f>COUNTIFS(Table2[Sub-Sector],Table3[[#This Row],[Sub-Sector]],Table2[% Away From Day Low],"&gt;=0.05")/Table3[[#This Row],[Count]]</f>
        <v>0</v>
      </c>
      <c r="K72" s="1">
        <f>COUNTIFS(Table2[Sub-Sector],Table3[[#This Row],[Sub-Sector]],Table2[% Away From Day High],"&lt;=0.05")/Table3[[#This Row],[Count]]</f>
        <v>1</v>
      </c>
      <c r="L72" s="1">
        <f>COUNTIFS(Table2[Sub-Sector],Table3[[#This Row],[Sub-Sector]],Table2[% Away From Current Week Low],"&gt;=0.05")/Table3[[#This Row],[Count]]</f>
        <v>0.66666666666666663</v>
      </c>
      <c r="M72" s="1">
        <f>COUNTIFS(Table2[Sub-Sector],Table3[[#This Row],[Sub-Sector]],Table2[% Away From Current Week High],"&lt;=0.05")/Table3[[#This Row],[Count]]</f>
        <v>1</v>
      </c>
      <c r="N72" s="1">
        <f>COUNTIFS(Table2[Sub-Sector],Table3[[#This Row],[Sub-Sector]],Table2[% Away From Current Month Low],"&gt;=0.05")/Table3[[#This Row],[Count]]</f>
        <v>0</v>
      </c>
      <c r="O72" s="1">
        <f>COUNTIFS(Table2[Sub-Sector],Table3[[#This Row],[Sub-Sector]],Table2[% Away From Current Month High],"&lt;=0.05")/Table3[[#This Row],[Count]]</f>
        <v>1</v>
      </c>
      <c r="P72" s="1">
        <f>COUNTIFS(Table2[Sub-Sector],Table3[[#This Row],[Sub-Sector]],Table2[% Away From 52W High],"&lt;=10")/Table3[[#This Row],[Count]]</f>
        <v>0.22222222222222221</v>
      </c>
      <c r="Q72" s="1">
        <f>COUNTIFS(Table2[Sub-Sector],Table3[[#This Row],[Sub-Sector]],Table2[% Away From 52W Low],"&gt;=10")/Table3[[#This Row],[Count]]</f>
        <v>0.88888888888888884</v>
      </c>
      <c r="R72" s="1">
        <f>COUNTIFS(Table2[Sub-Sector],Table3[[#This Row],[Sub-Sector]],Table2[% Price above 20 EMA],"&gt;=0")/Table3[[#This Row],[Count]]</f>
        <v>0.77777777777777779</v>
      </c>
      <c r="S72" s="1">
        <f>COUNTIFS(Table2[Sub-Sector],Table3[[#This Row],[Sub-Sector]],Table2[% Price above 50 EMA],"&gt;=0")/Table3[[#This Row],[Count]]</f>
        <v>0.66666666666666663</v>
      </c>
      <c r="T72" s="1">
        <f>COUNTIFS(Table2[Sub-Sector],Table3[[#This Row],[Sub-Sector]],Table2[% Price above 200 EMA],"&gt;=0")/Table3[[#This Row],[Count]]</f>
        <v>0.77777777777777779</v>
      </c>
      <c r="U72" s="1">
        <f>COUNTIFS(Table2[Sub-Sector],Table3[[#This Row],[Sub-Sector]],Table2[Rate of Change - Zone],"Positive")/Table3[[#This Row],[Count]]</f>
        <v>0.1111111111111111</v>
      </c>
      <c r="V72" s="1">
        <f>COUNTIFS(Table2[Sub-Sector],Table3[[#This Row],[Sub-Sector]],Table2[Sharpe Ratio],"&gt;=0.10")/Table3[[#This Row],[Count]]</f>
        <v>0.22222222222222221</v>
      </c>
      <c r="W7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345.5</v>
      </c>
      <c r="X72">
        <f>_xlfn.RANK.AVG(Table3[[#This Row],[Score]],Table3[Score],1)</f>
        <v>33</v>
      </c>
      <c r="Y7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260</v>
      </c>
      <c r="Z72">
        <f>_xlfn.RANK.AVG(Table3[[#This Row],[Score 2 ]],Table3[[Score 2 ]],1)</f>
        <v>71.5</v>
      </c>
    </row>
    <row r="73" spans="1:26" x14ac:dyDescent="0.3">
      <c r="A73" t="s">
        <v>256</v>
      </c>
      <c r="B73">
        <f>COUNTIFS(Table2[Sub-Sector],Table3[[#This Row],[Sub-Sector]])</f>
        <v>2</v>
      </c>
      <c r="C73" s="1">
        <f>COUNTIFS(Table2[Sub-Sector],Table3[[#This Row],[Sub-Sector]],Table2[Uptrend],"Uptrend")/Table3[[#This Row],[Count]]</f>
        <v>0</v>
      </c>
      <c r="D73" s="1">
        <f>COUNTIFS(Table2[Sub-Sector],Table3[[#This Row],[Sub-Sector]],Table2[1W Return vs Nifty],"&gt;=5")/Table3[[#This Row],[Count]]</f>
        <v>0</v>
      </c>
      <c r="E73" s="1">
        <f>COUNTIFS(Table2[Sub-Sector],Table3[[#This Row],[Sub-Sector]],Table2[1M Return vs Nifty],"&gt;=5")/Table3[[#This Row],[Count]]</f>
        <v>0</v>
      </c>
      <c r="F73" s="1">
        <f>COUNTIFS(Table2[Sub-Sector],Table3[[#This Row],[Sub-Sector]],Table2[6M Return vs Nifty],"&gt;=10")/Table3[[#This Row],[Count]]</f>
        <v>0</v>
      </c>
      <c r="G73" s="1">
        <f>COUNTIFS(Table2[Sub-Sector],Table3[[#This Row],[Sub-Sector]],Table2[1Y Return vs Nifty],"&gt;=10")/Table3[[#This Row],[Count]]</f>
        <v>0</v>
      </c>
      <c r="H73" s="1">
        <f>COUNTIFS(Table2[Sub-Sector],Table3[[#This Row],[Sub-Sector]],Table2[RSI Exponential â€“ 14D],"&gt;=50")/Table3[[#This Row],[Count]]</f>
        <v>0</v>
      </c>
      <c r="I73" s="1">
        <f>COUNTIFS(Table2[Sub-Sector],Table3[[#This Row],[Sub-Sector]],Table2[Relative Volume],"&gt;=1")/Table3[[#This Row],[Count]]</f>
        <v>0.5</v>
      </c>
      <c r="J73" s="1">
        <f>COUNTIFS(Table2[Sub-Sector],Table3[[#This Row],[Sub-Sector]],Table2[% Away From Day Low],"&gt;=0.05")/Table3[[#This Row],[Count]]</f>
        <v>0</v>
      </c>
      <c r="K73" s="1">
        <f>COUNTIFS(Table2[Sub-Sector],Table3[[#This Row],[Sub-Sector]],Table2[% Away From Day High],"&lt;=0.05")/Table3[[#This Row],[Count]]</f>
        <v>1</v>
      </c>
      <c r="L73" s="1">
        <f>COUNTIFS(Table2[Sub-Sector],Table3[[#This Row],[Sub-Sector]],Table2[% Away From Current Week Low],"&gt;=0.05")/Table3[[#This Row],[Count]]</f>
        <v>0.5</v>
      </c>
      <c r="M73" s="1">
        <f>COUNTIFS(Table2[Sub-Sector],Table3[[#This Row],[Sub-Sector]],Table2[% Away From Current Week High],"&lt;=0.05")/Table3[[#This Row],[Count]]</f>
        <v>1</v>
      </c>
      <c r="N73" s="1">
        <f>COUNTIFS(Table2[Sub-Sector],Table3[[#This Row],[Sub-Sector]],Table2[% Away From Current Month Low],"&gt;=0.05")/Table3[[#This Row],[Count]]</f>
        <v>0</v>
      </c>
      <c r="O73" s="1">
        <f>COUNTIFS(Table2[Sub-Sector],Table3[[#This Row],[Sub-Sector]],Table2[% Away From Current Month High],"&lt;=0.05")/Table3[[#This Row],[Count]]</f>
        <v>1</v>
      </c>
      <c r="P73" s="1">
        <f>COUNTIFS(Table2[Sub-Sector],Table3[[#This Row],[Sub-Sector]],Table2[% Away From 52W High],"&lt;=10")/Table3[[#This Row],[Count]]</f>
        <v>0</v>
      </c>
      <c r="Q73" s="1">
        <f>COUNTIFS(Table2[Sub-Sector],Table3[[#This Row],[Sub-Sector]],Table2[% Away From 52W Low],"&gt;=10")/Table3[[#This Row],[Count]]</f>
        <v>1</v>
      </c>
      <c r="R73" s="1">
        <f>COUNTIFS(Table2[Sub-Sector],Table3[[#This Row],[Sub-Sector]],Table2[% Price above 20 EMA],"&gt;=0")/Table3[[#This Row],[Count]]</f>
        <v>0.5</v>
      </c>
      <c r="S73" s="1">
        <f>COUNTIFS(Table2[Sub-Sector],Table3[[#This Row],[Sub-Sector]],Table2[% Price above 50 EMA],"&gt;=0")/Table3[[#This Row],[Count]]</f>
        <v>0.5</v>
      </c>
      <c r="T73" s="1">
        <f>COUNTIFS(Table2[Sub-Sector],Table3[[#This Row],[Sub-Sector]],Table2[% Price above 200 EMA],"&gt;=0")/Table3[[#This Row],[Count]]</f>
        <v>0.5</v>
      </c>
      <c r="U73" s="1">
        <f>COUNTIFS(Table2[Sub-Sector],Table3[[#This Row],[Sub-Sector]],Table2[Rate of Change - Zone],"Positive")/Table3[[#This Row],[Count]]</f>
        <v>0.5</v>
      </c>
      <c r="V73" s="1">
        <f>COUNTIFS(Table2[Sub-Sector],Table3[[#This Row],[Sub-Sector]],Table2[Sharpe Ratio],"&gt;=0.10")/Table3[[#This Row],[Count]]</f>
        <v>0</v>
      </c>
      <c r="W7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543</v>
      </c>
      <c r="X73">
        <f>_xlfn.RANK.AVG(Table3[[#This Row],[Score]],Table3[Score],1)</f>
        <v>94</v>
      </c>
      <c r="Y7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260</v>
      </c>
      <c r="Z73">
        <f>_xlfn.RANK.AVG(Table3[[#This Row],[Score 2 ]],Table3[[Score 2 ]],1)</f>
        <v>71.5</v>
      </c>
    </row>
    <row r="74" spans="1:26" x14ac:dyDescent="0.3">
      <c r="A74" t="s">
        <v>463</v>
      </c>
      <c r="B74">
        <f>COUNTIFS(Table2[Sub-Sector],Table3[[#This Row],[Sub-Sector]])</f>
        <v>10</v>
      </c>
      <c r="C74" s="1">
        <f>COUNTIFS(Table2[Sub-Sector],Table3[[#This Row],[Sub-Sector]],Table2[Uptrend],"Uptrend")/Table3[[#This Row],[Count]]</f>
        <v>0.1</v>
      </c>
      <c r="D74" s="1">
        <f>COUNTIFS(Table2[Sub-Sector],Table3[[#This Row],[Sub-Sector]],Table2[1W Return vs Nifty],"&gt;=5")/Table3[[#This Row],[Count]]</f>
        <v>0.1</v>
      </c>
      <c r="E74" s="1">
        <f>COUNTIFS(Table2[Sub-Sector],Table3[[#This Row],[Sub-Sector]],Table2[1M Return vs Nifty],"&gt;=5")/Table3[[#This Row],[Count]]</f>
        <v>0.2</v>
      </c>
      <c r="F74" s="1">
        <f>COUNTIFS(Table2[Sub-Sector],Table3[[#This Row],[Sub-Sector]],Table2[6M Return vs Nifty],"&gt;=10")/Table3[[#This Row],[Count]]</f>
        <v>0.4</v>
      </c>
      <c r="G74" s="1">
        <f>COUNTIFS(Table2[Sub-Sector],Table3[[#This Row],[Sub-Sector]],Table2[1Y Return vs Nifty],"&gt;=10")/Table3[[#This Row],[Count]]</f>
        <v>0.3</v>
      </c>
      <c r="H74" s="1">
        <f>COUNTIFS(Table2[Sub-Sector],Table3[[#This Row],[Sub-Sector]],Table2[RSI Exponential â€“ 14D],"&gt;=50")/Table3[[#This Row],[Count]]</f>
        <v>0.2</v>
      </c>
      <c r="I74" s="1">
        <f>COUNTIFS(Table2[Sub-Sector],Table3[[#This Row],[Sub-Sector]],Table2[Relative Volume],"&gt;=1")/Table3[[#This Row],[Count]]</f>
        <v>0.2</v>
      </c>
      <c r="J74" s="1">
        <f>COUNTIFS(Table2[Sub-Sector],Table3[[#This Row],[Sub-Sector]],Table2[% Away From Day Low],"&gt;=0.05")/Table3[[#This Row],[Count]]</f>
        <v>0</v>
      </c>
      <c r="K74" s="1">
        <f>COUNTIFS(Table2[Sub-Sector],Table3[[#This Row],[Sub-Sector]],Table2[% Away From Day High],"&lt;=0.05")/Table3[[#This Row],[Count]]</f>
        <v>1</v>
      </c>
      <c r="L74" s="1">
        <f>COUNTIFS(Table2[Sub-Sector],Table3[[#This Row],[Sub-Sector]],Table2[% Away From Current Week Low],"&gt;=0.05")/Table3[[#This Row],[Count]]</f>
        <v>0.8</v>
      </c>
      <c r="M74" s="1">
        <f>COUNTIFS(Table2[Sub-Sector],Table3[[#This Row],[Sub-Sector]],Table2[% Away From Current Week High],"&lt;=0.05")/Table3[[#This Row],[Count]]</f>
        <v>1</v>
      </c>
      <c r="N74" s="1">
        <f>COUNTIFS(Table2[Sub-Sector],Table3[[#This Row],[Sub-Sector]],Table2[% Away From Current Month Low],"&gt;=0.05")/Table3[[#This Row],[Count]]</f>
        <v>0</v>
      </c>
      <c r="O74" s="1">
        <f>COUNTIFS(Table2[Sub-Sector],Table3[[#This Row],[Sub-Sector]],Table2[% Away From Current Month High],"&lt;=0.05")/Table3[[#This Row],[Count]]</f>
        <v>1</v>
      </c>
      <c r="P74" s="1">
        <f>COUNTIFS(Table2[Sub-Sector],Table3[[#This Row],[Sub-Sector]],Table2[% Away From 52W High],"&lt;=10")/Table3[[#This Row],[Count]]</f>
        <v>0.1</v>
      </c>
      <c r="Q74" s="1">
        <f>COUNTIFS(Table2[Sub-Sector],Table3[[#This Row],[Sub-Sector]],Table2[% Away From 52W Low],"&gt;=10")/Table3[[#This Row],[Count]]</f>
        <v>1</v>
      </c>
      <c r="R74" s="1">
        <f>COUNTIFS(Table2[Sub-Sector],Table3[[#This Row],[Sub-Sector]],Table2[% Price above 20 EMA],"&gt;=0")/Table3[[#This Row],[Count]]</f>
        <v>0.5</v>
      </c>
      <c r="S74" s="1">
        <f>COUNTIFS(Table2[Sub-Sector],Table3[[#This Row],[Sub-Sector]],Table2[% Price above 50 EMA],"&gt;=0")/Table3[[#This Row],[Count]]</f>
        <v>0.2</v>
      </c>
      <c r="T74" s="1">
        <f>COUNTIFS(Table2[Sub-Sector],Table3[[#This Row],[Sub-Sector]],Table2[% Price above 200 EMA],"&gt;=0")/Table3[[#This Row],[Count]]</f>
        <v>0.8</v>
      </c>
      <c r="U74" s="1">
        <f>COUNTIFS(Table2[Sub-Sector],Table3[[#This Row],[Sub-Sector]],Table2[Rate of Change - Zone],"Positive")/Table3[[#This Row],[Count]]</f>
        <v>0.1</v>
      </c>
      <c r="V74" s="1">
        <f>COUNTIFS(Table2[Sub-Sector],Table3[[#This Row],[Sub-Sector]],Table2[Sharpe Ratio],"&gt;=0.10")/Table3[[#This Row],[Count]]</f>
        <v>0.4</v>
      </c>
      <c r="W7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437</v>
      </c>
      <c r="X74">
        <f>_xlfn.RANK.AVG(Table3[[#This Row],[Score]],Table3[Score],1)</f>
        <v>65</v>
      </c>
      <c r="Y7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260.5</v>
      </c>
      <c r="Z74">
        <f>_xlfn.RANK.AVG(Table3[[#This Row],[Score 2 ]],Table3[[Score 2 ]],1)</f>
        <v>73</v>
      </c>
    </row>
    <row r="75" spans="1:26" x14ac:dyDescent="0.3">
      <c r="A75" t="s">
        <v>244</v>
      </c>
      <c r="B75">
        <f>COUNTIFS(Table2[Sub-Sector],Table3[[#This Row],[Sub-Sector]])</f>
        <v>8</v>
      </c>
      <c r="C75" s="1">
        <f>COUNTIFS(Table2[Sub-Sector],Table3[[#This Row],[Sub-Sector]],Table2[Uptrend],"Uptrend")/Table3[[#This Row],[Count]]</f>
        <v>0.375</v>
      </c>
      <c r="D75" s="1">
        <f>COUNTIFS(Table2[Sub-Sector],Table3[[#This Row],[Sub-Sector]],Table2[1W Return vs Nifty],"&gt;=5")/Table3[[#This Row],[Count]]</f>
        <v>0</v>
      </c>
      <c r="E75" s="1">
        <f>COUNTIFS(Table2[Sub-Sector],Table3[[#This Row],[Sub-Sector]],Table2[1M Return vs Nifty],"&gt;=5")/Table3[[#This Row],[Count]]</f>
        <v>0.375</v>
      </c>
      <c r="F75" s="1">
        <f>COUNTIFS(Table2[Sub-Sector],Table3[[#This Row],[Sub-Sector]],Table2[6M Return vs Nifty],"&gt;=10")/Table3[[#This Row],[Count]]</f>
        <v>0.375</v>
      </c>
      <c r="G75" s="1">
        <f>COUNTIFS(Table2[Sub-Sector],Table3[[#This Row],[Sub-Sector]],Table2[1Y Return vs Nifty],"&gt;=10")/Table3[[#This Row],[Count]]</f>
        <v>0.5</v>
      </c>
      <c r="H75" s="1">
        <f>COUNTIFS(Table2[Sub-Sector],Table3[[#This Row],[Sub-Sector]],Table2[RSI Exponential â€“ 14D],"&gt;=50")/Table3[[#This Row],[Count]]</f>
        <v>0</v>
      </c>
      <c r="I75" s="1">
        <f>COUNTIFS(Table2[Sub-Sector],Table3[[#This Row],[Sub-Sector]],Table2[Relative Volume],"&gt;=1")/Table3[[#This Row],[Count]]</f>
        <v>0.25</v>
      </c>
      <c r="J75" s="1">
        <f>COUNTIFS(Table2[Sub-Sector],Table3[[#This Row],[Sub-Sector]],Table2[% Away From Day Low],"&gt;=0.05")/Table3[[#This Row],[Count]]</f>
        <v>0</v>
      </c>
      <c r="K75" s="1">
        <f>COUNTIFS(Table2[Sub-Sector],Table3[[#This Row],[Sub-Sector]],Table2[% Away From Day High],"&lt;=0.05")/Table3[[#This Row],[Count]]</f>
        <v>1</v>
      </c>
      <c r="L75" s="1">
        <f>COUNTIFS(Table2[Sub-Sector],Table3[[#This Row],[Sub-Sector]],Table2[% Away From Current Week Low],"&gt;=0.05")/Table3[[#This Row],[Count]]</f>
        <v>0.75</v>
      </c>
      <c r="M75" s="1">
        <f>COUNTIFS(Table2[Sub-Sector],Table3[[#This Row],[Sub-Sector]],Table2[% Away From Current Week High],"&lt;=0.05")/Table3[[#This Row],[Count]]</f>
        <v>1</v>
      </c>
      <c r="N75" s="1">
        <f>COUNTIFS(Table2[Sub-Sector],Table3[[#This Row],[Sub-Sector]],Table2[% Away From Current Month Low],"&gt;=0.05")/Table3[[#This Row],[Count]]</f>
        <v>0</v>
      </c>
      <c r="O75" s="1">
        <f>COUNTIFS(Table2[Sub-Sector],Table3[[#This Row],[Sub-Sector]],Table2[% Away From Current Month High],"&lt;=0.05")/Table3[[#This Row],[Count]]</f>
        <v>1</v>
      </c>
      <c r="P75" s="1">
        <f>COUNTIFS(Table2[Sub-Sector],Table3[[#This Row],[Sub-Sector]],Table2[% Away From 52W High],"&lt;=10")/Table3[[#This Row],[Count]]</f>
        <v>0.25</v>
      </c>
      <c r="Q75" s="1">
        <f>COUNTIFS(Table2[Sub-Sector],Table3[[#This Row],[Sub-Sector]],Table2[% Away From 52W Low],"&gt;=10")/Table3[[#This Row],[Count]]</f>
        <v>1</v>
      </c>
      <c r="R75" s="1">
        <f>COUNTIFS(Table2[Sub-Sector],Table3[[#This Row],[Sub-Sector]],Table2[% Price above 20 EMA],"&gt;=0")/Table3[[#This Row],[Count]]</f>
        <v>0.375</v>
      </c>
      <c r="S75" s="1">
        <f>COUNTIFS(Table2[Sub-Sector],Table3[[#This Row],[Sub-Sector]],Table2[% Price above 50 EMA],"&gt;=0")/Table3[[#This Row],[Count]]</f>
        <v>0.25</v>
      </c>
      <c r="T75" s="1">
        <f>COUNTIFS(Table2[Sub-Sector],Table3[[#This Row],[Sub-Sector]],Table2[% Price above 200 EMA],"&gt;=0")/Table3[[#This Row],[Count]]</f>
        <v>0.75</v>
      </c>
      <c r="U75" s="1">
        <f>COUNTIFS(Table2[Sub-Sector],Table3[[#This Row],[Sub-Sector]],Table2[Rate of Change - Zone],"Positive")/Table3[[#This Row],[Count]]</f>
        <v>0</v>
      </c>
      <c r="V75" s="1">
        <f>COUNTIFS(Table2[Sub-Sector],Table3[[#This Row],[Sub-Sector]],Table2[Sharpe Ratio],"&gt;=0.10")/Table3[[#This Row],[Count]]</f>
        <v>0.25</v>
      </c>
      <c r="W7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425</v>
      </c>
      <c r="X75">
        <f>_xlfn.RANK.AVG(Table3[[#This Row],[Score]],Table3[Score],1)</f>
        <v>61</v>
      </c>
      <c r="Y7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262</v>
      </c>
      <c r="Z75">
        <f>_xlfn.RANK.AVG(Table3[[#This Row],[Score 2 ]],Table3[[Score 2 ]],1)</f>
        <v>74</v>
      </c>
    </row>
    <row r="76" spans="1:26" x14ac:dyDescent="0.3">
      <c r="A76" t="s">
        <v>284</v>
      </c>
      <c r="B76">
        <f>COUNTIFS(Table2[Sub-Sector],Table3[[#This Row],[Sub-Sector]])</f>
        <v>19</v>
      </c>
      <c r="C76" s="1">
        <f>COUNTIFS(Table2[Sub-Sector],Table3[[#This Row],[Sub-Sector]],Table2[Uptrend],"Uptrend")/Table3[[#This Row],[Count]]</f>
        <v>0.36842105263157893</v>
      </c>
      <c r="D76" s="1">
        <f>COUNTIFS(Table2[Sub-Sector],Table3[[#This Row],[Sub-Sector]],Table2[1W Return vs Nifty],"&gt;=5")/Table3[[#This Row],[Count]]</f>
        <v>0.21052631578947367</v>
      </c>
      <c r="E76" s="1">
        <f>COUNTIFS(Table2[Sub-Sector],Table3[[#This Row],[Sub-Sector]],Table2[1M Return vs Nifty],"&gt;=5")/Table3[[#This Row],[Count]]</f>
        <v>0.21052631578947367</v>
      </c>
      <c r="F76" s="1">
        <f>COUNTIFS(Table2[Sub-Sector],Table3[[#This Row],[Sub-Sector]],Table2[6M Return vs Nifty],"&gt;=10")/Table3[[#This Row],[Count]]</f>
        <v>0.42105263157894735</v>
      </c>
      <c r="G76" s="1">
        <f>COUNTIFS(Table2[Sub-Sector],Table3[[#This Row],[Sub-Sector]],Table2[1Y Return vs Nifty],"&gt;=10")/Table3[[#This Row],[Count]]</f>
        <v>0.57894736842105265</v>
      </c>
      <c r="H76" s="1">
        <f>COUNTIFS(Table2[Sub-Sector],Table3[[#This Row],[Sub-Sector]],Table2[RSI Exponential â€“ 14D],"&gt;=50")/Table3[[#This Row],[Count]]</f>
        <v>0.26315789473684209</v>
      </c>
      <c r="I76" s="1">
        <f>COUNTIFS(Table2[Sub-Sector],Table3[[#This Row],[Sub-Sector]],Table2[Relative Volume],"&gt;=1")/Table3[[#This Row],[Count]]</f>
        <v>5.2631578947368418E-2</v>
      </c>
      <c r="J76" s="1">
        <f>COUNTIFS(Table2[Sub-Sector],Table3[[#This Row],[Sub-Sector]],Table2[% Away From Day Low],"&gt;=0.05")/Table3[[#This Row],[Count]]</f>
        <v>0</v>
      </c>
      <c r="K76" s="1">
        <f>COUNTIFS(Table2[Sub-Sector],Table3[[#This Row],[Sub-Sector]],Table2[% Away From Day High],"&lt;=0.05")/Table3[[#This Row],[Count]]</f>
        <v>1</v>
      </c>
      <c r="L76" s="1">
        <f>COUNTIFS(Table2[Sub-Sector],Table3[[#This Row],[Sub-Sector]],Table2[% Away From Current Week Low],"&gt;=0.05")/Table3[[#This Row],[Count]]</f>
        <v>0.78947368421052633</v>
      </c>
      <c r="M76" s="1">
        <f>COUNTIFS(Table2[Sub-Sector],Table3[[#This Row],[Sub-Sector]],Table2[% Away From Current Week High],"&lt;=0.05")/Table3[[#This Row],[Count]]</f>
        <v>0.94736842105263153</v>
      </c>
      <c r="N76" s="1">
        <f>COUNTIFS(Table2[Sub-Sector],Table3[[#This Row],[Sub-Sector]],Table2[% Away From Current Month Low],"&gt;=0.05")/Table3[[#This Row],[Count]]</f>
        <v>0</v>
      </c>
      <c r="O76" s="1">
        <f>COUNTIFS(Table2[Sub-Sector],Table3[[#This Row],[Sub-Sector]],Table2[% Away From Current Month High],"&lt;=0.05")/Table3[[#This Row],[Count]]</f>
        <v>1</v>
      </c>
      <c r="P76" s="1">
        <f>COUNTIFS(Table2[Sub-Sector],Table3[[#This Row],[Sub-Sector]],Table2[% Away From 52W High],"&lt;=10")/Table3[[#This Row],[Count]]</f>
        <v>0.10526315789473684</v>
      </c>
      <c r="Q76" s="1">
        <f>COUNTIFS(Table2[Sub-Sector],Table3[[#This Row],[Sub-Sector]],Table2[% Away From 52W Low],"&gt;=10")/Table3[[#This Row],[Count]]</f>
        <v>1</v>
      </c>
      <c r="R76" s="1">
        <f>COUNTIFS(Table2[Sub-Sector],Table3[[#This Row],[Sub-Sector]],Table2[% Price above 20 EMA],"&gt;=0")/Table3[[#This Row],[Count]]</f>
        <v>0.42105263157894735</v>
      </c>
      <c r="S76" s="1">
        <f>COUNTIFS(Table2[Sub-Sector],Table3[[#This Row],[Sub-Sector]],Table2[% Price above 50 EMA],"&gt;=0")/Table3[[#This Row],[Count]]</f>
        <v>0.31578947368421051</v>
      </c>
      <c r="T76" s="1">
        <f>COUNTIFS(Table2[Sub-Sector],Table3[[#This Row],[Sub-Sector]],Table2[% Price above 200 EMA],"&gt;=0")/Table3[[#This Row],[Count]]</f>
        <v>0.84210526315789469</v>
      </c>
      <c r="U76" s="1">
        <f>COUNTIFS(Table2[Sub-Sector],Table3[[#This Row],[Sub-Sector]],Table2[Rate of Change - Zone],"Positive")/Table3[[#This Row],[Count]]</f>
        <v>0</v>
      </c>
      <c r="V76" s="1">
        <f>COUNTIFS(Table2[Sub-Sector],Table3[[#This Row],[Sub-Sector]],Table2[Sharpe Ratio],"&gt;=0.10")/Table3[[#This Row],[Count]]</f>
        <v>0.26315789473684209</v>
      </c>
      <c r="W7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399</v>
      </c>
      <c r="X76">
        <f>_xlfn.RANK.AVG(Table3[[#This Row],[Score]],Table3[Score],1)</f>
        <v>52</v>
      </c>
      <c r="Y7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268</v>
      </c>
      <c r="Z76">
        <f>_xlfn.RANK.AVG(Table3[[#This Row],[Score 2 ]],Table3[[Score 2 ]],1)</f>
        <v>75</v>
      </c>
    </row>
    <row r="77" spans="1:26" x14ac:dyDescent="0.3">
      <c r="A77" t="s">
        <v>289</v>
      </c>
      <c r="B77">
        <f>COUNTIFS(Table2[Sub-Sector],Table3[[#This Row],[Sub-Sector]])</f>
        <v>3</v>
      </c>
      <c r="C77" s="1">
        <f>COUNTIFS(Table2[Sub-Sector],Table3[[#This Row],[Sub-Sector]],Table2[Uptrend],"Uptrend")/Table3[[#This Row],[Count]]</f>
        <v>0</v>
      </c>
      <c r="D77" s="1">
        <f>COUNTIFS(Table2[Sub-Sector],Table3[[#This Row],[Sub-Sector]],Table2[1W Return vs Nifty],"&gt;=5")/Table3[[#This Row],[Count]]</f>
        <v>0</v>
      </c>
      <c r="E77" s="1">
        <f>COUNTIFS(Table2[Sub-Sector],Table3[[#This Row],[Sub-Sector]],Table2[1M Return vs Nifty],"&gt;=5")/Table3[[#This Row],[Count]]</f>
        <v>0</v>
      </c>
      <c r="F77" s="1">
        <f>COUNTIFS(Table2[Sub-Sector],Table3[[#This Row],[Sub-Sector]],Table2[6M Return vs Nifty],"&gt;=10")/Table3[[#This Row],[Count]]</f>
        <v>0.33333333333333331</v>
      </c>
      <c r="G77" s="1">
        <f>COUNTIFS(Table2[Sub-Sector],Table3[[#This Row],[Sub-Sector]],Table2[1Y Return vs Nifty],"&gt;=10")/Table3[[#This Row],[Count]]</f>
        <v>1</v>
      </c>
      <c r="H77" s="1">
        <f>COUNTIFS(Table2[Sub-Sector],Table3[[#This Row],[Sub-Sector]],Table2[RSI Exponential â€“ 14D],"&gt;=50")/Table3[[#This Row],[Count]]</f>
        <v>0</v>
      </c>
      <c r="I77" s="1">
        <f>COUNTIFS(Table2[Sub-Sector],Table3[[#This Row],[Sub-Sector]],Table2[Relative Volume],"&gt;=1")/Table3[[#This Row],[Count]]</f>
        <v>0</v>
      </c>
      <c r="J77" s="1">
        <f>COUNTIFS(Table2[Sub-Sector],Table3[[#This Row],[Sub-Sector]],Table2[% Away From Day Low],"&gt;=0.05")/Table3[[#This Row],[Count]]</f>
        <v>0</v>
      </c>
      <c r="K77" s="1">
        <f>COUNTIFS(Table2[Sub-Sector],Table3[[#This Row],[Sub-Sector]],Table2[% Away From Day High],"&lt;=0.05")/Table3[[#This Row],[Count]]</f>
        <v>1</v>
      </c>
      <c r="L77" s="1">
        <f>COUNTIFS(Table2[Sub-Sector],Table3[[#This Row],[Sub-Sector]],Table2[% Away From Current Week Low],"&gt;=0.05")/Table3[[#This Row],[Count]]</f>
        <v>0.66666666666666663</v>
      </c>
      <c r="M77" s="1">
        <f>COUNTIFS(Table2[Sub-Sector],Table3[[#This Row],[Sub-Sector]],Table2[% Away From Current Week High],"&lt;=0.05")/Table3[[#This Row],[Count]]</f>
        <v>0.66666666666666663</v>
      </c>
      <c r="N77" s="1">
        <f>COUNTIFS(Table2[Sub-Sector],Table3[[#This Row],[Sub-Sector]],Table2[% Away From Current Month Low],"&gt;=0.05")/Table3[[#This Row],[Count]]</f>
        <v>0</v>
      </c>
      <c r="O77" s="1">
        <f>COUNTIFS(Table2[Sub-Sector],Table3[[#This Row],[Sub-Sector]],Table2[% Away From Current Month High],"&lt;=0.05")/Table3[[#This Row],[Count]]</f>
        <v>1</v>
      </c>
      <c r="P77" s="1">
        <f>COUNTIFS(Table2[Sub-Sector],Table3[[#This Row],[Sub-Sector]],Table2[% Away From 52W High],"&lt;=10")/Table3[[#This Row],[Count]]</f>
        <v>0</v>
      </c>
      <c r="Q77" s="1">
        <f>COUNTIFS(Table2[Sub-Sector],Table3[[#This Row],[Sub-Sector]],Table2[% Away From 52W Low],"&gt;=10")/Table3[[#This Row],[Count]]</f>
        <v>1</v>
      </c>
      <c r="R77" s="1">
        <f>COUNTIFS(Table2[Sub-Sector],Table3[[#This Row],[Sub-Sector]],Table2[% Price above 20 EMA],"&gt;=0")/Table3[[#This Row],[Count]]</f>
        <v>0.33333333333333331</v>
      </c>
      <c r="S77" s="1">
        <f>COUNTIFS(Table2[Sub-Sector],Table3[[#This Row],[Sub-Sector]],Table2[% Price above 50 EMA],"&gt;=0")/Table3[[#This Row],[Count]]</f>
        <v>0</v>
      </c>
      <c r="T77" s="1">
        <f>COUNTIFS(Table2[Sub-Sector],Table3[[#This Row],[Sub-Sector]],Table2[% Price above 200 EMA],"&gt;=0")/Table3[[#This Row],[Count]]</f>
        <v>0.66666666666666663</v>
      </c>
      <c r="U77" s="1">
        <f>COUNTIFS(Table2[Sub-Sector],Table3[[#This Row],[Sub-Sector]],Table2[Rate of Change - Zone],"Positive")/Table3[[#This Row],[Count]]</f>
        <v>0</v>
      </c>
      <c r="V77" s="1">
        <f>COUNTIFS(Table2[Sub-Sector],Table3[[#This Row],[Sub-Sector]],Table2[Sharpe Ratio],"&gt;=0.10")/Table3[[#This Row],[Count]]</f>
        <v>0.33333333333333331</v>
      </c>
      <c r="W7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552</v>
      </c>
      <c r="X77">
        <f>_xlfn.RANK.AVG(Table3[[#This Row],[Score]],Table3[Score],1)</f>
        <v>95</v>
      </c>
      <c r="Y7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269</v>
      </c>
      <c r="Z77">
        <f>_xlfn.RANK.AVG(Table3[[#This Row],[Score 2 ]],Table3[[Score 2 ]],1)</f>
        <v>76.5</v>
      </c>
    </row>
    <row r="78" spans="1:26" x14ac:dyDescent="0.3">
      <c r="A78" t="s">
        <v>80</v>
      </c>
      <c r="B78">
        <f>COUNTIFS(Table2[Sub-Sector],Table3[[#This Row],[Sub-Sector]])</f>
        <v>3</v>
      </c>
      <c r="C78" s="1">
        <f>COUNTIFS(Table2[Sub-Sector],Table3[[#This Row],[Sub-Sector]],Table2[Uptrend],"Uptrend")/Table3[[#This Row],[Count]]</f>
        <v>0.33333333333333331</v>
      </c>
      <c r="D78" s="1">
        <f>COUNTIFS(Table2[Sub-Sector],Table3[[#This Row],[Sub-Sector]],Table2[1W Return vs Nifty],"&gt;=5")/Table3[[#This Row],[Count]]</f>
        <v>0</v>
      </c>
      <c r="E78" s="1">
        <f>COUNTIFS(Table2[Sub-Sector],Table3[[#This Row],[Sub-Sector]],Table2[1M Return vs Nifty],"&gt;=5")/Table3[[#This Row],[Count]]</f>
        <v>0</v>
      </c>
      <c r="F78" s="1">
        <f>COUNTIFS(Table2[Sub-Sector],Table3[[#This Row],[Sub-Sector]],Table2[6M Return vs Nifty],"&gt;=10")/Table3[[#This Row],[Count]]</f>
        <v>0.33333333333333331</v>
      </c>
      <c r="G78" s="1">
        <f>COUNTIFS(Table2[Sub-Sector],Table3[[#This Row],[Sub-Sector]],Table2[1Y Return vs Nifty],"&gt;=10")/Table3[[#This Row],[Count]]</f>
        <v>1</v>
      </c>
      <c r="H78" s="1">
        <f>COUNTIFS(Table2[Sub-Sector],Table3[[#This Row],[Sub-Sector]],Table2[RSI Exponential â€“ 14D],"&gt;=50")/Table3[[#This Row],[Count]]</f>
        <v>0</v>
      </c>
      <c r="I78" s="1">
        <f>COUNTIFS(Table2[Sub-Sector],Table3[[#This Row],[Sub-Sector]],Table2[Relative Volume],"&gt;=1")/Table3[[#This Row],[Count]]</f>
        <v>0</v>
      </c>
      <c r="J78" s="1">
        <f>COUNTIFS(Table2[Sub-Sector],Table3[[#This Row],[Sub-Sector]],Table2[% Away From Day Low],"&gt;=0.05")/Table3[[#This Row],[Count]]</f>
        <v>0</v>
      </c>
      <c r="K78" s="1">
        <f>COUNTIFS(Table2[Sub-Sector],Table3[[#This Row],[Sub-Sector]],Table2[% Away From Day High],"&lt;=0.05")/Table3[[#This Row],[Count]]</f>
        <v>1</v>
      </c>
      <c r="L78" s="1">
        <f>COUNTIFS(Table2[Sub-Sector],Table3[[#This Row],[Sub-Sector]],Table2[% Away From Current Week Low],"&gt;=0.05")/Table3[[#This Row],[Count]]</f>
        <v>0.33333333333333331</v>
      </c>
      <c r="M78" s="1">
        <f>COUNTIFS(Table2[Sub-Sector],Table3[[#This Row],[Sub-Sector]],Table2[% Away From Current Week High],"&lt;=0.05")/Table3[[#This Row],[Count]]</f>
        <v>0.66666666666666663</v>
      </c>
      <c r="N78" s="1">
        <f>COUNTIFS(Table2[Sub-Sector],Table3[[#This Row],[Sub-Sector]],Table2[% Away From Current Month Low],"&gt;=0.05")/Table3[[#This Row],[Count]]</f>
        <v>0</v>
      </c>
      <c r="O78" s="1">
        <f>COUNTIFS(Table2[Sub-Sector],Table3[[#This Row],[Sub-Sector]],Table2[% Away From Current Month High],"&lt;=0.05")/Table3[[#This Row],[Count]]</f>
        <v>1</v>
      </c>
      <c r="P78" s="1">
        <f>COUNTIFS(Table2[Sub-Sector],Table3[[#This Row],[Sub-Sector]],Table2[% Away From 52W High],"&lt;=10")/Table3[[#This Row],[Count]]</f>
        <v>0</v>
      </c>
      <c r="Q78" s="1">
        <f>COUNTIFS(Table2[Sub-Sector],Table3[[#This Row],[Sub-Sector]],Table2[% Away From 52W Low],"&gt;=10")/Table3[[#This Row],[Count]]</f>
        <v>1</v>
      </c>
      <c r="R78" s="1">
        <f>COUNTIFS(Table2[Sub-Sector],Table3[[#This Row],[Sub-Sector]],Table2[% Price above 20 EMA],"&gt;=0")/Table3[[#This Row],[Count]]</f>
        <v>0.33333333333333331</v>
      </c>
      <c r="S78" s="1">
        <f>COUNTIFS(Table2[Sub-Sector],Table3[[#This Row],[Sub-Sector]],Table2[% Price above 50 EMA],"&gt;=0")/Table3[[#This Row],[Count]]</f>
        <v>0.33333333333333331</v>
      </c>
      <c r="T78" s="1">
        <f>COUNTIFS(Table2[Sub-Sector],Table3[[#This Row],[Sub-Sector]],Table2[% Price above 200 EMA],"&gt;=0")/Table3[[#This Row],[Count]]</f>
        <v>1</v>
      </c>
      <c r="U78" s="1">
        <f>COUNTIFS(Table2[Sub-Sector],Table3[[#This Row],[Sub-Sector]],Table2[Rate of Change - Zone],"Positive")/Table3[[#This Row],[Count]]</f>
        <v>0</v>
      </c>
      <c r="V78" s="1">
        <f>COUNTIFS(Table2[Sub-Sector],Table3[[#This Row],[Sub-Sector]],Table2[Sharpe Ratio],"&gt;=0.10")/Table3[[#This Row],[Count]]</f>
        <v>0.66666666666666663</v>
      </c>
      <c r="W7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498.5</v>
      </c>
      <c r="X78">
        <f>_xlfn.RANK.AVG(Table3[[#This Row],[Score]],Table3[Score],1)</f>
        <v>78</v>
      </c>
      <c r="Y7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269</v>
      </c>
      <c r="Z78">
        <f>_xlfn.RANK.AVG(Table3[[#This Row],[Score 2 ]],Table3[[Score 2 ]],1)</f>
        <v>76.5</v>
      </c>
    </row>
    <row r="79" spans="1:26" x14ac:dyDescent="0.3">
      <c r="A79" t="s">
        <v>886</v>
      </c>
      <c r="B79">
        <f>COUNTIFS(Table2[Sub-Sector],Table3[[#This Row],[Sub-Sector]])</f>
        <v>2</v>
      </c>
      <c r="C79" s="1">
        <f>COUNTIFS(Table2[Sub-Sector],Table3[[#This Row],[Sub-Sector]],Table2[Uptrend],"Uptrend")/Table3[[#This Row],[Count]]</f>
        <v>0</v>
      </c>
      <c r="D79" s="1">
        <f>COUNTIFS(Table2[Sub-Sector],Table3[[#This Row],[Sub-Sector]],Table2[1W Return vs Nifty],"&gt;=5")/Table3[[#This Row],[Count]]</f>
        <v>1</v>
      </c>
      <c r="E79" s="1">
        <f>COUNTIFS(Table2[Sub-Sector],Table3[[#This Row],[Sub-Sector]],Table2[1M Return vs Nifty],"&gt;=5")/Table3[[#This Row],[Count]]</f>
        <v>0</v>
      </c>
      <c r="F79" s="1">
        <f>COUNTIFS(Table2[Sub-Sector],Table3[[#This Row],[Sub-Sector]],Table2[6M Return vs Nifty],"&gt;=10")/Table3[[#This Row],[Count]]</f>
        <v>0</v>
      </c>
      <c r="G79" s="1">
        <f>COUNTIFS(Table2[Sub-Sector],Table3[[#This Row],[Sub-Sector]],Table2[1Y Return vs Nifty],"&gt;=10")/Table3[[#This Row],[Count]]</f>
        <v>0.5</v>
      </c>
      <c r="H79" s="1">
        <f>COUNTIFS(Table2[Sub-Sector],Table3[[#This Row],[Sub-Sector]],Table2[RSI Exponential â€“ 14D],"&gt;=50")/Table3[[#This Row],[Count]]</f>
        <v>1</v>
      </c>
      <c r="I79" s="1">
        <f>COUNTIFS(Table2[Sub-Sector],Table3[[#This Row],[Sub-Sector]],Table2[Relative Volume],"&gt;=1")/Table3[[#This Row],[Count]]</f>
        <v>0</v>
      </c>
      <c r="J79" s="1">
        <f>COUNTIFS(Table2[Sub-Sector],Table3[[#This Row],[Sub-Sector]],Table2[% Away From Day Low],"&gt;=0.05")/Table3[[#This Row],[Count]]</f>
        <v>0</v>
      </c>
      <c r="K79" s="1">
        <f>COUNTIFS(Table2[Sub-Sector],Table3[[#This Row],[Sub-Sector]],Table2[% Away From Day High],"&lt;=0.05")/Table3[[#This Row],[Count]]</f>
        <v>1</v>
      </c>
      <c r="L79" s="1">
        <f>COUNTIFS(Table2[Sub-Sector],Table3[[#This Row],[Sub-Sector]],Table2[% Away From Current Week Low],"&gt;=0.05")/Table3[[#This Row],[Count]]</f>
        <v>1</v>
      </c>
      <c r="M79" s="1">
        <f>COUNTIFS(Table2[Sub-Sector],Table3[[#This Row],[Sub-Sector]],Table2[% Away From Current Week High],"&lt;=0.05")/Table3[[#This Row],[Count]]</f>
        <v>1</v>
      </c>
      <c r="N79" s="1">
        <f>COUNTIFS(Table2[Sub-Sector],Table3[[#This Row],[Sub-Sector]],Table2[% Away From Current Month Low],"&gt;=0.05")/Table3[[#This Row],[Count]]</f>
        <v>0</v>
      </c>
      <c r="O79" s="1">
        <f>COUNTIFS(Table2[Sub-Sector],Table3[[#This Row],[Sub-Sector]],Table2[% Away From Current Month High],"&lt;=0.05")/Table3[[#This Row],[Count]]</f>
        <v>1</v>
      </c>
      <c r="P79" s="1">
        <f>COUNTIFS(Table2[Sub-Sector],Table3[[#This Row],[Sub-Sector]],Table2[% Away From 52W High],"&lt;=10")/Table3[[#This Row],[Count]]</f>
        <v>0</v>
      </c>
      <c r="Q79" s="1">
        <f>COUNTIFS(Table2[Sub-Sector],Table3[[#This Row],[Sub-Sector]],Table2[% Away From 52W Low],"&gt;=10")/Table3[[#This Row],[Count]]</f>
        <v>1</v>
      </c>
      <c r="R79" s="1">
        <f>COUNTIFS(Table2[Sub-Sector],Table3[[#This Row],[Sub-Sector]],Table2[% Price above 20 EMA],"&gt;=0")/Table3[[#This Row],[Count]]</f>
        <v>1</v>
      </c>
      <c r="S79" s="1">
        <f>COUNTIFS(Table2[Sub-Sector],Table3[[#This Row],[Sub-Sector]],Table2[% Price above 50 EMA],"&gt;=0")/Table3[[#This Row],[Count]]</f>
        <v>0</v>
      </c>
      <c r="T79" s="1">
        <f>COUNTIFS(Table2[Sub-Sector],Table3[[#This Row],[Sub-Sector]],Table2[% Price above 200 EMA],"&gt;=0")/Table3[[#This Row],[Count]]</f>
        <v>0.5</v>
      </c>
      <c r="U79" s="1">
        <f>COUNTIFS(Table2[Sub-Sector],Table3[[#This Row],[Sub-Sector]],Table2[Rate of Change - Zone],"Positive")/Table3[[#This Row],[Count]]</f>
        <v>1</v>
      </c>
      <c r="V79" s="1">
        <f>COUNTIFS(Table2[Sub-Sector],Table3[[#This Row],[Sub-Sector]],Table2[Sharpe Ratio],"&gt;=0.10")/Table3[[#This Row],[Count]]</f>
        <v>0.5</v>
      </c>
      <c r="W7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468</v>
      </c>
      <c r="X79">
        <f>_xlfn.RANK.AVG(Table3[[#This Row],[Score]],Table3[Score],1)</f>
        <v>72</v>
      </c>
      <c r="Y7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271.5</v>
      </c>
      <c r="Z79">
        <f>_xlfn.RANK.AVG(Table3[[#This Row],[Score 2 ]],Table3[[Score 2 ]],1)</f>
        <v>78</v>
      </c>
    </row>
    <row r="80" spans="1:26" x14ac:dyDescent="0.3">
      <c r="A80" t="s">
        <v>989</v>
      </c>
      <c r="B80">
        <f>COUNTIFS(Table2[Sub-Sector],Table3[[#This Row],[Sub-Sector]])</f>
        <v>5</v>
      </c>
      <c r="C80" s="1">
        <f>COUNTIFS(Table2[Sub-Sector],Table3[[#This Row],[Sub-Sector]],Table2[Uptrend],"Uptrend")/Table3[[#This Row],[Count]]</f>
        <v>0.2</v>
      </c>
      <c r="D80" s="1">
        <f>COUNTIFS(Table2[Sub-Sector],Table3[[#This Row],[Sub-Sector]],Table2[1W Return vs Nifty],"&gt;=5")/Table3[[#This Row],[Count]]</f>
        <v>0</v>
      </c>
      <c r="E80" s="1">
        <f>COUNTIFS(Table2[Sub-Sector],Table3[[#This Row],[Sub-Sector]],Table2[1M Return vs Nifty],"&gt;=5")/Table3[[#This Row],[Count]]</f>
        <v>0</v>
      </c>
      <c r="F80" s="1">
        <f>COUNTIFS(Table2[Sub-Sector],Table3[[#This Row],[Sub-Sector]],Table2[6M Return vs Nifty],"&gt;=10")/Table3[[#This Row],[Count]]</f>
        <v>0.4</v>
      </c>
      <c r="G80" s="1">
        <f>COUNTIFS(Table2[Sub-Sector],Table3[[#This Row],[Sub-Sector]],Table2[1Y Return vs Nifty],"&gt;=10")/Table3[[#This Row],[Count]]</f>
        <v>0.4</v>
      </c>
      <c r="H80" s="1">
        <f>COUNTIFS(Table2[Sub-Sector],Table3[[#This Row],[Sub-Sector]],Table2[RSI Exponential â€“ 14D],"&gt;=50")/Table3[[#This Row],[Count]]</f>
        <v>0.4</v>
      </c>
      <c r="I80" s="1">
        <f>COUNTIFS(Table2[Sub-Sector],Table3[[#This Row],[Sub-Sector]],Table2[Relative Volume],"&gt;=1")/Table3[[#This Row],[Count]]</f>
        <v>0</v>
      </c>
      <c r="J80" s="1">
        <f>COUNTIFS(Table2[Sub-Sector],Table3[[#This Row],[Sub-Sector]],Table2[% Away From Day Low],"&gt;=0.05")/Table3[[#This Row],[Count]]</f>
        <v>0</v>
      </c>
      <c r="K80" s="1">
        <f>COUNTIFS(Table2[Sub-Sector],Table3[[#This Row],[Sub-Sector]],Table2[% Away From Day High],"&lt;=0.05")/Table3[[#This Row],[Count]]</f>
        <v>1</v>
      </c>
      <c r="L80" s="1">
        <f>COUNTIFS(Table2[Sub-Sector],Table3[[#This Row],[Sub-Sector]],Table2[% Away From Current Week Low],"&gt;=0.05")/Table3[[#This Row],[Count]]</f>
        <v>0.8</v>
      </c>
      <c r="M80" s="1">
        <f>COUNTIFS(Table2[Sub-Sector],Table3[[#This Row],[Sub-Sector]],Table2[% Away From Current Week High],"&lt;=0.05")/Table3[[#This Row],[Count]]</f>
        <v>0.8</v>
      </c>
      <c r="N80" s="1">
        <f>COUNTIFS(Table2[Sub-Sector],Table3[[#This Row],[Sub-Sector]],Table2[% Away From Current Month Low],"&gt;=0.05")/Table3[[#This Row],[Count]]</f>
        <v>0</v>
      </c>
      <c r="O80" s="1">
        <f>COUNTIFS(Table2[Sub-Sector],Table3[[#This Row],[Sub-Sector]],Table2[% Away From Current Month High],"&lt;=0.05")/Table3[[#This Row],[Count]]</f>
        <v>1</v>
      </c>
      <c r="P80" s="1">
        <f>COUNTIFS(Table2[Sub-Sector],Table3[[#This Row],[Sub-Sector]],Table2[% Away From 52W High],"&lt;=10")/Table3[[#This Row],[Count]]</f>
        <v>0.2</v>
      </c>
      <c r="Q80" s="1">
        <f>COUNTIFS(Table2[Sub-Sector],Table3[[#This Row],[Sub-Sector]],Table2[% Away From 52W Low],"&gt;=10")/Table3[[#This Row],[Count]]</f>
        <v>1</v>
      </c>
      <c r="R80" s="1">
        <f>COUNTIFS(Table2[Sub-Sector],Table3[[#This Row],[Sub-Sector]],Table2[% Price above 20 EMA],"&gt;=0")/Table3[[#This Row],[Count]]</f>
        <v>0.2</v>
      </c>
      <c r="S80" s="1">
        <f>COUNTIFS(Table2[Sub-Sector],Table3[[#This Row],[Sub-Sector]],Table2[% Price above 50 EMA],"&gt;=0")/Table3[[#This Row],[Count]]</f>
        <v>0.4</v>
      </c>
      <c r="T80" s="1">
        <f>COUNTIFS(Table2[Sub-Sector],Table3[[#This Row],[Sub-Sector]],Table2[% Price above 200 EMA],"&gt;=0")/Table3[[#This Row],[Count]]</f>
        <v>0.6</v>
      </c>
      <c r="U80" s="1">
        <f>COUNTIFS(Table2[Sub-Sector],Table3[[#This Row],[Sub-Sector]],Table2[Rate of Change - Zone],"Positive")/Table3[[#This Row],[Count]]</f>
        <v>0.2</v>
      </c>
      <c r="V80" s="1">
        <f>COUNTIFS(Table2[Sub-Sector],Table3[[#This Row],[Sub-Sector]],Table2[Sharpe Ratio],"&gt;=0.10")/Table3[[#This Row],[Count]]</f>
        <v>0</v>
      </c>
      <c r="W8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521</v>
      </c>
      <c r="X80">
        <f>_xlfn.RANK.AVG(Table3[[#This Row],[Score]],Table3[Score],1)</f>
        <v>89</v>
      </c>
      <c r="Y8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273</v>
      </c>
      <c r="Z80">
        <f>_xlfn.RANK.AVG(Table3[[#This Row],[Score 2 ]],Table3[[Score 2 ]],1)</f>
        <v>79</v>
      </c>
    </row>
    <row r="81" spans="1:26" x14ac:dyDescent="0.3">
      <c r="A81" t="s">
        <v>470</v>
      </c>
      <c r="B81">
        <f>COUNTIFS(Table2[Sub-Sector],Table3[[#This Row],[Sub-Sector]])</f>
        <v>9</v>
      </c>
      <c r="C81" s="1">
        <f>COUNTIFS(Table2[Sub-Sector],Table3[[#This Row],[Sub-Sector]],Table2[Uptrend],"Uptrend")/Table3[[#This Row],[Count]]</f>
        <v>0.1111111111111111</v>
      </c>
      <c r="D81" s="1">
        <f>COUNTIFS(Table2[Sub-Sector],Table3[[#This Row],[Sub-Sector]],Table2[1W Return vs Nifty],"&gt;=5")/Table3[[#This Row],[Count]]</f>
        <v>0.1111111111111111</v>
      </c>
      <c r="E81" s="1">
        <f>COUNTIFS(Table2[Sub-Sector],Table3[[#This Row],[Sub-Sector]],Table2[1M Return vs Nifty],"&gt;=5")/Table3[[#This Row],[Count]]</f>
        <v>0.22222222222222221</v>
      </c>
      <c r="F81" s="1">
        <f>COUNTIFS(Table2[Sub-Sector],Table3[[#This Row],[Sub-Sector]],Table2[6M Return vs Nifty],"&gt;=10")/Table3[[#This Row],[Count]]</f>
        <v>0</v>
      </c>
      <c r="G81" s="1">
        <f>COUNTIFS(Table2[Sub-Sector],Table3[[#This Row],[Sub-Sector]],Table2[1Y Return vs Nifty],"&gt;=10")/Table3[[#This Row],[Count]]</f>
        <v>0.33333333333333331</v>
      </c>
      <c r="H81" s="1">
        <f>COUNTIFS(Table2[Sub-Sector],Table3[[#This Row],[Sub-Sector]],Table2[RSI Exponential â€“ 14D],"&gt;=50")/Table3[[#This Row],[Count]]</f>
        <v>0.22222222222222221</v>
      </c>
      <c r="I81" s="1">
        <f>COUNTIFS(Table2[Sub-Sector],Table3[[#This Row],[Sub-Sector]],Table2[Relative Volume],"&gt;=1")/Table3[[#This Row],[Count]]</f>
        <v>0.33333333333333331</v>
      </c>
      <c r="J81" s="1">
        <f>COUNTIFS(Table2[Sub-Sector],Table3[[#This Row],[Sub-Sector]],Table2[% Away From Day Low],"&gt;=0.05")/Table3[[#This Row],[Count]]</f>
        <v>0</v>
      </c>
      <c r="K81" s="1">
        <f>COUNTIFS(Table2[Sub-Sector],Table3[[#This Row],[Sub-Sector]],Table2[% Away From Day High],"&lt;=0.05")/Table3[[#This Row],[Count]]</f>
        <v>1</v>
      </c>
      <c r="L81" s="1">
        <f>COUNTIFS(Table2[Sub-Sector],Table3[[#This Row],[Sub-Sector]],Table2[% Away From Current Week Low],"&gt;=0.05")/Table3[[#This Row],[Count]]</f>
        <v>0.66666666666666663</v>
      </c>
      <c r="M81" s="1">
        <f>COUNTIFS(Table2[Sub-Sector],Table3[[#This Row],[Sub-Sector]],Table2[% Away From Current Week High],"&lt;=0.05")/Table3[[#This Row],[Count]]</f>
        <v>0.88888888888888884</v>
      </c>
      <c r="N81" s="1">
        <f>COUNTIFS(Table2[Sub-Sector],Table3[[#This Row],[Sub-Sector]],Table2[% Away From Current Month Low],"&gt;=0.05")/Table3[[#This Row],[Count]]</f>
        <v>0</v>
      </c>
      <c r="O81" s="1">
        <f>COUNTIFS(Table2[Sub-Sector],Table3[[#This Row],[Sub-Sector]],Table2[% Away From Current Month High],"&lt;=0.05")/Table3[[#This Row],[Count]]</f>
        <v>1</v>
      </c>
      <c r="P81" s="1">
        <f>COUNTIFS(Table2[Sub-Sector],Table3[[#This Row],[Sub-Sector]],Table2[% Away From 52W High],"&lt;=10")/Table3[[#This Row],[Count]]</f>
        <v>0.1111111111111111</v>
      </c>
      <c r="Q81" s="1">
        <f>COUNTIFS(Table2[Sub-Sector],Table3[[#This Row],[Sub-Sector]],Table2[% Away From 52W Low],"&gt;=10")/Table3[[#This Row],[Count]]</f>
        <v>0.77777777777777779</v>
      </c>
      <c r="R81" s="1">
        <f>COUNTIFS(Table2[Sub-Sector],Table3[[#This Row],[Sub-Sector]],Table2[% Price above 20 EMA],"&gt;=0")/Table3[[#This Row],[Count]]</f>
        <v>0.55555555555555558</v>
      </c>
      <c r="S81" s="1">
        <f>COUNTIFS(Table2[Sub-Sector],Table3[[#This Row],[Sub-Sector]],Table2[% Price above 50 EMA],"&gt;=0")/Table3[[#This Row],[Count]]</f>
        <v>0.44444444444444442</v>
      </c>
      <c r="T81" s="1">
        <f>COUNTIFS(Table2[Sub-Sector],Table3[[#This Row],[Sub-Sector]],Table2[% Price above 200 EMA],"&gt;=0")/Table3[[#This Row],[Count]]</f>
        <v>0.44444444444444442</v>
      </c>
      <c r="U81" s="1">
        <f>COUNTIFS(Table2[Sub-Sector],Table3[[#This Row],[Sub-Sector]],Table2[Rate of Change - Zone],"Positive")/Table3[[#This Row],[Count]]</f>
        <v>0.22222222222222221</v>
      </c>
      <c r="V81" s="1">
        <f>COUNTIFS(Table2[Sub-Sector],Table3[[#This Row],[Sub-Sector]],Table2[Sharpe Ratio],"&gt;=0.10")/Table3[[#This Row],[Count]]</f>
        <v>0.44444444444444442</v>
      </c>
      <c r="W8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441.5</v>
      </c>
      <c r="X81">
        <f>_xlfn.RANK.AVG(Table3[[#This Row],[Score]],Table3[Score],1)</f>
        <v>67</v>
      </c>
      <c r="Y8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273.5</v>
      </c>
      <c r="Z81">
        <f>_xlfn.RANK.AVG(Table3[[#This Row],[Score 2 ]],Table3[[Score 2 ]],1)</f>
        <v>80</v>
      </c>
    </row>
    <row r="82" spans="1:26" x14ac:dyDescent="0.3">
      <c r="A82" t="s">
        <v>194</v>
      </c>
      <c r="B82">
        <f>COUNTIFS(Table2[Sub-Sector],Table3[[#This Row],[Sub-Sector]])</f>
        <v>6</v>
      </c>
      <c r="C82" s="1">
        <f>COUNTIFS(Table2[Sub-Sector],Table3[[#This Row],[Sub-Sector]],Table2[Uptrend],"Uptrend")/Table3[[#This Row],[Count]]</f>
        <v>0.16666666666666666</v>
      </c>
      <c r="D82" s="1">
        <f>COUNTIFS(Table2[Sub-Sector],Table3[[#This Row],[Sub-Sector]],Table2[1W Return vs Nifty],"&gt;=5")/Table3[[#This Row],[Count]]</f>
        <v>0</v>
      </c>
      <c r="E82" s="1">
        <f>COUNTIFS(Table2[Sub-Sector],Table3[[#This Row],[Sub-Sector]],Table2[1M Return vs Nifty],"&gt;=5")/Table3[[#This Row],[Count]]</f>
        <v>0</v>
      </c>
      <c r="F82" s="1">
        <f>COUNTIFS(Table2[Sub-Sector],Table3[[#This Row],[Sub-Sector]],Table2[6M Return vs Nifty],"&gt;=10")/Table3[[#This Row],[Count]]</f>
        <v>0.16666666666666666</v>
      </c>
      <c r="G82" s="1">
        <f>COUNTIFS(Table2[Sub-Sector],Table3[[#This Row],[Sub-Sector]],Table2[1Y Return vs Nifty],"&gt;=10")/Table3[[#This Row],[Count]]</f>
        <v>0.5</v>
      </c>
      <c r="H82" s="1">
        <f>COUNTIFS(Table2[Sub-Sector],Table3[[#This Row],[Sub-Sector]],Table2[RSI Exponential â€“ 14D],"&gt;=50")/Table3[[#This Row],[Count]]</f>
        <v>0</v>
      </c>
      <c r="I82" s="1">
        <f>COUNTIFS(Table2[Sub-Sector],Table3[[#This Row],[Sub-Sector]],Table2[Relative Volume],"&gt;=1")/Table3[[#This Row],[Count]]</f>
        <v>0.33333333333333331</v>
      </c>
      <c r="J82" s="1">
        <f>COUNTIFS(Table2[Sub-Sector],Table3[[#This Row],[Sub-Sector]],Table2[% Away From Day Low],"&gt;=0.05")/Table3[[#This Row],[Count]]</f>
        <v>0</v>
      </c>
      <c r="K82" s="1">
        <f>COUNTIFS(Table2[Sub-Sector],Table3[[#This Row],[Sub-Sector]],Table2[% Away From Day High],"&lt;=0.05")/Table3[[#This Row],[Count]]</f>
        <v>1</v>
      </c>
      <c r="L82" s="1">
        <f>COUNTIFS(Table2[Sub-Sector],Table3[[#This Row],[Sub-Sector]],Table2[% Away From Current Week Low],"&gt;=0.05")/Table3[[#This Row],[Count]]</f>
        <v>0</v>
      </c>
      <c r="M82" s="1">
        <f>COUNTIFS(Table2[Sub-Sector],Table3[[#This Row],[Sub-Sector]],Table2[% Away From Current Week High],"&lt;=0.05")/Table3[[#This Row],[Count]]</f>
        <v>1</v>
      </c>
      <c r="N82" s="1">
        <f>COUNTIFS(Table2[Sub-Sector],Table3[[#This Row],[Sub-Sector]],Table2[% Away From Current Month Low],"&gt;=0.05")/Table3[[#This Row],[Count]]</f>
        <v>0</v>
      </c>
      <c r="O82" s="1">
        <f>COUNTIFS(Table2[Sub-Sector],Table3[[#This Row],[Sub-Sector]],Table2[% Away From Current Month High],"&lt;=0.05")/Table3[[#This Row],[Count]]</f>
        <v>1</v>
      </c>
      <c r="P82" s="1">
        <f>COUNTIFS(Table2[Sub-Sector],Table3[[#This Row],[Sub-Sector]],Table2[% Away From 52W High],"&lt;=10")/Table3[[#This Row],[Count]]</f>
        <v>0</v>
      </c>
      <c r="Q82" s="1">
        <f>COUNTIFS(Table2[Sub-Sector],Table3[[#This Row],[Sub-Sector]],Table2[% Away From 52W Low],"&gt;=10")/Table3[[#This Row],[Count]]</f>
        <v>1</v>
      </c>
      <c r="R82" s="1">
        <f>COUNTIFS(Table2[Sub-Sector],Table3[[#This Row],[Sub-Sector]],Table2[% Price above 20 EMA],"&gt;=0")/Table3[[#This Row],[Count]]</f>
        <v>0</v>
      </c>
      <c r="S82" s="1">
        <f>COUNTIFS(Table2[Sub-Sector],Table3[[#This Row],[Sub-Sector]],Table2[% Price above 50 EMA],"&gt;=0")/Table3[[#This Row],[Count]]</f>
        <v>0</v>
      </c>
      <c r="T82" s="1">
        <f>COUNTIFS(Table2[Sub-Sector],Table3[[#This Row],[Sub-Sector]],Table2[% Price above 200 EMA],"&gt;=0")/Table3[[#This Row],[Count]]</f>
        <v>0.16666666666666666</v>
      </c>
      <c r="U82" s="1">
        <f>COUNTIFS(Table2[Sub-Sector],Table3[[#This Row],[Sub-Sector]],Table2[Rate of Change - Zone],"Positive")/Table3[[#This Row],[Count]]</f>
        <v>0</v>
      </c>
      <c r="V82" s="1">
        <f>COUNTIFS(Table2[Sub-Sector],Table3[[#This Row],[Sub-Sector]],Table2[Sharpe Ratio],"&gt;=0.10")/Table3[[#This Row],[Count]]</f>
        <v>0</v>
      </c>
      <c r="W8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529.5</v>
      </c>
      <c r="X82">
        <f>_xlfn.RANK.AVG(Table3[[#This Row],[Score]],Table3[Score],1)</f>
        <v>92</v>
      </c>
      <c r="Y8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278.5</v>
      </c>
      <c r="Z82">
        <f>_xlfn.RANK.AVG(Table3[[#This Row],[Score 2 ]],Table3[[Score 2 ]],1)</f>
        <v>81</v>
      </c>
    </row>
    <row r="83" spans="1:26" x14ac:dyDescent="0.3">
      <c r="A83" t="s">
        <v>57</v>
      </c>
      <c r="B83">
        <f>COUNTIFS(Table2[Sub-Sector],Table3[[#This Row],[Sub-Sector]])</f>
        <v>4</v>
      </c>
      <c r="C83" s="1">
        <f>COUNTIFS(Table2[Sub-Sector],Table3[[#This Row],[Sub-Sector]],Table2[Uptrend],"Uptrend")/Table3[[#This Row],[Count]]</f>
        <v>0.5</v>
      </c>
      <c r="D83" s="1">
        <f>COUNTIFS(Table2[Sub-Sector],Table3[[#This Row],[Sub-Sector]],Table2[1W Return vs Nifty],"&gt;=5")/Table3[[#This Row],[Count]]</f>
        <v>0</v>
      </c>
      <c r="E83" s="1">
        <f>COUNTIFS(Table2[Sub-Sector],Table3[[#This Row],[Sub-Sector]],Table2[1M Return vs Nifty],"&gt;=5")/Table3[[#This Row],[Count]]</f>
        <v>0</v>
      </c>
      <c r="F83" s="1">
        <f>COUNTIFS(Table2[Sub-Sector],Table3[[#This Row],[Sub-Sector]],Table2[6M Return vs Nifty],"&gt;=10")/Table3[[#This Row],[Count]]</f>
        <v>0.25</v>
      </c>
      <c r="G83" s="1">
        <f>COUNTIFS(Table2[Sub-Sector],Table3[[#This Row],[Sub-Sector]],Table2[1Y Return vs Nifty],"&gt;=10")/Table3[[#This Row],[Count]]</f>
        <v>1</v>
      </c>
      <c r="H83" s="1">
        <f>COUNTIFS(Table2[Sub-Sector],Table3[[#This Row],[Sub-Sector]],Table2[RSI Exponential â€“ 14D],"&gt;=50")/Table3[[#This Row],[Count]]</f>
        <v>0</v>
      </c>
      <c r="I83" s="1">
        <f>COUNTIFS(Table2[Sub-Sector],Table3[[#This Row],[Sub-Sector]],Table2[Relative Volume],"&gt;=1")/Table3[[#This Row],[Count]]</f>
        <v>0</v>
      </c>
      <c r="J83" s="1">
        <f>COUNTIFS(Table2[Sub-Sector],Table3[[#This Row],[Sub-Sector]],Table2[% Away From Day Low],"&gt;=0.05")/Table3[[#This Row],[Count]]</f>
        <v>0</v>
      </c>
      <c r="K83" s="1">
        <f>COUNTIFS(Table2[Sub-Sector],Table3[[#This Row],[Sub-Sector]],Table2[% Away From Day High],"&lt;=0.05")/Table3[[#This Row],[Count]]</f>
        <v>1</v>
      </c>
      <c r="L83" s="1">
        <f>COUNTIFS(Table2[Sub-Sector],Table3[[#This Row],[Sub-Sector]],Table2[% Away From Current Week Low],"&gt;=0.05")/Table3[[#This Row],[Count]]</f>
        <v>0.5</v>
      </c>
      <c r="M83" s="1">
        <f>COUNTIFS(Table2[Sub-Sector],Table3[[#This Row],[Sub-Sector]],Table2[% Away From Current Week High],"&lt;=0.05")/Table3[[#This Row],[Count]]</f>
        <v>1</v>
      </c>
      <c r="N83" s="1">
        <f>COUNTIFS(Table2[Sub-Sector],Table3[[#This Row],[Sub-Sector]],Table2[% Away From Current Month Low],"&gt;=0.05")/Table3[[#This Row],[Count]]</f>
        <v>0</v>
      </c>
      <c r="O83" s="1">
        <f>COUNTIFS(Table2[Sub-Sector],Table3[[#This Row],[Sub-Sector]],Table2[% Away From Current Month High],"&lt;=0.05")/Table3[[#This Row],[Count]]</f>
        <v>1</v>
      </c>
      <c r="P83" s="1">
        <f>COUNTIFS(Table2[Sub-Sector],Table3[[#This Row],[Sub-Sector]],Table2[% Away From 52W High],"&lt;=10")/Table3[[#This Row],[Count]]</f>
        <v>0.25</v>
      </c>
      <c r="Q83" s="1">
        <f>COUNTIFS(Table2[Sub-Sector],Table3[[#This Row],[Sub-Sector]],Table2[% Away From 52W Low],"&gt;=10")/Table3[[#This Row],[Count]]</f>
        <v>1</v>
      </c>
      <c r="R83" s="1">
        <f>COUNTIFS(Table2[Sub-Sector],Table3[[#This Row],[Sub-Sector]],Table2[% Price above 20 EMA],"&gt;=0")/Table3[[#This Row],[Count]]</f>
        <v>0.25</v>
      </c>
      <c r="S83" s="1">
        <f>COUNTIFS(Table2[Sub-Sector],Table3[[#This Row],[Sub-Sector]],Table2[% Price above 50 EMA],"&gt;=0")/Table3[[#This Row],[Count]]</f>
        <v>0.25</v>
      </c>
      <c r="T83" s="1">
        <f>COUNTIFS(Table2[Sub-Sector],Table3[[#This Row],[Sub-Sector]],Table2[% Price above 200 EMA],"&gt;=0")/Table3[[#This Row],[Count]]</f>
        <v>0.75</v>
      </c>
      <c r="U83" s="1">
        <f>COUNTIFS(Table2[Sub-Sector],Table3[[#This Row],[Sub-Sector]],Table2[Rate of Change - Zone],"Positive")/Table3[[#This Row],[Count]]</f>
        <v>0</v>
      </c>
      <c r="V83" s="1">
        <f>COUNTIFS(Table2[Sub-Sector],Table3[[#This Row],[Sub-Sector]],Table2[Sharpe Ratio],"&gt;=0.10")/Table3[[#This Row],[Count]]</f>
        <v>0.5</v>
      </c>
      <c r="W8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494.5</v>
      </c>
      <c r="X83">
        <f>_xlfn.RANK.AVG(Table3[[#This Row],[Score]],Table3[Score],1)</f>
        <v>77</v>
      </c>
      <c r="Y8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282</v>
      </c>
      <c r="Z83">
        <f>_xlfn.RANK.AVG(Table3[[#This Row],[Score 2 ]],Table3[[Score 2 ]],1)</f>
        <v>82</v>
      </c>
    </row>
    <row r="84" spans="1:26" x14ac:dyDescent="0.3">
      <c r="A84" t="s">
        <v>18</v>
      </c>
      <c r="B84">
        <f>COUNTIFS(Table2[Sub-Sector],Table3[[#This Row],[Sub-Sector]])</f>
        <v>6</v>
      </c>
      <c r="C84" s="1">
        <f>COUNTIFS(Table2[Sub-Sector],Table3[[#This Row],[Sub-Sector]],Table2[Uptrend],"Uptrend")/Table3[[#This Row],[Count]]</f>
        <v>0</v>
      </c>
      <c r="D84" s="1">
        <f>COUNTIFS(Table2[Sub-Sector],Table3[[#This Row],[Sub-Sector]],Table2[1W Return vs Nifty],"&gt;=5")/Table3[[#This Row],[Count]]</f>
        <v>0</v>
      </c>
      <c r="E84" s="1">
        <f>COUNTIFS(Table2[Sub-Sector],Table3[[#This Row],[Sub-Sector]],Table2[1M Return vs Nifty],"&gt;=5")/Table3[[#This Row],[Count]]</f>
        <v>0</v>
      </c>
      <c r="F84" s="1">
        <f>COUNTIFS(Table2[Sub-Sector],Table3[[#This Row],[Sub-Sector]],Table2[6M Return vs Nifty],"&gt;=10")/Table3[[#This Row],[Count]]</f>
        <v>0</v>
      </c>
      <c r="G84" s="1">
        <f>COUNTIFS(Table2[Sub-Sector],Table3[[#This Row],[Sub-Sector]],Table2[1Y Return vs Nifty],"&gt;=10")/Table3[[#This Row],[Count]]</f>
        <v>0.66666666666666663</v>
      </c>
      <c r="H84" s="1">
        <f>COUNTIFS(Table2[Sub-Sector],Table3[[#This Row],[Sub-Sector]],Table2[RSI Exponential â€“ 14D],"&gt;=50")/Table3[[#This Row],[Count]]</f>
        <v>0</v>
      </c>
      <c r="I84" s="1">
        <f>COUNTIFS(Table2[Sub-Sector],Table3[[#This Row],[Sub-Sector]],Table2[Relative Volume],"&gt;=1")/Table3[[#This Row],[Count]]</f>
        <v>0.33333333333333331</v>
      </c>
      <c r="J84" s="1">
        <f>COUNTIFS(Table2[Sub-Sector],Table3[[#This Row],[Sub-Sector]],Table2[% Away From Day Low],"&gt;=0.05")/Table3[[#This Row],[Count]]</f>
        <v>0</v>
      </c>
      <c r="K84" s="1">
        <f>COUNTIFS(Table2[Sub-Sector],Table3[[#This Row],[Sub-Sector]],Table2[% Away From Day High],"&lt;=0.05")/Table3[[#This Row],[Count]]</f>
        <v>1</v>
      </c>
      <c r="L84" s="1">
        <f>COUNTIFS(Table2[Sub-Sector],Table3[[#This Row],[Sub-Sector]],Table2[% Away From Current Week Low],"&gt;=0.05")/Table3[[#This Row],[Count]]</f>
        <v>0.16666666666666666</v>
      </c>
      <c r="M84" s="1">
        <f>COUNTIFS(Table2[Sub-Sector],Table3[[#This Row],[Sub-Sector]],Table2[% Away From Current Week High],"&lt;=0.05")/Table3[[#This Row],[Count]]</f>
        <v>0.83333333333333337</v>
      </c>
      <c r="N84" s="1">
        <f>COUNTIFS(Table2[Sub-Sector],Table3[[#This Row],[Sub-Sector]],Table2[% Away From Current Month Low],"&gt;=0.05")/Table3[[#This Row],[Count]]</f>
        <v>0</v>
      </c>
      <c r="O84" s="1">
        <f>COUNTIFS(Table2[Sub-Sector],Table3[[#This Row],[Sub-Sector]],Table2[% Away From Current Month High],"&lt;=0.05")/Table3[[#This Row],[Count]]</f>
        <v>1</v>
      </c>
      <c r="P84" s="1">
        <f>COUNTIFS(Table2[Sub-Sector],Table3[[#This Row],[Sub-Sector]],Table2[% Away From 52W High],"&lt;=10")/Table3[[#This Row],[Count]]</f>
        <v>0</v>
      </c>
      <c r="Q84" s="1">
        <f>COUNTIFS(Table2[Sub-Sector],Table3[[#This Row],[Sub-Sector]],Table2[% Away From 52W Low],"&gt;=10")/Table3[[#This Row],[Count]]</f>
        <v>1</v>
      </c>
      <c r="R84" s="1">
        <f>COUNTIFS(Table2[Sub-Sector],Table3[[#This Row],[Sub-Sector]],Table2[% Price above 20 EMA],"&gt;=0")/Table3[[#This Row],[Count]]</f>
        <v>0</v>
      </c>
      <c r="S84" s="1">
        <f>COUNTIFS(Table2[Sub-Sector],Table3[[#This Row],[Sub-Sector]],Table2[% Price above 50 EMA],"&gt;=0")/Table3[[#This Row],[Count]]</f>
        <v>0</v>
      </c>
      <c r="T84" s="1">
        <f>COUNTIFS(Table2[Sub-Sector],Table3[[#This Row],[Sub-Sector]],Table2[% Price above 200 EMA],"&gt;=0")/Table3[[#This Row],[Count]]</f>
        <v>0.33333333333333331</v>
      </c>
      <c r="U84" s="1">
        <f>COUNTIFS(Table2[Sub-Sector],Table3[[#This Row],[Sub-Sector]],Table2[Rate of Change - Zone],"Positive")/Table3[[#This Row],[Count]]</f>
        <v>0</v>
      </c>
      <c r="V84" s="1">
        <f>COUNTIFS(Table2[Sub-Sector],Table3[[#This Row],[Sub-Sector]],Table2[Sharpe Ratio],"&gt;=0.10")/Table3[[#This Row],[Count]]</f>
        <v>0.33333333333333331</v>
      </c>
      <c r="W8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565.5</v>
      </c>
      <c r="X84">
        <f>_xlfn.RANK.AVG(Table3[[#This Row],[Score]],Table3[Score],1)</f>
        <v>98</v>
      </c>
      <c r="Y8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282.5</v>
      </c>
      <c r="Z84">
        <f>_xlfn.RANK.AVG(Table3[[#This Row],[Score 2 ]],Table3[[Score 2 ]],1)</f>
        <v>83</v>
      </c>
    </row>
    <row r="85" spans="1:26" x14ac:dyDescent="0.3">
      <c r="A85" t="s">
        <v>580</v>
      </c>
      <c r="B85">
        <f>COUNTIFS(Table2[Sub-Sector],Table3[[#This Row],[Sub-Sector]])</f>
        <v>13</v>
      </c>
      <c r="C85" s="1">
        <f>COUNTIFS(Table2[Sub-Sector],Table3[[#This Row],[Sub-Sector]],Table2[Uptrend],"Uptrend")/Table3[[#This Row],[Count]]</f>
        <v>0.30769230769230771</v>
      </c>
      <c r="D85" s="1">
        <f>COUNTIFS(Table2[Sub-Sector],Table3[[#This Row],[Sub-Sector]],Table2[1W Return vs Nifty],"&gt;=5")/Table3[[#This Row],[Count]]</f>
        <v>0.38461538461538464</v>
      </c>
      <c r="E85" s="1">
        <f>COUNTIFS(Table2[Sub-Sector],Table3[[#This Row],[Sub-Sector]],Table2[1M Return vs Nifty],"&gt;=5")/Table3[[#This Row],[Count]]</f>
        <v>0.30769230769230771</v>
      </c>
      <c r="F85" s="1">
        <f>COUNTIFS(Table2[Sub-Sector],Table3[[#This Row],[Sub-Sector]],Table2[6M Return vs Nifty],"&gt;=10")/Table3[[#This Row],[Count]]</f>
        <v>0.23076923076923078</v>
      </c>
      <c r="G85" s="1">
        <f>COUNTIFS(Table2[Sub-Sector],Table3[[#This Row],[Sub-Sector]],Table2[1Y Return vs Nifty],"&gt;=10")/Table3[[#This Row],[Count]]</f>
        <v>0.23076923076923078</v>
      </c>
      <c r="H85" s="1">
        <f>COUNTIFS(Table2[Sub-Sector],Table3[[#This Row],[Sub-Sector]],Table2[RSI Exponential â€“ 14D],"&gt;=50")/Table3[[#This Row],[Count]]</f>
        <v>0.46153846153846156</v>
      </c>
      <c r="I85" s="1">
        <f>COUNTIFS(Table2[Sub-Sector],Table3[[#This Row],[Sub-Sector]],Table2[Relative Volume],"&gt;=1")/Table3[[#This Row],[Count]]</f>
        <v>7.6923076923076927E-2</v>
      </c>
      <c r="J85" s="1">
        <f>COUNTIFS(Table2[Sub-Sector],Table3[[#This Row],[Sub-Sector]],Table2[% Away From Day Low],"&gt;=0.05")/Table3[[#This Row],[Count]]</f>
        <v>0</v>
      </c>
      <c r="K85" s="1">
        <f>COUNTIFS(Table2[Sub-Sector],Table3[[#This Row],[Sub-Sector]],Table2[% Away From Day High],"&lt;=0.05")/Table3[[#This Row],[Count]]</f>
        <v>1</v>
      </c>
      <c r="L85" s="1">
        <f>COUNTIFS(Table2[Sub-Sector],Table3[[#This Row],[Sub-Sector]],Table2[% Away From Current Week Low],"&gt;=0.05")/Table3[[#This Row],[Count]]</f>
        <v>1</v>
      </c>
      <c r="M85" s="1">
        <f>COUNTIFS(Table2[Sub-Sector],Table3[[#This Row],[Sub-Sector]],Table2[% Away From Current Week High],"&lt;=0.05")/Table3[[#This Row],[Count]]</f>
        <v>1</v>
      </c>
      <c r="N85" s="1">
        <f>COUNTIFS(Table2[Sub-Sector],Table3[[#This Row],[Sub-Sector]],Table2[% Away From Current Month Low],"&gt;=0.05")/Table3[[#This Row],[Count]]</f>
        <v>0</v>
      </c>
      <c r="O85" s="1">
        <f>COUNTIFS(Table2[Sub-Sector],Table3[[#This Row],[Sub-Sector]],Table2[% Away From Current Month High],"&lt;=0.05")/Table3[[#This Row],[Count]]</f>
        <v>1</v>
      </c>
      <c r="P85" s="1">
        <f>COUNTIFS(Table2[Sub-Sector],Table3[[#This Row],[Sub-Sector]],Table2[% Away From 52W High],"&lt;=10")/Table3[[#This Row],[Count]]</f>
        <v>0.15384615384615385</v>
      </c>
      <c r="Q85" s="1">
        <f>COUNTIFS(Table2[Sub-Sector],Table3[[#This Row],[Sub-Sector]],Table2[% Away From 52W Low],"&gt;=10")/Table3[[#This Row],[Count]]</f>
        <v>1</v>
      </c>
      <c r="R85" s="1">
        <f>COUNTIFS(Table2[Sub-Sector],Table3[[#This Row],[Sub-Sector]],Table2[% Price above 20 EMA],"&gt;=0")/Table3[[#This Row],[Count]]</f>
        <v>0.69230769230769229</v>
      </c>
      <c r="S85" s="1">
        <f>COUNTIFS(Table2[Sub-Sector],Table3[[#This Row],[Sub-Sector]],Table2[% Price above 50 EMA],"&gt;=0")/Table3[[#This Row],[Count]]</f>
        <v>0.53846153846153844</v>
      </c>
      <c r="T85" s="1">
        <f>COUNTIFS(Table2[Sub-Sector],Table3[[#This Row],[Sub-Sector]],Table2[% Price above 200 EMA],"&gt;=0")/Table3[[#This Row],[Count]]</f>
        <v>0.46153846153846156</v>
      </c>
      <c r="U85" s="1">
        <f>COUNTIFS(Table2[Sub-Sector],Table3[[#This Row],[Sub-Sector]],Table2[Rate of Change - Zone],"Positive")/Table3[[#This Row],[Count]]</f>
        <v>0.23076923076923078</v>
      </c>
      <c r="V85" s="1">
        <f>COUNTIFS(Table2[Sub-Sector],Table3[[#This Row],[Sub-Sector]],Table2[Sharpe Ratio],"&gt;=0.10")/Table3[[#This Row],[Count]]</f>
        <v>0.15384615384615385</v>
      </c>
      <c r="W8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392</v>
      </c>
      <c r="X85">
        <f>_xlfn.RANK.AVG(Table3[[#This Row],[Score]],Table3[Score],1)</f>
        <v>51</v>
      </c>
      <c r="Y8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286</v>
      </c>
      <c r="Z85">
        <f>_xlfn.RANK.AVG(Table3[[#This Row],[Score 2 ]],Table3[[Score 2 ]],1)</f>
        <v>84</v>
      </c>
    </row>
    <row r="86" spans="1:26" x14ac:dyDescent="0.3">
      <c r="A86" t="s">
        <v>1141</v>
      </c>
      <c r="B86">
        <f>COUNTIFS(Table2[Sub-Sector],Table3[[#This Row],[Sub-Sector]])</f>
        <v>2</v>
      </c>
      <c r="C86" s="1">
        <f>COUNTIFS(Table2[Sub-Sector],Table3[[#This Row],[Sub-Sector]],Table2[Uptrend],"Uptrend")/Table3[[#This Row],[Count]]</f>
        <v>0</v>
      </c>
      <c r="D86" s="1">
        <f>COUNTIFS(Table2[Sub-Sector],Table3[[#This Row],[Sub-Sector]],Table2[1W Return vs Nifty],"&gt;=5")/Table3[[#This Row],[Count]]</f>
        <v>0</v>
      </c>
      <c r="E86" s="1">
        <f>COUNTIFS(Table2[Sub-Sector],Table3[[#This Row],[Sub-Sector]],Table2[1M Return vs Nifty],"&gt;=5")/Table3[[#This Row],[Count]]</f>
        <v>0</v>
      </c>
      <c r="F86" s="1">
        <f>COUNTIFS(Table2[Sub-Sector],Table3[[#This Row],[Sub-Sector]],Table2[6M Return vs Nifty],"&gt;=10")/Table3[[#This Row],[Count]]</f>
        <v>0</v>
      </c>
      <c r="G86" s="1">
        <f>COUNTIFS(Table2[Sub-Sector],Table3[[#This Row],[Sub-Sector]],Table2[1Y Return vs Nifty],"&gt;=10")/Table3[[#This Row],[Count]]</f>
        <v>0.5</v>
      </c>
      <c r="H86" s="1">
        <f>COUNTIFS(Table2[Sub-Sector],Table3[[#This Row],[Sub-Sector]],Table2[RSI Exponential â€“ 14D],"&gt;=50")/Table3[[#This Row],[Count]]</f>
        <v>0</v>
      </c>
      <c r="I86" s="1">
        <f>COUNTIFS(Table2[Sub-Sector],Table3[[#This Row],[Sub-Sector]],Table2[Relative Volume],"&gt;=1")/Table3[[#This Row],[Count]]</f>
        <v>0</v>
      </c>
      <c r="J86" s="1">
        <f>COUNTIFS(Table2[Sub-Sector],Table3[[#This Row],[Sub-Sector]],Table2[% Away From Day Low],"&gt;=0.05")/Table3[[#This Row],[Count]]</f>
        <v>0</v>
      </c>
      <c r="K86" s="1">
        <f>COUNTIFS(Table2[Sub-Sector],Table3[[#This Row],[Sub-Sector]],Table2[% Away From Day High],"&lt;=0.05")/Table3[[#This Row],[Count]]</f>
        <v>1</v>
      </c>
      <c r="L86" s="1">
        <f>COUNTIFS(Table2[Sub-Sector],Table3[[#This Row],[Sub-Sector]],Table2[% Away From Current Week Low],"&gt;=0.05")/Table3[[#This Row],[Count]]</f>
        <v>0.5</v>
      </c>
      <c r="M86" s="1">
        <f>COUNTIFS(Table2[Sub-Sector],Table3[[#This Row],[Sub-Sector]],Table2[% Away From Current Week High],"&lt;=0.05")/Table3[[#This Row],[Count]]</f>
        <v>1</v>
      </c>
      <c r="N86" s="1">
        <f>COUNTIFS(Table2[Sub-Sector],Table3[[#This Row],[Sub-Sector]],Table2[% Away From Current Month Low],"&gt;=0.05")/Table3[[#This Row],[Count]]</f>
        <v>0</v>
      </c>
      <c r="O86" s="1">
        <f>COUNTIFS(Table2[Sub-Sector],Table3[[#This Row],[Sub-Sector]],Table2[% Away From Current Month High],"&lt;=0.05")/Table3[[#This Row],[Count]]</f>
        <v>1</v>
      </c>
      <c r="P86" s="1">
        <f>COUNTIFS(Table2[Sub-Sector],Table3[[#This Row],[Sub-Sector]],Table2[% Away From 52W High],"&lt;=10")/Table3[[#This Row],[Count]]</f>
        <v>0</v>
      </c>
      <c r="Q86" s="1">
        <f>COUNTIFS(Table2[Sub-Sector],Table3[[#This Row],[Sub-Sector]],Table2[% Away From 52W Low],"&gt;=10")/Table3[[#This Row],[Count]]</f>
        <v>1</v>
      </c>
      <c r="R86" s="1">
        <f>COUNTIFS(Table2[Sub-Sector],Table3[[#This Row],[Sub-Sector]],Table2[% Price above 20 EMA],"&gt;=0")/Table3[[#This Row],[Count]]</f>
        <v>0.5</v>
      </c>
      <c r="S86" s="1">
        <f>COUNTIFS(Table2[Sub-Sector],Table3[[#This Row],[Sub-Sector]],Table2[% Price above 50 EMA],"&gt;=0")/Table3[[#This Row],[Count]]</f>
        <v>0</v>
      </c>
      <c r="T86" s="1">
        <f>COUNTIFS(Table2[Sub-Sector],Table3[[#This Row],[Sub-Sector]],Table2[% Price above 200 EMA],"&gt;=0")/Table3[[#This Row],[Count]]</f>
        <v>0.5</v>
      </c>
      <c r="U86" s="1">
        <f>COUNTIFS(Table2[Sub-Sector],Table3[[#This Row],[Sub-Sector]],Table2[Rate of Change - Zone],"Positive")/Table3[[#This Row],[Count]]</f>
        <v>0.5</v>
      </c>
      <c r="V86" s="1">
        <f>COUNTIFS(Table2[Sub-Sector],Table3[[#This Row],[Sub-Sector]],Table2[Sharpe Ratio],"&gt;=0.10")/Table3[[#This Row],[Count]]</f>
        <v>0</v>
      </c>
      <c r="W8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570.5</v>
      </c>
      <c r="X86">
        <f>_xlfn.RANK.AVG(Table3[[#This Row],[Score]],Table3[Score],1)</f>
        <v>100</v>
      </c>
      <c r="Y8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287.5</v>
      </c>
      <c r="Z86">
        <f>_xlfn.RANK.AVG(Table3[[#This Row],[Score 2 ]],Table3[[Score 2 ]],1)</f>
        <v>85</v>
      </c>
    </row>
    <row r="87" spans="1:26" x14ac:dyDescent="0.3">
      <c r="A87" t="s">
        <v>473</v>
      </c>
      <c r="B87">
        <f>COUNTIFS(Table2[Sub-Sector],Table3[[#This Row],[Sub-Sector]])</f>
        <v>17</v>
      </c>
      <c r="C87" s="1">
        <f>COUNTIFS(Table2[Sub-Sector],Table3[[#This Row],[Sub-Sector]],Table2[Uptrend],"Uptrend")/Table3[[#This Row],[Count]]</f>
        <v>0.17647058823529413</v>
      </c>
      <c r="D87" s="1">
        <f>COUNTIFS(Table2[Sub-Sector],Table3[[#This Row],[Sub-Sector]],Table2[1W Return vs Nifty],"&gt;=5")/Table3[[#This Row],[Count]]</f>
        <v>0.23529411764705882</v>
      </c>
      <c r="E87" s="1">
        <f>COUNTIFS(Table2[Sub-Sector],Table3[[#This Row],[Sub-Sector]],Table2[1M Return vs Nifty],"&gt;=5")/Table3[[#This Row],[Count]]</f>
        <v>0.11764705882352941</v>
      </c>
      <c r="F87" s="1">
        <f>COUNTIFS(Table2[Sub-Sector],Table3[[#This Row],[Sub-Sector]],Table2[6M Return vs Nifty],"&gt;=10")/Table3[[#This Row],[Count]]</f>
        <v>0.29411764705882354</v>
      </c>
      <c r="G87" s="1">
        <f>COUNTIFS(Table2[Sub-Sector],Table3[[#This Row],[Sub-Sector]],Table2[1Y Return vs Nifty],"&gt;=10")/Table3[[#This Row],[Count]]</f>
        <v>0.23529411764705882</v>
      </c>
      <c r="H87" s="1">
        <f>COUNTIFS(Table2[Sub-Sector],Table3[[#This Row],[Sub-Sector]],Table2[RSI Exponential â€“ 14D],"&gt;=50")/Table3[[#This Row],[Count]]</f>
        <v>0.23529411764705882</v>
      </c>
      <c r="I87" s="1">
        <f>COUNTIFS(Table2[Sub-Sector],Table3[[#This Row],[Sub-Sector]],Table2[Relative Volume],"&gt;=1")/Table3[[#This Row],[Count]]</f>
        <v>5.8823529411764705E-2</v>
      </c>
      <c r="J87" s="1">
        <f>COUNTIFS(Table2[Sub-Sector],Table3[[#This Row],[Sub-Sector]],Table2[% Away From Day Low],"&gt;=0.05")/Table3[[#This Row],[Count]]</f>
        <v>0</v>
      </c>
      <c r="K87" s="1">
        <f>COUNTIFS(Table2[Sub-Sector],Table3[[#This Row],[Sub-Sector]],Table2[% Away From Day High],"&lt;=0.05")/Table3[[#This Row],[Count]]</f>
        <v>1</v>
      </c>
      <c r="L87" s="1">
        <f>COUNTIFS(Table2[Sub-Sector],Table3[[#This Row],[Sub-Sector]],Table2[% Away From Current Week Low],"&gt;=0.05")/Table3[[#This Row],[Count]]</f>
        <v>0.82352941176470584</v>
      </c>
      <c r="M87" s="1">
        <f>COUNTIFS(Table2[Sub-Sector],Table3[[#This Row],[Sub-Sector]],Table2[% Away From Current Week High],"&lt;=0.05")/Table3[[#This Row],[Count]]</f>
        <v>1</v>
      </c>
      <c r="N87" s="1">
        <f>COUNTIFS(Table2[Sub-Sector],Table3[[#This Row],[Sub-Sector]],Table2[% Away From Current Month Low],"&gt;=0.05")/Table3[[#This Row],[Count]]</f>
        <v>0</v>
      </c>
      <c r="O87" s="1">
        <f>COUNTIFS(Table2[Sub-Sector],Table3[[#This Row],[Sub-Sector]],Table2[% Away From Current Month High],"&lt;=0.05")/Table3[[#This Row],[Count]]</f>
        <v>1</v>
      </c>
      <c r="P87" s="1">
        <f>COUNTIFS(Table2[Sub-Sector],Table3[[#This Row],[Sub-Sector]],Table2[% Away From 52W High],"&lt;=10")/Table3[[#This Row],[Count]]</f>
        <v>5.8823529411764705E-2</v>
      </c>
      <c r="Q87" s="1">
        <f>COUNTIFS(Table2[Sub-Sector],Table3[[#This Row],[Sub-Sector]],Table2[% Away From 52W Low],"&gt;=10")/Table3[[#This Row],[Count]]</f>
        <v>0.88235294117647056</v>
      </c>
      <c r="R87" s="1">
        <f>COUNTIFS(Table2[Sub-Sector],Table3[[#This Row],[Sub-Sector]],Table2[% Price above 20 EMA],"&gt;=0")/Table3[[#This Row],[Count]]</f>
        <v>0.41176470588235292</v>
      </c>
      <c r="S87" s="1">
        <f>COUNTIFS(Table2[Sub-Sector],Table3[[#This Row],[Sub-Sector]],Table2[% Price above 50 EMA],"&gt;=0")/Table3[[#This Row],[Count]]</f>
        <v>0.29411764705882354</v>
      </c>
      <c r="T87" s="1">
        <f>COUNTIFS(Table2[Sub-Sector],Table3[[#This Row],[Sub-Sector]],Table2[% Price above 200 EMA],"&gt;=0")/Table3[[#This Row],[Count]]</f>
        <v>0.58823529411764708</v>
      </c>
      <c r="U87" s="1">
        <f>COUNTIFS(Table2[Sub-Sector],Table3[[#This Row],[Sub-Sector]],Table2[Rate of Change - Zone],"Positive")/Table3[[#This Row],[Count]]</f>
        <v>0.11764705882352941</v>
      </c>
      <c r="V87" s="1">
        <f>COUNTIFS(Table2[Sub-Sector],Table3[[#This Row],[Sub-Sector]],Table2[Sharpe Ratio],"&gt;=0.10")/Table3[[#This Row],[Count]]</f>
        <v>0.11764705882352941</v>
      </c>
      <c r="W8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451.5</v>
      </c>
      <c r="X87">
        <f>_xlfn.RANK.AVG(Table3[[#This Row],[Score]],Table3[Score],1)</f>
        <v>68</v>
      </c>
      <c r="Y8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288</v>
      </c>
      <c r="Z87">
        <f>_xlfn.RANK.AVG(Table3[[#This Row],[Score 2 ]],Table3[[Score 2 ]],1)</f>
        <v>86</v>
      </c>
    </row>
    <row r="88" spans="1:26" x14ac:dyDescent="0.3">
      <c r="A88" t="s">
        <v>105</v>
      </c>
      <c r="B88">
        <f>COUNTIFS(Table2[Sub-Sector],Table3[[#This Row],[Sub-Sector]])</f>
        <v>2</v>
      </c>
      <c r="C88" s="1">
        <f>COUNTIFS(Table2[Sub-Sector],Table3[[#This Row],[Sub-Sector]],Table2[Uptrend],"Uptrend")/Table3[[#This Row],[Count]]</f>
        <v>0.5</v>
      </c>
      <c r="D88" s="1">
        <f>COUNTIFS(Table2[Sub-Sector],Table3[[#This Row],[Sub-Sector]],Table2[1W Return vs Nifty],"&gt;=5")/Table3[[#This Row],[Count]]</f>
        <v>0</v>
      </c>
      <c r="E88" s="1">
        <f>COUNTIFS(Table2[Sub-Sector],Table3[[#This Row],[Sub-Sector]],Table2[1M Return vs Nifty],"&gt;=5")/Table3[[#This Row],[Count]]</f>
        <v>0.5</v>
      </c>
      <c r="F88" s="1">
        <f>COUNTIFS(Table2[Sub-Sector],Table3[[#This Row],[Sub-Sector]],Table2[6M Return vs Nifty],"&gt;=10")/Table3[[#This Row],[Count]]</f>
        <v>0.5</v>
      </c>
      <c r="G88" s="1">
        <f>COUNTIFS(Table2[Sub-Sector],Table3[[#This Row],[Sub-Sector]],Table2[1Y Return vs Nifty],"&gt;=10")/Table3[[#This Row],[Count]]</f>
        <v>0.5</v>
      </c>
      <c r="H88" s="1">
        <f>COUNTIFS(Table2[Sub-Sector],Table3[[#This Row],[Sub-Sector]],Table2[RSI Exponential â€“ 14D],"&gt;=50")/Table3[[#This Row],[Count]]</f>
        <v>0.5</v>
      </c>
      <c r="I88" s="1">
        <f>COUNTIFS(Table2[Sub-Sector],Table3[[#This Row],[Sub-Sector]],Table2[Relative Volume],"&gt;=1")/Table3[[#This Row],[Count]]</f>
        <v>0</v>
      </c>
      <c r="J88" s="1">
        <f>COUNTIFS(Table2[Sub-Sector],Table3[[#This Row],[Sub-Sector]],Table2[% Away From Day Low],"&gt;=0.05")/Table3[[#This Row],[Count]]</f>
        <v>0</v>
      </c>
      <c r="K88" s="1">
        <f>COUNTIFS(Table2[Sub-Sector],Table3[[#This Row],[Sub-Sector]],Table2[% Away From Day High],"&lt;=0.05")/Table3[[#This Row],[Count]]</f>
        <v>1</v>
      </c>
      <c r="L88" s="1">
        <f>COUNTIFS(Table2[Sub-Sector],Table3[[#This Row],[Sub-Sector]],Table2[% Away From Current Week Low],"&gt;=0.05")/Table3[[#This Row],[Count]]</f>
        <v>0</v>
      </c>
      <c r="M88" s="1">
        <f>COUNTIFS(Table2[Sub-Sector],Table3[[#This Row],[Sub-Sector]],Table2[% Away From Current Week High],"&lt;=0.05")/Table3[[#This Row],[Count]]</f>
        <v>0.5</v>
      </c>
      <c r="N88" s="1">
        <f>COUNTIFS(Table2[Sub-Sector],Table3[[#This Row],[Sub-Sector]],Table2[% Away From Current Month Low],"&gt;=0.05")/Table3[[#This Row],[Count]]</f>
        <v>0</v>
      </c>
      <c r="O88" s="1">
        <f>COUNTIFS(Table2[Sub-Sector],Table3[[#This Row],[Sub-Sector]],Table2[% Away From Current Month High],"&lt;=0.05")/Table3[[#This Row],[Count]]</f>
        <v>1</v>
      </c>
      <c r="P88" s="1">
        <f>COUNTIFS(Table2[Sub-Sector],Table3[[#This Row],[Sub-Sector]],Table2[% Away From 52W High],"&lt;=10")/Table3[[#This Row],[Count]]</f>
        <v>0.5</v>
      </c>
      <c r="Q88" s="1">
        <f>COUNTIFS(Table2[Sub-Sector],Table3[[#This Row],[Sub-Sector]],Table2[% Away From 52W Low],"&gt;=10")/Table3[[#This Row],[Count]]</f>
        <v>1</v>
      </c>
      <c r="R88" s="1">
        <f>COUNTIFS(Table2[Sub-Sector],Table3[[#This Row],[Sub-Sector]],Table2[% Price above 20 EMA],"&gt;=0")/Table3[[#This Row],[Count]]</f>
        <v>0</v>
      </c>
      <c r="S88" s="1">
        <f>COUNTIFS(Table2[Sub-Sector],Table3[[#This Row],[Sub-Sector]],Table2[% Price above 50 EMA],"&gt;=0")/Table3[[#This Row],[Count]]</f>
        <v>0.5</v>
      </c>
      <c r="T88" s="1">
        <f>COUNTIFS(Table2[Sub-Sector],Table3[[#This Row],[Sub-Sector]],Table2[% Price above 200 EMA],"&gt;=0")/Table3[[#This Row],[Count]]</f>
        <v>0.5</v>
      </c>
      <c r="U88" s="1">
        <f>COUNTIFS(Table2[Sub-Sector],Table3[[#This Row],[Sub-Sector]],Table2[Rate of Change - Zone],"Positive")/Table3[[#This Row],[Count]]</f>
        <v>0</v>
      </c>
      <c r="V88" s="1">
        <f>COUNTIFS(Table2[Sub-Sector],Table3[[#This Row],[Sub-Sector]],Table2[Sharpe Ratio],"&gt;=0.10")/Table3[[#This Row],[Count]]</f>
        <v>0</v>
      </c>
      <c r="W8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434.5</v>
      </c>
      <c r="X88">
        <f>_xlfn.RANK.AVG(Table3[[#This Row],[Score]],Table3[Score],1)</f>
        <v>64</v>
      </c>
      <c r="Y8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294</v>
      </c>
      <c r="Z88">
        <f>_xlfn.RANK.AVG(Table3[[#This Row],[Score 2 ]],Table3[[Score 2 ]],1)</f>
        <v>87.5</v>
      </c>
    </row>
    <row r="89" spans="1:26" x14ac:dyDescent="0.3">
      <c r="A89" t="s">
        <v>1008</v>
      </c>
      <c r="B89">
        <f>COUNTIFS(Table2[Sub-Sector],Table3[[#This Row],[Sub-Sector]])</f>
        <v>2</v>
      </c>
      <c r="C89" s="1">
        <f>COUNTIFS(Table2[Sub-Sector],Table3[[#This Row],[Sub-Sector]],Table2[Uptrend],"Uptrend")/Table3[[#This Row],[Count]]</f>
        <v>0</v>
      </c>
      <c r="D89" s="1">
        <f>COUNTIFS(Table2[Sub-Sector],Table3[[#This Row],[Sub-Sector]],Table2[1W Return vs Nifty],"&gt;=5")/Table3[[#This Row],[Count]]</f>
        <v>0</v>
      </c>
      <c r="E89" s="1">
        <f>COUNTIFS(Table2[Sub-Sector],Table3[[#This Row],[Sub-Sector]],Table2[1M Return vs Nifty],"&gt;=5")/Table3[[#This Row],[Count]]</f>
        <v>0.5</v>
      </c>
      <c r="F89" s="1">
        <f>COUNTIFS(Table2[Sub-Sector],Table3[[#This Row],[Sub-Sector]],Table2[6M Return vs Nifty],"&gt;=10")/Table3[[#This Row],[Count]]</f>
        <v>0.5</v>
      </c>
      <c r="G89" s="1">
        <f>COUNTIFS(Table2[Sub-Sector],Table3[[#This Row],[Sub-Sector]],Table2[1Y Return vs Nifty],"&gt;=10")/Table3[[#This Row],[Count]]</f>
        <v>0.5</v>
      </c>
      <c r="H89" s="1">
        <f>COUNTIFS(Table2[Sub-Sector],Table3[[#This Row],[Sub-Sector]],Table2[RSI Exponential â€“ 14D],"&gt;=50")/Table3[[#This Row],[Count]]</f>
        <v>0.5</v>
      </c>
      <c r="I89" s="1">
        <f>COUNTIFS(Table2[Sub-Sector],Table3[[#This Row],[Sub-Sector]],Table2[Relative Volume],"&gt;=1")/Table3[[#This Row],[Count]]</f>
        <v>0</v>
      </c>
      <c r="J89" s="1">
        <f>COUNTIFS(Table2[Sub-Sector],Table3[[#This Row],[Sub-Sector]],Table2[% Away From Day Low],"&gt;=0.05")/Table3[[#This Row],[Count]]</f>
        <v>0</v>
      </c>
      <c r="K89" s="1">
        <f>COUNTIFS(Table2[Sub-Sector],Table3[[#This Row],[Sub-Sector]],Table2[% Away From Day High],"&lt;=0.05")/Table3[[#This Row],[Count]]</f>
        <v>1</v>
      </c>
      <c r="L89" s="1">
        <f>COUNTIFS(Table2[Sub-Sector],Table3[[#This Row],[Sub-Sector]],Table2[% Away From Current Week Low],"&gt;=0.05")/Table3[[#This Row],[Count]]</f>
        <v>1</v>
      </c>
      <c r="M89" s="1">
        <f>COUNTIFS(Table2[Sub-Sector],Table3[[#This Row],[Sub-Sector]],Table2[% Away From Current Week High],"&lt;=0.05")/Table3[[#This Row],[Count]]</f>
        <v>1</v>
      </c>
      <c r="N89" s="1">
        <f>COUNTIFS(Table2[Sub-Sector],Table3[[#This Row],[Sub-Sector]],Table2[% Away From Current Month Low],"&gt;=0.05")/Table3[[#This Row],[Count]]</f>
        <v>0</v>
      </c>
      <c r="O89" s="1">
        <f>COUNTIFS(Table2[Sub-Sector],Table3[[#This Row],[Sub-Sector]],Table2[% Away From Current Month High],"&lt;=0.05")/Table3[[#This Row],[Count]]</f>
        <v>1</v>
      </c>
      <c r="P89" s="1">
        <f>COUNTIFS(Table2[Sub-Sector],Table3[[#This Row],[Sub-Sector]],Table2[% Away From 52W High],"&lt;=10")/Table3[[#This Row],[Count]]</f>
        <v>0</v>
      </c>
      <c r="Q89" s="1">
        <f>COUNTIFS(Table2[Sub-Sector],Table3[[#This Row],[Sub-Sector]],Table2[% Away From 52W Low],"&gt;=10")/Table3[[#This Row],[Count]]</f>
        <v>1</v>
      </c>
      <c r="R89" s="1">
        <f>COUNTIFS(Table2[Sub-Sector],Table3[[#This Row],[Sub-Sector]],Table2[% Price above 20 EMA],"&gt;=0")/Table3[[#This Row],[Count]]</f>
        <v>0.5</v>
      </c>
      <c r="S89" s="1">
        <f>COUNTIFS(Table2[Sub-Sector],Table3[[#This Row],[Sub-Sector]],Table2[% Price above 50 EMA],"&gt;=0")/Table3[[#This Row],[Count]]</f>
        <v>0.5</v>
      </c>
      <c r="T89" s="1">
        <f>COUNTIFS(Table2[Sub-Sector],Table3[[#This Row],[Sub-Sector]],Table2[% Price above 200 EMA],"&gt;=0")/Table3[[#This Row],[Count]]</f>
        <v>0.5</v>
      </c>
      <c r="U89" s="1">
        <f>COUNTIFS(Table2[Sub-Sector],Table3[[#This Row],[Sub-Sector]],Table2[Rate of Change - Zone],"Positive")/Table3[[#This Row],[Count]]</f>
        <v>0</v>
      </c>
      <c r="V89" s="1">
        <f>COUNTIFS(Table2[Sub-Sector],Table3[[#This Row],[Sub-Sector]],Table2[Sharpe Ratio],"&gt;=0.10")/Table3[[#This Row],[Count]]</f>
        <v>0</v>
      </c>
      <c r="W8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505</v>
      </c>
      <c r="X89">
        <f>_xlfn.RANK.AVG(Table3[[#This Row],[Score]],Table3[Score],1)</f>
        <v>82</v>
      </c>
      <c r="Y8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294</v>
      </c>
      <c r="Z89">
        <f>_xlfn.RANK.AVG(Table3[[#This Row],[Score 2 ]],Table3[[Score 2 ]],1)</f>
        <v>87.5</v>
      </c>
    </row>
    <row r="90" spans="1:26" x14ac:dyDescent="0.3">
      <c r="A90" t="s">
        <v>1458</v>
      </c>
      <c r="B90">
        <f>COUNTIFS(Table2[Sub-Sector],Table3[[#This Row],[Sub-Sector]])</f>
        <v>4</v>
      </c>
      <c r="C90" s="1">
        <f>COUNTIFS(Table2[Sub-Sector],Table3[[#This Row],[Sub-Sector]],Table2[Uptrend],"Uptrend")/Table3[[#This Row],[Count]]</f>
        <v>0.25</v>
      </c>
      <c r="D90" s="1">
        <f>COUNTIFS(Table2[Sub-Sector],Table3[[#This Row],[Sub-Sector]],Table2[1W Return vs Nifty],"&gt;=5")/Table3[[#This Row],[Count]]</f>
        <v>0.25</v>
      </c>
      <c r="E90" s="1">
        <f>COUNTIFS(Table2[Sub-Sector],Table3[[#This Row],[Sub-Sector]],Table2[1M Return vs Nifty],"&gt;=5")/Table3[[#This Row],[Count]]</f>
        <v>0</v>
      </c>
      <c r="F90" s="1">
        <f>COUNTIFS(Table2[Sub-Sector],Table3[[#This Row],[Sub-Sector]],Table2[6M Return vs Nifty],"&gt;=10")/Table3[[#This Row],[Count]]</f>
        <v>0.25</v>
      </c>
      <c r="G90" s="1">
        <f>COUNTIFS(Table2[Sub-Sector],Table3[[#This Row],[Sub-Sector]],Table2[1Y Return vs Nifty],"&gt;=10")/Table3[[#This Row],[Count]]</f>
        <v>0.25</v>
      </c>
      <c r="H90" s="1">
        <f>COUNTIFS(Table2[Sub-Sector],Table3[[#This Row],[Sub-Sector]],Table2[RSI Exponential â€“ 14D],"&gt;=50")/Table3[[#This Row],[Count]]</f>
        <v>0.25</v>
      </c>
      <c r="I90" s="1">
        <f>COUNTIFS(Table2[Sub-Sector],Table3[[#This Row],[Sub-Sector]],Table2[Relative Volume],"&gt;=1")/Table3[[#This Row],[Count]]</f>
        <v>0</v>
      </c>
      <c r="J90" s="1">
        <f>COUNTIFS(Table2[Sub-Sector],Table3[[#This Row],[Sub-Sector]],Table2[% Away From Day Low],"&gt;=0.05")/Table3[[#This Row],[Count]]</f>
        <v>0</v>
      </c>
      <c r="K90" s="1">
        <f>COUNTIFS(Table2[Sub-Sector],Table3[[#This Row],[Sub-Sector]],Table2[% Away From Day High],"&lt;=0.05")/Table3[[#This Row],[Count]]</f>
        <v>1</v>
      </c>
      <c r="L90" s="1">
        <f>COUNTIFS(Table2[Sub-Sector],Table3[[#This Row],[Sub-Sector]],Table2[% Away From Current Week Low],"&gt;=0.05")/Table3[[#This Row],[Count]]</f>
        <v>0.75</v>
      </c>
      <c r="M90" s="1">
        <f>COUNTIFS(Table2[Sub-Sector],Table3[[#This Row],[Sub-Sector]],Table2[% Away From Current Week High],"&lt;=0.05")/Table3[[#This Row],[Count]]</f>
        <v>1</v>
      </c>
      <c r="N90" s="1">
        <f>COUNTIFS(Table2[Sub-Sector],Table3[[#This Row],[Sub-Sector]],Table2[% Away From Current Month Low],"&gt;=0.05")/Table3[[#This Row],[Count]]</f>
        <v>0</v>
      </c>
      <c r="O90" s="1">
        <f>COUNTIFS(Table2[Sub-Sector],Table3[[#This Row],[Sub-Sector]],Table2[% Away From Current Month High],"&lt;=0.05")/Table3[[#This Row],[Count]]</f>
        <v>1</v>
      </c>
      <c r="P90" s="1">
        <f>COUNTIFS(Table2[Sub-Sector],Table3[[#This Row],[Sub-Sector]],Table2[% Away From 52W High],"&lt;=10")/Table3[[#This Row],[Count]]</f>
        <v>0</v>
      </c>
      <c r="Q90" s="1">
        <f>COUNTIFS(Table2[Sub-Sector],Table3[[#This Row],[Sub-Sector]],Table2[% Away From 52W Low],"&gt;=10")/Table3[[#This Row],[Count]]</f>
        <v>1</v>
      </c>
      <c r="R90" s="1">
        <f>COUNTIFS(Table2[Sub-Sector],Table3[[#This Row],[Sub-Sector]],Table2[% Price above 20 EMA],"&gt;=0")/Table3[[#This Row],[Count]]</f>
        <v>0.5</v>
      </c>
      <c r="S90" s="1">
        <f>COUNTIFS(Table2[Sub-Sector],Table3[[#This Row],[Sub-Sector]],Table2[% Price above 50 EMA],"&gt;=0")/Table3[[#This Row],[Count]]</f>
        <v>0.5</v>
      </c>
      <c r="T90" s="1">
        <f>COUNTIFS(Table2[Sub-Sector],Table3[[#This Row],[Sub-Sector]],Table2[% Price above 200 EMA],"&gt;=0")/Table3[[#This Row],[Count]]</f>
        <v>0.75</v>
      </c>
      <c r="U90" s="1">
        <f>COUNTIFS(Table2[Sub-Sector],Table3[[#This Row],[Sub-Sector]],Table2[Rate of Change - Zone],"Positive")/Table3[[#This Row],[Count]]</f>
        <v>0.25</v>
      </c>
      <c r="V90" s="1">
        <f>COUNTIFS(Table2[Sub-Sector],Table3[[#This Row],[Sub-Sector]],Table2[Sharpe Ratio],"&gt;=0.10")/Table3[[#This Row],[Count]]</f>
        <v>0.5</v>
      </c>
      <c r="W9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483</v>
      </c>
      <c r="X90">
        <f>_xlfn.RANK.AVG(Table3[[#This Row],[Score]],Table3[Score],1)</f>
        <v>75</v>
      </c>
      <c r="Y9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301</v>
      </c>
      <c r="Z90">
        <f>_xlfn.RANK.AVG(Table3[[#This Row],[Score 2 ]],Table3[[Score 2 ]],1)</f>
        <v>89</v>
      </c>
    </row>
    <row r="91" spans="1:26" x14ac:dyDescent="0.3">
      <c r="A91" t="s">
        <v>548</v>
      </c>
      <c r="B91">
        <f>COUNTIFS(Table2[Sub-Sector],Table3[[#This Row],[Sub-Sector]])</f>
        <v>5</v>
      </c>
      <c r="C91" s="1">
        <f>COUNTIFS(Table2[Sub-Sector],Table3[[#This Row],[Sub-Sector]],Table2[Uptrend],"Uptrend")/Table3[[#This Row],[Count]]</f>
        <v>0</v>
      </c>
      <c r="D91" s="1">
        <f>COUNTIFS(Table2[Sub-Sector],Table3[[#This Row],[Sub-Sector]],Table2[1W Return vs Nifty],"&gt;=5")/Table3[[#This Row],[Count]]</f>
        <v>0.2</v>
      </c>
      <c r="E91" s="1">
        <f>COUNTIFS(Table2[Sub-Sector],Table3[[#This Row],[Sub-Sector]],Table2[1M Return vs Nifty],"&gt;=5")/Table3[[#This Row],[Count]]</f>
        <v>0.2</v>
      </c>
      <c r="F91" s="1">
        <f>COUNTIFS(Table2[Sub-Sector],Table3[[#This Row],[Sub-Sector]],Table2[6M Return vs Nifty],"&gt;=10")/Table3[[#This Row],[Count]]</f>
        <v>0</v>
      </c>
      <c r="G91" s="1">
        <f>COUNTIFS(Table2[Sub-Sector],Table3[[#This Row],[Sub-Sector]],Table2[1Y Return vs Nifty],"&gt;=10")/Table3[[#This Row],[Count]]</f>
        <v>0.2</v>
      </c>
      <c r="H91" s="1">
        <f>COUNTIFS(Table2[Sub-Sector],Table3[[#This Row],[Sub-Sector]],Table2[RSI Exponential â€“ 14D],"&gt;=50")/Table3[[#This Row],[Count]]</f>
        <v>0.2</v>
      </c>
      <c r="I91" s="1">
        <f>COUNTIFS(Table2[Sub-Sector],Table3[[#This Row],[Sub-Sector]],Table2[Relative Volume],"&gt;=1")/Table3[[#This Row],[Count]]</f>
        <v>0.2</v>
      </c>
      <c r="J91" s="1">
        <f>COUNTIFS(Table2[Sub-Sector],Table3[[#This Row],[Sub-Sector]],Table2[% Away From Day Low],"&gt;=0.05")/Table3[[#This Row],[Count]]</f>
        <v>0</v>
      </c>
      <c r="K91" s="1">
        <f>COUNTIFS(Table2[Sub-Sector],Table3[[#This Row],[Sub-Sector]],Table2[% Away From Day High],"&lt;=0.05")/Table3[[#This Row],[Count]]</f>
        <v>1</v>
      </c>
      <c r="L91" s="1">
        <f>COUNTIFS(Table2[Sub-Sector],Table3[[#This Row],[Sub-Sector]],Table2[% Away From Current Week Low],"&gt;=0.05")/Table3[[#This Row],[Count]]</f>
        <v>1</v>
      </c>
      <c r="M91" s="1">
        <f>COUNTIFS(Table2[Sub-Sector],Table3[[#This Row],[Sub-Sector]],Table2[% Away From Current Week High],"&lt;=0.05")/Table3[[#This Row],[Count]]</f>
        <v>1</v>
      </c>
      <c r="N91" s="1">
        <f>COUNTIFS(Table2[Sub-Sector],Table3[[#This Row],[Sub-Sector]],Table2[% Away From Current Month Low],"&gt;=0.05")/Table3[[#This Row],[Count]]</f>
        <v>0</v>
      </c>
      <c r="O91" s="1">
        <f>COUNTIFS(Table2[Sub-Sector],Table3[[#This Row],[Sub-Sector]],Table2[% Away From Current Month High],"&lt;=0.05")/Table3[[#This Row],[Count]]</f>
        <v>1</v>
      </c>
      <c r="P91" s="1">
        <f>COUNTIFS(Table2[Sub-Sector],Table3[[#This Row],[Sub-Sector]],Table2[% Away From 52W High],"&lt;=10")/Table3[[#This Row],[Count]]</f>
        <v>0</v>
      </c>
      <c r="Q91" s="1">
        <f>COUNTIFS(Table2[Sub-Sector],Table3[[#This Row],[Sub-Sector]],Table2[% Away From 52W Low],"&gt;=10")/Table3[[#This Row],[Count]]</f>
        <v>1</v>
      </c>
      <c r="R91" s="1">
        <f>COUNTIFS(Table2[Sub-Sector],Table3[[#This Row],[Sub-Sector]],Table2[% Price above 20 EMA],"&gt;=0")/Table3[[#This Row],[Count]]</f>
        <v>0.2</v>
      </c>
      <c r="S91" s="1">
        <f>COUNTIFS(Table2[Sub-Sector],Table3[[#This Row],[Sub-Sector]],Table2[% Price above 50 EMA],"&gt;=0")/Table3[[#This Row],[Count]]</f>
        <v>0.2</v>
      </c>
      <c r="T91" s="1">
        <f>COUNTIFS(Table2[Sub-Sector],Table3[[#This Row],[Sub-Sector]],Table2[% Price above 200 EMA],"&gt;=0")/Table3[[#This Row],[Count]]</f>
        <v>0.4</v>
      </c>
      <c r="U91" s="1">
        <f>COUNTIFS(Table2[Sub-Sector],Table3[[#This Row],[Sub-Sector]],Table2[Rate of Change - Zone],"Positive")/Table3[[#This Row],[Count]]</f>
        <v>0.2</v>
      </c>
      <c r="V91" s="1">
        <f>COUNTIFS(Table2[Sub-Sector],Table3[[#This Row],[Sub-Sector]],Table2[Sharpe Ratio],"&gt;=0.10")/Table3[[#This Row],[Count]]</f>
        <v>0.4</v>
      </c>
      <c r="W9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502.5</v>
      </c>
      <c r="X91">
        <f>_xlfn.RANK.AVG(Table3[[#This Row],[Score]],Table3[Score],1)</f>
        <v>80</v>
      </c>
      <c r="Y9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307.5</v>
      </c>
      <c r="Z91">
        <f>_xlfn.RANK.AVG(Table3[[#This Row],[Score 2 ]],Table3[[Score 2 ]],1)</f>
        <v>90</v>
      </c>
    </row>
    <row r="92" spans="1:26" x14ac:dyDescent="0.3">
      <c r="A92" t="s">
        <v>438</v>
      </c>
      <c r="B92">
        <f>COUNTIFS(Table2[Sub-Sector],Table3[[#This Row],[Sub-Sector]])</f>
        <v>11</v>
      </c>
      <c r="C92" s="1">
        <f>COUNTIFS(Table2[Sub-Sector],Table3[[#This Row],[Sub-Sector]],Table2[Uptrend],"Uptrend")/Table3[[#This Row],[Count]]</f>
        <v>0</v>
      </c>
      <c r="D92" s="1">
        <f>COUNTIFS(Table2[Sub-Sector],Table3[[#This Row],[Sub-Sector]],Table2[1W Return vs Nifty],"&gt;=5")/Table3[[#This Row],[Count]]</f>
        <v>9.0909090909090912E-2</v>
      </c>
      <c r="E92" s="1">
        <f>COUNTIFS(Table2[Sub-Sector],Table3[[#This Row],[Sub-Sector]],Table2[1M Return vs Nifty],"&gt;=5")/Table3[[#This Row],[Count]]</f>
        <v>0</v>
      </c>
      <c r="F92" s="1">
        <f>COUNTIFS(Table2[Sub-Sector],Table3[[#This Row],[Sub-Sector]],Table2[6M Return vs Nifty],"&gt;=10")/Table3[[#This Row],[Count]]</f>
        <v>9.0909090909090912E-2</v>
      </c>
      <c r="G92" s="1">
        <f>COUNTIFS(Table2[Sub-Sector],Table3[[#This Row],[Sub-Sector]],Table2[1Y Return vs Nifty],"&gt;=10")/Table3[[#This Row],[Count]]</f>
        <v>9.0909090909090912E-2</v>
      </c>
      <c r="H92" s="1">
        <f>COUNTIFS(Table2[Sub-Sector],Table3[[#This Row],[Sub-Sector]],Table2[RSI Exponential â€“ 14D],"&gt;=50")/Table3[[#This Row],[Count]]</f>
        <v>0.27272727272727271</v>
      </c>
      <c r="I92" s="1">
        <f>COUNTIFS(Table2[Sub-Sector],Table3[[#This Row],[Sub-Sector]],Table2[Relative Volume],"&gt;=1")/Table3[[#This Row],[Count]]</f>
        <v>0.18181818181818182</v>
      </c>
      <c r="J92" s="1">
        <f>COUNTIFS(Table2[Sub-Sector],Table3[[#This Row],[Sub-Sector]],Table2[% Away From Day Low],"&gt;=0.05")/Table3[[#This Row],[Count]]</f>
        <v>0</v>
      </c>
      <c r="K92" s="1">
        <f>COUNTIFS(Table2[Sub-Sector],Table3[[#This Row],[Sub-Sector]],Table2[% Away From Day High],"&lt;=0.05")/Table3[[#This Row],[Count]]</f>
        <v>0.90909090909090906</v>
      </c>
      <c r="L92" s="1">
        <f>COUNTIFS(Table2[Sub-Sector],Table3[[#This Row],[Sub-Sector]],Table2[% Away From Current Week Low],"&gt;=0.05")/Table3[[#This Row],[Count]]</f>
        <v>0.72727272727272729</v>
      </c>
      <c r="M92" s="1">
        <f>COUNTIFS(Table2[Sub-Sector],Table3[[#This Row],[Sub-Sector]],Table2[% Away From Current Week High],"&lt;=0.05")/Table3[[#This Row],[Count]]</f>
        <v>0.90909090909090906</v>
      </c>
      <c r="N92" s="1">
        <f>COUNTIFS(Table2[Sub-Sector],Table3[[#This Row],[Sub-Sector]],Table2[% Away From Current Month Low],"&gt;=0.05")/Table3[[#This Row],[Count]]</f>
        <v>0</v>
      </c>
      <c r="O92" s="1">
        <f>COUNTIFS(Table2[Sub-Sector],Table3[[#This Row],[Sub-Sector]],Table2[% Away From Current Month High],"&lt;=0.05")/Table3[[#This Row],[Count]]</f>
        <v>0.90909090909090906</v>
      </c>
      <c r="P92" s="1">
        <f>COUNTIFS(Table2[Sub-Sector],Table3[[#This Row],[Sub-Sector]],Table2[% Away From 52W High],"&lt;=10")/Table3[[#This Row],[Count]]</f>
        <v>0</v>
      </c>
      <c r="Q92" s="1">
        <f>COUNTIFS(Table2[Sub-Sector],Table3[[#This Row],[Sub-Sector]],Table2[% Away From 52W Low],"&gt;=10")/Table3[[#This Row],[Count]]</f>
        <v>0.54545454545454541</v>
      </c>
      <c r="R92" s="1">
        <f>COUNTIFS(Table2[Sub-Sector],Table3[[#This Row],[Sub-Sector]],Table2[% Price above 20 EMA],"&gt;=0")/Table3[[#This Row],[Count]]</f>
        <v>0.27272727272727271</v>
      </c>
      <c r="S92" s="1">
        <f>COUNTIFS(Table2[Sub-Sector],Table3[[#This Row],[Sub-Sector]],Table2[% Price above 50 EMA],"&gt;=0")/Table3[[#This Row],[Count]]</f>
        <v>0</v>
      </c>
      <c r="T92" s="1">
        <f>COUNTIFS(Table2[Sub-Sector],Table3[[#This Row],[Sub-Sector]],Table2[% Price above 200 EMA],"&gt;=0")/Table3[[#This Row],[Count]]</f>
        <v>9.0909090909090912E-2</v>
      </c>
      <c r="U92" s="1">
        <f>COUNTIFS(Table2[Sub-Sector],Table3[[#This Row],[Sub-Sector]],Table2[Rate of Change - Zone],"Positive")/Table3[[#This Row],[Count]]</f>
        <v>9.0909090909090912E-2</v>
      </c>
      <c r="V92" s="1">
        <f>COUNTIFS(Table2[Sub-Sector],Table3[[#This Row],[Sub-Sector]],Table2[Sharpe Ratio],"&gt;=0.10")/Table3[[#This Row],[Count]]</f>
        <v>0</v>
      </c>
      <c r="W9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557.5</v>
      </c>
      <c r="X92">
        <f>_xlfn.RANK.AVG(Table3[[#This Row],[Score]],Table3[Score],1)</f>
        <v>97</v>
      </c>
      <c r="Y9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310</v>
      </c>
      <c r="Z92">
        <f>_xlfn.RANK.AVG(Table3[[#This Row],[Score 2 ]],Table3[[Score 2 ]],1)</f>
        <v>91</v>
      </c>
    </row>
    <row r="93" spans="1:26" x14ac:dyDescent="0.3">
      <c r="A93" t="s">
        <v>1027</v>
      </c>
      <c r="B93">
        <f>COUNTIFS(Table2[Sub-Sector],Table3[[#This Row],[Sub-Sector]])</f>
        <v>2</v>
      </c>
      <c r="C93" s="1">
        <f>COUNTIFS(Table2[Sub-Sector],Table3[[#This Row],[Sub-Sector]],Table2[Uptrend],"Uptrend")/Table3[[#This Row],[Count]]</f>
        <v>0</v>
      </c>
      <c r="D93" s="1">
        <f>COUNTIFS(Table2[Sub-Sector],Table3[[#This Row],[Sub-Sector]],Table2[1W Return vs Nifty],"&gt;=5")/Table3[[#This Row],[Count]]</f>
        <v>0.5</v>
      </c>
      <c r="E93" s="1">
        <f>COUNTIFS(Table2[Sub-Sector],Table3[[#This Row],[Sub-Sector]],Table2[1M Return vs Nifty],"&gt;=5")/Table3[[#This Row],[Count]]</f>
        <v>0</v>
      </c>
      <c r="F93" s="1">
        <f>COUNTIFS(Table2[Sub-Sector],Table3[[#This Row],[Sub-Sector]],Table2[6M Return vs Nifty],"&gt;=10")/Table3[[#This Row],[Count]]</f>
        <v>0</v>
      </c>
      <c r="G93" s="1">
        <f>COUNTIFS(Table2[Sub-Sector],Table3[[#This Row],[Sub-Sector]],Table2[1Y Return vs Nifty],"&gt;=10")/Table3[[#This Row],[Count]]</f>
        <v>1</v>
      </c>
      <c r="H93" s="1">
        <f>COUNTIFS(Table2[Sub-Sector],Table3[[#This Row],[Sub-Sector]],Table2[RSI Exponential â€“ 14D],"&gt;=50")/Table3[[#This Row],[Count]]</f>
        <v>0.5</v>
      </c>
      <c r="I93" s="1">
        <f>COUNTIFS(Table2[Sub-Sector],Table3[[#This Row],[Sub-Sector]],Table2[Relative Volume],"&gt;=1")/Table3[[#This Row],[Count]]</f>
        <v>0</v>
      </c>
      <c r="J93" s="1">
        <f>COUNTIFS(Table2[Sub-Sector],Table3[[#This Row],[Sub-Sector]],Table2[% Away From Day Low],"&gt;=0.05")/Table3[[#This Row],[Count]]</f>
        <v>0</v>
      </c>
      <c r="K93" s="1">
        <f>COUNTIFS(Table2[Sub-Sector],Table3[[#This Row],[Sub-Sector]],Table2[% Away From Day High],"&lt;=0.05")/Table3[[#This Row],[Count]]</f>
        <v>1</v>
      </c>
      <c r="L93" s="1">
        <f>COUNTIFS(Table2[Sub-Sector],Table3[[#This Row],[Sub-Sector]],Table2[% Away From Current Week Low],"&gt;=0.05")/Table3[[#This Row],[Count]]</f>
        <v>1</v>
      </c>
      <c r="M93" s="1">
        <f>COUNTIFS(Table2[Sub-Sector],Table3[[#This Row],[Sub-Sector]],Table2[% Away From Current Week High],"&lt;=0.05")/Table3[[#This Row],[Count]]</f>
        <v>1</v>
      </c>
      <c r="N93" s="1">
        <f>COUNTIFS(Table2[Sub-Sector],Table3[[#This Row],[Sub-Sector]],Table2[% Away From Current Month Low],"&gt;=0.05")/Table3[[#This Row],[Count]]</f>
        <v>0</v>
      </c>
      <c r="O93" s="1">
        <f>COUNTIFS(Table2[Sub-Sector],Table3[[#This Row],[Sub-Sector]],Table2[% Away From Current Month High],"&lt;=0.05")/Table3[[#This Row],[Count]]</f>
        <v>1</v>
      </c>
      <c r="P93" s="1">
        <f>COUNTIFS(Table2[Sub-Sector],Table3[[#This Row],[Sub-Sector]],Table2[% Away From 52W High],"&lt;=10")/Table3[[#This Row],[Count]]</f>
        <v>0</v>
      </c>
      <c r="Q93" s="1">
        <f>COUNTIFS(Table2[Sub-Sector],Table3[[#This Row],[Sub-Sector]],Table2[% Away From 52W Low],"&gt;=10")/Table3[[#This Row],[Count]]</f>
        <v>1</v>
      </c>
      <c r="R93" s="1">
        <f>COUNTIFS(Table2[Sub-Sector],Table3[[#This Row],[Sub-Sector]],Table2[% Price above 20 EMA],"&gt;=0")/Table3[[#This Row],[Count]]</f>
        <v>1</v>
      </c>
      <c r="S93" s="1">
        <f>COUNTIFS(Table2[Sub-Sector],Table3[[#This Row],[Sub-Sector]],Table2[% Price above 50 EMA],"&gt;=0")/Table3[[#This Row],[Count]]</f>
        <v>0</v>
      </c>
      <c r="T93" s="1">
        <f>COUNTIFS(Table2[Sub-Sector],Table3[[#This Row],[Sub-Sector]],Table2[% Price above 200 EMA],"&gt;=0")/Table3[[#This Row],[Count]]</f>
        <v>1</v>
      </c>
      <c r="U93" s="1">
        <f>COUNTIFS(Table2[Sub-Sector],Table3[[#This Row],[Sub-Sector]],Table2[Rate of Change - Zone],"Positive")/Table3[[#This Row],[Count]]</f>
        <v>0</v>
      </c>
      <c r="V93" s="1">
        <f>COUNTIFS(Table2[Sub-Sector],Table3[[#This Row],[Sub-Sector]],Table2[Sharpe Ratio],"&gt;=0.10")/Table3[[#This Row],[Count]]</f>
        <v>1</v>
      </c>
      <c r="W9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521.5</v>
      </c>
      <c r="X93">
        <f>_xlfn.RANK.AVG(Table3[[#This Row],[Score]],Table3[Score],1)</f>
        <v>90.5</v>
      </c>
      <c r="Y9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315</v>
      </c>
      <c r="Z93">
        <f>_xlfn.RANK.AVG(Table3[[#This Row],[Score 2 ]],Table3[[Score 2 ]],1)</f>
        <v>96</v>
      </c>
    </row>
    <row r="94" spans="1:26" x14ac:dyDescent="0.3">
      <c r="A94" t="s">
        <v>99</v>
      </c>
      <c r="B94">
        <f>COUNTIFS(Table2[Sub-Sector],Table3[[#This Row],[Sub-Sector]])</f>
        <v>1</v>
      </c>
      <c r="C94" s="1">
        <f>COUNTIFS(Table2[Sub-Sector],Table3[[#This Row],[Sub-Sector]],Table2[Uptrend],"Uptrend")/Table3[[#This Row],[Count]]</f>
        <v>0</v>
      </c>
      <c r="D94" s="1">
        <f>COUNTIFS(Table2[Sub-Sector],Table3[[#This Row],[Sub-Sector]],Table2[1W Return vs Nifty],"&gt;=5")/Table3[[#This Row],[Count]]</f>
        <v>0</v>
      </c>
      <c r="E94" s="1">
        <f>COUNTIFS(Table2[Sub-Sector],Table3[[#This Row],[Sub-Sector]],Table2[1M Return vs Nifty],"&gt;=5")/Table3[[#This Row],[Count]]</f>
        <v>0</v>
      </c>
      <c r="F94" s="1">
        <f>COUNTIFS(Table2[Sub-Sector],Table3[[#This Row],[Sub-Sector]],Table2[6M Return vs Nifty],"&gt;=10")/Table3[[#This Row],[Count]]</f>
        <v>0</v>
      </c>
      <c r="G94" s="1">
        <f>COUNTIFS(Table2[Sub-Sector],Table3[[#This Row],[Sub-Sector]],Table2[1Y Return vs Nifty],"&gt;=10")/Table3[[#This Row],[Count]]</f>
        <v>1</v>
      </c>
      <c r="H94" s="1">
        <f>COUNTIFS(Table2[Sub-Sector],Table3[[#This Row],[Sub-Sector]],Table2[RSI Exponential â€“ 14D],"&gt;=50")/Table3[[#This Row],[Count]]</f>
        <v>0</v>
      </c>
      <c r="I94" s="1">
        <f>COUNTIFS(Table2[Sub-Sector],Table3[[#This Row],[Sub-Sector]],Table2[Relative Volume],"&gt;=1")/Table3[[#This Row],[Count]]</f>
        <v>0</v>
      </c>
      <c r="J94" s="1">
        <f>COUNTIFS(Table2[Sub-Sector],Table3[[#This Row],[Sub-Sector]],Table2[% Away From Day Low],"&gt;=0.05")/Table3[[#This Row],[Count]]</f>
        <v>0</v>
      </c>
      <c r="K94" s="1">
        <f>COUNTIFS(Table2[Sub-Sector],Table3[[#This Row],[Sub-Sector]],Table2[% Away From Day High],"&lt;=0.05")/Table3[[#This Row],[Count]]</f>
        <v>1</v>
      </c>
      <c r="L94" s="1">
        <f>COUNTIFS(Table2[Sub-Sector],Table3[[#This Row],[Sub-Sector]],Table2[% Away From Current Week Low],"&gt;=0.05")/Table3[[#This Row],[Count]]</f>
        <v>0</v>
      </c>
      <c r="M94" s="1">
        <f>COUNTIFS(Table2[Sub-Sector],Table3[[#This Row],[Sub-Sector]],Table2[% Away From Current Week High],"&lt;=0.05")/Table3[[#This Row],[Count]]</f>
        <v>1</v>
      </c>
      <c r="N94" s="1">
        <f>COUNTIFS(Table2[Sub-Sector],Table3[[#This Row],[Sub-Sector]],Table2[% Away From Current Month Low],"&gt;=0.05")/Table3[[#This Row],[Count]]</f>
        <v>0</v>
      </c>
      <c r="O94" s="1">
        <f>COUNTIFS(Table2[Sub-Sector],Table3[[#This Row],[Sub-Sector]],Table2[% Away From Current Month High],"&lt;=0.05")/Table3[[#This Row],[Count]]</f>
        <v>1</v>
      </c>
      <c r="P94" s="1">
        <f>COUNTIFS(Table2[Sub-Sector],Table3[[#This Row],[Sub-Sector]],Table2[% Away From 52W High],"&lt;=10")/Table3[[#This Row],[Count]]</f>
        <v>0</v>
      </c>
      <c r="Q94" s="1">
        <f>COUNTIFS(Table2[Sub-Sector],Table3[[#This Row],[Sub-Sector]],Table2[% Away From 52W Low],"&gt;=10")/Table3[[#This Row],[Count]]</f>
        <v>1</v>
      </c>
      <c r="R94" s="1">
        <f>COUNTIFS(Table2[Sub-Sector],Table3[[#This Row],[Sub-Sector]],Table2[% Price above 20 EMA],"&gt;=0")/Table3[[#This Row],[Count]]</f>
        <v>0</v>
      </c>
      <c r="S94" s="1">
        <f>COUNTIFS(Table2[Sub-Sector],Table3[[#This Row],[Sub-Sector]],Table2[% Price above 50 EMA],"&gt;=0")/Table3[[#This Row],[Count]]</f>
        <v>0</v>
      </c>
      <c r="T94" s="1">
        <f>COUNTIFS(Table2[Sub-Sector],Table3[[#This Row],[Sub-Sector]],Table2[% Price above 200 EMA],"&gt;=0")/Table3[[#This Row],[Count]]</f>
        <v>0</v>
      </c>
      <c r="U94" s="1">
        <f>COUNTIFS(Table2[Sub-Sector],Table3[[#This Row],[Sub-Sector]],Table2[Rate of Change - Zone],"Positive")/Table3[[#This Row],[Count]]</f>
        <v>0</v>
      </c>
      <c r="V94" s="1">
        <f>COUNTIFS(Table2[Sub-Sector],Table3[[#This Row],[Sub-Sector]],Table2[Sharpe Ratio],"&gt;=0.10")/Table3[[#This Row],[Count]]</f>
        <v>1</v>
      </c>
      <c r="W9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598</v>
      </c>
      <c r="X94">
        <f>_xlfn.RANK.AVG(Table3[[#This Row],[Score]],Table3[Score],1)</f>
        <v>104</v>
      </c>
      <c r="Y9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315</v>
      </c>
      <c r="Z94">
        <f>_xlfn.RANK.AVG(Table3[[#This Row],[Score 2 ]],Table3[[Score 2 ]],1)</f>
        <v>96</v>
      </c>
    </row>
    <row r="95" spans="1:26" x14ac:dyDescent="0.3">
      <c r="A95" t="s">
        <v>1744</v>
      </c>
      <c r="B95">
        <f>COUNTIFS(Table2[Sub-Sector],Table3[[#This Row],[Sub-Sector]])</f>
        <v>1</v>
      </c>
      <c r="C95" s="1">
        <f>COUNTIFS(Table2[Sub-Sector],Table3[[#This Row],[Sub-Sector]],Table2[Uptrend],"Uptrend")/Table3[[#This Row],[Count]]</f>
        <v>0</v>
      </c>
      <c r="D95" s="1">
        <f>COUNTIFS(Table2[Sub-Sector],Table3[[#This Row],[Sub-Sector]],Table2[1W Return vs Nifty],"&gt;=5")/Table3[[#This Row],[Count]]</f>
        <v>1</v>
      </c>
      <c r="E95" s="1">
        <f>COUNTIFS(Table2[Sub-Sector],Table3[[#This Row],[Sub-Sector]],Table2[1M Return vs Nifty],"&gt;=5")/Table3[[#This Row],[Count]]</f>
        <v>0</v>
      </c>
      <c r="F95" s="1">
        <f>COUNTIFS(Table2[Sub-Sector],Table3[[#This Row],[Sub-Sector]],Table2[6M Return vs Nifty],"&gt;=10")/Table3[[#This Row],[Count]]</f>
        <v>0</v>
      </c>
      <c r="G95" s="1">
        <f>COUNTIFS(Table2[Sub-Sector],Table3[[#This Row],[Sub-Sector]],Table2[1Y Return vs Nifty],"&gt;=10")/Table3[[#This Row],[Count]]</f>
        <v>1</v>
      </c>
      <c r="H95" s="1">
        <f>COUNTIFS(Table2[Sub-Sector],Table3[[#This Row],[Sub-Sector]],Table2[RSI Exponential â€“ 14D],"&gt;=50")/Table3[[#This Row],[Count]]</f>
        <v>1</v>
      </c>
      <c r="I95" s="1">
        <f>COUNTIFS(Table2[Sub-Sector],Table3[[#This Row],[Sub-Sector]],Table2[Relative Volume],"&gt;=1")/Table3[[#This Row],[Count]]</f>
        <v>0</v>
      </c>
      <c r="J95" s="1">
        <f>COUNTIFS(Table2[Sub-Sector],Table3[[#This Row],[Sub-Sector]],Table2[% Away From Day Low],"&gt;=0.05")/Table3[[#This Row],[Count]]</f>
        <v>0</v>
      </c>
      <c r="K95" s="1">
        <f>COUNTIFS(Table2[Sub-Sector],Table3[[#This Row],[Sub-Sector]],Table2[% Away From Day High],"&lt;=0.05")/Table3[[#This Row],[Count]]</f>
        <v>1</v>
      </c>
      <c r="L95" s="1">
        <f>COUNTIFS(Table2[Sub-Sector],Table3[[#This Row],[Sub-Sector]],Table2[% Away From Current Week Low],"&gt;=0.05")/Table3[[#This Row],[Count]]</f>
        <v>1</v>
      </c>
      <c r="M95" s="1">
        <f>COUNTIFS(Table2[Sub-Sector],Table3[[#This Row],[Sub-Sector]],Table2[% Away From Current Week High],"&lt;=0.05")/Table3[[#This Row],[Count]]</f>
        <v>1</v>
      </c>
      <c r="N95" s="1">
        <f>COUNTIFS(Table2[Sub-Sector],Table3[[#This Row],[Sub-Sector]],Table2[% Away From Current Month Low],"&gt;=0.05")/Table3[[#This Row],[Count]]</f>
        <v>0</v>
      </c>
      <c r="O95" s="1">
        <f>COUNTIFS(Table2[Sub-Sector],Table3[[#This Row],[Sub-Sector]],Table2[% Away From Current Month High],"&lt;=0.05")/Table3[[#This Row],[Count]]</f>
        <v>1</v>
      </c>
      <c r="P95" s="1">
        <f>COUNTIFS(Table2[Sub-Sector],Table3[[#This Row],[Sub-Sector]],Table2[% Away From 52W High],"&lt;=10")/Table3[[#This Row],[Count]]</f>
        <v>0</v>
      </c>
      <c r="Q95" s="1">
        <f>COUNTIFS(Table2[Sub-Sector],Table3[[#This Row],[Sub-Sector]],Table2[% Away From 52W Low],"&gt;=10")/Table3[[#This Row],[Count]]</f>
        <v>1</v>
      </c>
      <c r="R95" s="1">
        <f>COUNTIFS(Table2[Sub-Sector],Table3[[#This Row],[Sub-Sector]],Table2[% Price above 20 EMA],"&gt;=0")/Table3[[#This Row],[Count]]</f>
        <v>1</v>
      </c>
      <c r="S95" s="1">
        <f>COUNTIFS(Table2[Sub-Sector],Table3[[#This Row],[Sub-Sector]],Table2[% Price above 50 EMA],"&gt;=0")/Table3[[#This Row],[Count]]</f>
        <v>0</v>
      </c>
      <c r="T95" s="1">
        <f>COUNTIFS(Table2[Sub-Sector],Table3[[#This Row],[Sub-Sector]],Table2[% Price above 200 EMA],"&gt;=0")/Table3[[#This Row],[Count]]</f>
        <v>1</v>
      </c>
      <c r="U95" s="1">
        <f>COUNTIFS(Table2[Sub-Sector],Table3[[#This Row],[Sub-Sector]],Table2[Rate of Change - Zone],"Positive")/Table3[[#This Row],[Count]]</f>
        <v>0</v>
      </c>
      <c r="V95" s="1">
        <f>COUNTIFS(Table2[Sub-Sector],Table3[[#This Row],[Sub-Sector]],Table2[Sharpe Ratio],"&gt;=0.10")/Table3[[#This Row],[Count]]</f>
        <v>0</v>
      </c>
      <c r="W9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511.5</v>
      </c>
      <c r="X95">
        <f>_xlfn.RANK.AVG(Table3[[#This Row],[Score]],Table3[Score],1)</f>
        <v>87</v>
      </c>
      <c r="Y9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315</v>
      </c>
      <c r="Z95">
        <f>_xlfn.RANK.AVG(Table3[[#This Row],[Score 2 ]],Table3[[Score 2 ]],1)</f>
        <v>96</v>
      </c>
    </row>
    <row r="96" spans="1:26" x14ac:dyDescent="0.3">
      <c r="A96" t="s">
        <v>656</v>
      </c>
      <c r="B96">
        <f>COUNTIFS(Table2[Sub-Sector],Table3[[#This Row],[Sub-Sector]])</f>
        <v>1</v>
      </c>
      <c r="C96" s="1">
        <f>COUNTIFS(Table2[Sub-Sector],Table3[[#This Row],[Sub-Sector]],Table2[Uptrend],"Uptrend")/Table3[[#This Row],[Count]]</f>
        <v>0</v>
      </c>
      <c r="D96" s="1">
        <f>COUNTIFS(Table2[Sub-Sector],Table3[[#This Row],[Sub-Sector]],Table2[1W Return vs Nifty],"&gt;=5")/Table3[[#This Row],[Count]]</f>
        <v>0</v>
      </c>
      <c r="E96" s="1">
        <f>COUNTIFS(Table2[Sub-Sector],Table3[[#This Row],[Sub-Sector]],Table2[1M Return vs Nifty],"&gt;=5")/Table3[[#This Row],[Count]]</f>
        <v>0</v>
      </c>
      <c r="F96" s="1">
        <f>COUNTIFS(Table2[Sub-Sector],Table3[[#This Row],[Sub-Sector]],Table2[6M Return vs Nifty],"&gt;=10")/Table3[[#This Row],[Count]]</f>
        <v>0</v>
      </c>
      <c r="G96" s="1">
        <f>COUNTIFS(Table2[Sub-Sector],Table3[[#This Row],[Sub-Sector]],Table2[1Y Return vs Nifty],"&gt;=10")/Table3[[#This Row],[Count]]</f>
        <v>1</v>
      </c>
      <c r="H96" s="1">
        <f>COUNTIFS(Table2[Sub-Sector],Table3[[#This Row],[Sub-Sector]],Table2[RSI Exponential â€“ 14D],"&gt;=50")/Table3[[#This Row],[Count]]</f>
        <v>0</v>
      </c>
      <c r="I96" s="1">
        <f>COUNTIFS(Table2[Sub-Sector],Table3[[#This Row],[Sub-Sector]],Table2[Relative Volume],"&gt;=1")/Table3[[#This Row],[Count]]</f>
        <v>0</v>
      </c>
      <c r="J96" s="1">
        <f>COUNTIFS(Table2[Sub-Sector],Table3[[#This Row],[Sub-Sector]],Table2[% Away From Day Low],"&gt;=0.05")/Table3[[#This Row],[Count]]</f>
        <v>0</v>
      </c>
      <c r="K96" s="1">
        <f>COUNTIFS(Table2[Sub-Sector],Table3[[#This Row],[Sub-Sector]],Table2[% Away From Day High],"&lt;=0.05")/Table3[[#This Row],[Count]]</f>
        <v>1</v>
      </c>
      <c r="L96" s="1">
        <f>COUNTIFS(Table2[Sub-Sector],Table3[[#This Row],[Sub-Sector]],Table2[% Away From Current Week Low],"&gt;=0.05")/Table3[[#This Row],[Count]]</f>
        <v>1</v>
      </c>
      <c r="M96" s="1">
        <f>COUNTIFS(Table2[Sub-Sector],Table3[[#This Row],[Sub-Sector]],Table2[% Away From Current Week High],"&lt;=0.05")/Table3[[#This Row],[Count]]</f>
        <v>1</v>
      </c>
      <c r="N96" s="1">
        <f>COUNTIFS(Table2[Sub-Sector],Table3[[#This Row],[Sub-Sector]],Table2[% Away From Current Month Low],"&gt;=0.05")/Table3[[#This Row],[Count]]</f>
        <v>0</v>
      </c>
      <c r="O96" s="1">
        <f>COUNTIFS(Table2[Sub-Sector],Table3[[#This Row],[Sub-Sector]],Table2[% Away From Current Month High],"&lt;=0.05")/Table3[[#This Row],[Count]]</f>
        <v>1</v>
      </c>
      <c r="P96" s="1">
        <f>COUNTIFS(Table2[Sub-Sector],Table3[[#This Row],[Sub-Sector]],Table2[% Away From 52W High],"&lt;=10")/Table3[[#This Row],[Count]]</f>
        <v>0</v>
      </c>
      <c r="Q96" s="1">
        <f>COUNTIFS(Table2[Sub-Sector],Table3[[#This Row],[Sub-Sector]],Table2[% Away From 52W Low],"&gt;=10")/Table3[[#This Row],[Count]]</f>
        <v>1</v>
      </c>
      <c r="R96" s="1">
        <f>COUNTIFS(Table2[Sub-Sector],Table3[[#This Row],[Sub-Sector]],Table2[% Price above 20 EMA],"&gt;=0")/Table3[[#This Row],[Count]]</f>
        <v>0</v>
      </c>
      <c r="S96" s="1">
        <f>COUNTIFS(Table2[Sub-Sector],Table3[[#This Row],[Sub-Sector]],Table2[% Price above 50 EMA],"&gt;=0")/Table3[[#This Row],[Count]]</f>
        <v>0</v>
      </c>
      <c r="T96" s="1">
        <f>COUNTIFS(Table2[Sub-Sector],Table3[[#This Row],[Sub-Sector]],Table2[% Price above 200 EMA],"&gt;=0")/Table3[[#This Row],[Count]]</f>
        <v>0</v>
      </c>
      <c r="U96" s="1">
        <f>COUNTIFS(Table2[Sub-Sector],Table3[[#This Row],[Sub-Sector]],Table2[Rate of Change - Zone],"Positive")/Table3[[#This Row],[Count]]</f>
        <v>0</v>
      </c>
      <c r="V96" s="1">
        <f>COUNTIFS(Table2[Sub-Sector],Table3[[#This Row],[Sub-Sector]],Table2[Sharpe Ratio],"&gt;=0.10")/Table3[[#This Row],[Count]]</f>
        <v>0</v>
      </c>
      <c r="W9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598</v>
      </c>
      <c r="X96">
        <f>_xlfn.RANK.AVG(Table3[[#This Row],[Score]],Table3[Score],1)</f>
        <v>104</v>
      </c>
      <c r="Y9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315</v>
      </c>
      <c r="Z96">
        <f>_xlfn.RANK.AVG(Table3[[#This Row],[Score 2 ]],Table3[[Score 2 ]],1)</f>
        <v>96</v>
      </c>
    </row>
    <row r="97" spans="1:26" x14ac:dyDescent="0.3">
      <c r="A97" t="s">
        <v>297</v>
      </c>
      <c r="B97">
        <f>COUNTIFS(Table2[Sub-Sector],Table3[[#This Row],[Sub-Sector]])</f>
        <v>1</v>
      </c>
      <c r="C97" s="1">
        <f>COUNTIFS(Table2[Sub-Sector],Table3[[#This Row],[Sub-Sector]],Table2[Uptrend],"Uptrend")/Table3[[#This Row],[Count]]</f>
        <v>0</v>
      </c>
      <c r="D97" s="1">
        <f>COUNTIFS(Table2[Sub-Sector],Table3[[#This Row],[Sub-Sector]],Table2[1W Return vs Nifty],"&gt;=5")/Table3[[#This Row],[Count]]</f>
        <v>0</v>
      </c>
      <c r="E97" s="1">
        <f>COUNTIFS(Table2[Sub-Sector],Table3[[#This Row],[Sub-Sector]],Table2[1M Return vs Nifty],"&gt;=5")/Table3[[#This Row],[Count]]</f>
        <v>0</v>
      </c>
      <c r="F97" s="1">
        <f>COUNTIFS(Table2[Sub-Sector],Table3[[#This Row],[Sub-Sector]],Table2[6M Return vs Nifty],"&gt;=10")/Table3[[#This Row],[Count]]</f>
        <v>0</v>
      </c>
      <c r="G97" s="1">
        <f>COUNTIFS(Table2[Sub-Sector],Table3[[#This Row],[Sub-Sector]],Table2[1Y Return vs Nifty],"&gt;=10")/Table3[[#This Row],[Count]]</f>
        <v>1</v>
      </c>
      <c r="H97" s="1">
        <f>COUNTIFS(Table2[Sub-Sector],Table3[[#This Row],[Sub-Sector]],Table2[RSI Exponential â€“ 14D],"&gt;=50")/Table3[[#This Row],[Count]]</f>
        <v>0</v>
      </c>
      <c r="I97" s="1">
        <f>COUNTIFS(Table2[Sub-Sector],Table3[[#This Row],[Sub-Sector]],Table2[Relative Volume],"&gt;=1")/Table3[[#This Row],[Count]]</f>
        <v>0</v>
      </c>
      <c r="J97" s="1">
        <f>COUNTIFS(Table2[Sub-Sector],Table3[[#This Row],[Sub-Sector]],Table2[% Away From Day Low],"&gt;=0.05")/Table3[[#This Row],[Count]]</f>
        <v>0</v>
      </c>
      <c r="K97" s="1">
        <f>COUNTIFS(Table2[Sub-Sector],Table3[[#This Row],[Sub-Sector]],Table2[% Away From Day High],"&lt;=0.05")/Table3[[#This Row],[Count]]</f>
        <v>1</v>
      </c>
      <c r="L97" s="1">
        <f>COUNTIFS(Table2[Sub-Sector],Table3[[#This Row],[Sub-Sector]],Table2[% Away From Current Week Low],"&gt;=0.05")/Table3[[#This Row],[Count]]</f>
        <v>0</v>
      </c>
      <c r="M97" s="1">
        <f>COUNTIFS(Table2[Sub-Sector],Table3[[#This Row],[Sub-Sector]],Table2[% Away From Current Week High],"&lt;=0.05")/Table3[[#This Row],[Count]]</f>
        <v>1</v>
      </c>
      <c r="N97" s="1">
        <f>COUNTIFS(Table2[Sub-Sector],Table3[[#This Row],[Sub-Sector]],Table2[% Away From Current Month Low],"&gt;=0.05")/Table3[[#This Row],[Count]]</f>
        <v>0</v>
      </c>
      <c r="O97" s="1">
        <f>COUNTIFS(Table2[Sub-Sector],Table3[[#This Row],[Sub-Sector]],Table2[% Away From Current Month High],"&lt;=0.05")/Table3[[#This Row],[Count]]</f>
        <v>1</v>
      </c>
      <c r="P97" s="1">
        <f>COUNTIFS(Table2[Sub-Sector],Table3[[#This Row],[Sub-Sector]],Table2[% Away From 52W High],"&lt;=10")/Table3[[#This Row],[Count]]</f>
        <v>0</v>
      </c>
      <c r="Q97" s="1">
        <f>COUNTIFS(Table2[Sub-Sector],Table3[[#This Row],[Sub-Sector]],Table2[% Away From 52W Low],"&gt;=10")/Table3[[#This Row],[Count]]</f>
        <v>1</v>
      </c>
      <c r="R97" s="1">
        <f>COUNTIFS(Table2[Sub-Sector],Table3[[#This Row],[Sub-Sector]],Table2[% Price above 20 EMA],"&gt;=0")/Table3[[#This Row],[Count]]</f>
        <v>0</v>
      </c>
      <c r="S97" s="1">
        <f>COUNTIFS(Table2[Sub-Sector],Table3[[#This Row],[Sub-Sector]],Table2[% Price above 50 EMA],"&gt;=0")/Table3[[#This Row],[Count]]</f>
        <v>0</v>
      </c>
      <c r="T97" s="1">
        <f>COUNTIFS(Table2[Sub-Sector],Table3[[#This Row],[Sub-Sector]],Table2[% Price above 200 EMA],"&gt;=0")/Table3[[#This Row],[Count]]</f>
        <v>0</v>
      </c>
      <c r="U97" s="1">
        <f>COUNTIFS(Table2[Sub-Sector],Table3[[#This Row],[Sub-Sector]],Table2[Rate of Change - Zone],"Positive")/Table3[[#This Row],[Count]]</f>
        <v>0</v>
      </c>
      <c r="V97" s="1">
        <f>COUNTIFS(Table2[Sub-Sector],Table3[[#This Row],[Sub-Sector]],Table2[Sharpe Ratio],"&gt;=0.10")/Table3[[#This Row],[Count]]</f>
        <v>0</v>
      </c>
      <c r="W9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598</v>
      </c>
      <c r="X97">
        <f>_xlfn.RANK.AVG(Table3[[#This Row],[Score]],Table3[Score],1)</f>
        <v>104</v>
      </c>
      <c r="Y9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315</v>
      </c>
      <c r="Z97">
        <f>_xlfn.RANK.AVG(Table3[[#This Row],[Score 2 ]],Table3[[Score 2 ]],1)</f>
        <v>96</v>
      </c>
    </row>
    <row r="98" spans="1:26" x14ac:dyDescent="0.3">
      <c r="A98" t="s">
        <v>370</v>
      </c>
      <c r="B98">
        <f>COUNTIFS(Table2[Sub-Sector],Table3[[#This Row],[Sub-Sector]])</f>
        <v>1</v>
      </c>
      <c r="C98" s="1">
        <f>COUNTIFS(Table2[Sub-Sector],Table3[[#This Row],[Sub-Sector]],Table2[Uptrend],"Uptrend")/Table3[[#This Row],[Count]]</f>
        <v>0</v>
      </c>
      <c r="D98" s="1">
        <f>COUNTIFS(Table2[Sub-Sector],Table3[[#This Row],[Sub-Sector]],Table2[1W Return vs Nifty],"&gt;=5")/Table3[[#This Row],[Count]]</f>
        <v>0</v>
      </c>
      <c r="E98" s="1">
        <f>COUNTIFS(Table2[Sub-Sector],Table3[[#This Row],[Sub-Sector]],Table2[1M Return vs Nifty],"&gt;=5")/Table3[[#This Row],[Count]]</f>
        <v>0</v>
      </c>
      <c r="F98" s="1">
        <f>COUNTIFS(Table2[Sub-Sector],Table3[[#This Row],[Sub-Sector]],Table2[6M Return vs Nifty],"&gt;=10")/Table3[[#This Row],[Count]]</f>
        <v>0</v>
      </c>
      <c r="G98" s="1">
        <f>COUNTIFS(Table2[Sub-Sector],Table3[[#This Row],[Sub-Sector]],Table2[1Y Return vs Nifty],"&gt;=10")/Table3[[#This Row],[Count]]</f>
        <v>1</v>
      </c>
      <c r="H98" s="1">
        <f>COUNTIFS(Table2[Sub-Sector],Table3[[#This Row],[Sub-Sector]],Table2[RSI Exponential â€“ 14D],"&gt;=50")/Table3[[#This Row],[Count]]</f>
        <v>0</v>
      </c>
      <c r="I98" s="1">
        <f>COUNTIFS(Table2[Sub-Sector],Table3[[#This Row],[Sub-Sector]],Table2[Relative Volume],"&gt;=1")/Table3[[#This Row],[Count]]</f>
        <v>0</v>
      </c>
      <c r="J98" s="1">
        <f>COUNTIFS(Table2[Sub-Sector],Table3[[#This Row],[Sub-Sector]],Table2[% Away From Day Low],"&gt;=0.05")/Table3[[#This Row],[Count]]</f>
        <v>0</v>
      </c>
      <c r="K98" s="1">
        <f>COUNTIFS(Table2[Sub-Sector],Table3[[#This Row],[Sub-Sector]],Table2[% Away From Day High],"&lt;=0.05")/Table3[[#This Row],[Count]]</f>
        <v>1</v>
      </c>
      <c r="L98" s="1">
        <f>COUNTIFS(Table2[Sub-Sector],Table3[[#This Row],[Sub-Sector]],Table2[% Away From Current Week Low],"&gt;=0.05")/Table3[[#This Row],[Count]]</f>
        <v>0</v>
      </c>
      <c r="M98" s="1">
        <f>COUNTIFS(Table2[Sub-Sector],Table3[[#This Row],[Sub-Sector]],Table2[% Away From Current Week High],"&lt;=0.05")/Table3[[#This Row],[Count]]</f>
        <v>1</v>
      </c>
      <c r="N98" s="1">
        <f>COUNTIFS(Table2[Sub-Sector],Table3[[#This Row],[Sub-Sector]],Table2[% Away From Current Month Low],"&gt;=0.05")/Table3[[#This Row],[Count]]</f>
        <v>0</v>
      </c>
      <c r="O98" s="1">
        <f>COUNTIFS(Table2[Sub-Sector],Table3[[#This Row],[Sub-Sector]],Table2[% Away From Current Month High],"&lt;=0.05")/Table3[[#This Row],[Count]]</f>
        <v>1</v>
      </c>
      <c r="P98" s="1">
        <f>COUNTIFS(Table2[Sub-Sector],Table3[[#This Row],[Sub-Sector]],Table2[% Away From 52W High],"&lt;=10")/Table3[[#This Row],[Count]]</f>
        <v>0</v>
      </c>
      <c r="Q98" s="1">
        <f>COUNTIFS(Table2[Sub-Sector],Table3[[#This Row],[Sub-Sector]],Table2[% Away From 52W Low],"&gt;=10")/Table3[[#This Row],[Count]]</f>
        <v>1</v>
      </c>
      <c r="R98" s="1">
        <f>COUNTIFS(Table2[Sub-Sector],Table3[[#This Row],[Sub-Sector]],Table2[% Price above 20 EMA],"&gt;=0")/Table3[[#This Row],[Count]]</f>
        <v>0</v>
      </c>
      <c r="S98" s="1">
        <f>COUNTIFS(Table2[Sub-Sector],Table3[[#This Row],[Sub-Sector]],Table2[% Price above 50 EMA],"&gt;=0")/Table3[[#This Row],[Count]]</f>
        <v>0</v>
      </c>
      <c r="T98" s="1">
        <f>COUNTIFS(Table2[Sub-Sector],Table3[[#This Row],[Sub-Sector]],Table2[% Price above 200 EMA],"&gt;=0")/Table3[[#This Row],[Count]]</f>
        <v>1</v>
      </c>
      <c r="U98" s="1">
        <f>COUNTIFS(Table2[Sub-Sector],Table3[[#This Row],[Sub-Sector]],Table2[Rate of Change - Zone],"Positive")/Table3[[#This Row],[Count]]</f>
        <v>0</v>
      </c>
      <c r="V98" s="1">
        <f>COUNTIFS(Table2[Sub-Sector],Table3[[#This Row],[Sub-Sector]],Table2[Sharpe Ratio],"&gt;=0.10")/Table3[[#This Row],[Count]]</f>
        <v>0</v>
      </c>
      <c r="W9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598</v>
      </c>
      <c r="X98">
        <f>_xlfn.RANK.AVG(Table3[[#This Row],[Score]],Table3[Score],1)</f>
        <v>104</v>
      </c>
      <c r="Y9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315</v>
      </c>
      <c r="Z98">
        <f>_xlfn.RANK.AVG(Table3[[#This Row],[Score 2 ]],Table3[[Score 2 ]],1)</f>
        <v>96</v>
      </c>
    </row>
    <row r="99" spans="1:26" x14ac:dyDescent="0.3">
      <c r="A99" t="s">
        <v>1443</v>
      </c>
      <c r="B99">
        <f>COUNTIFS(Table2[Sub-Sector],Table3[[#This Row],[Sub-Sector]])</f>
        <v>2</v>
      </c>
      <c r="C99" s="1">
        <f>COUNTIFS(Table2[Sub-Sector],Table3[[#This Row],[Sub-Sector]],Table2[Uptrend],"Uptrend")/Table3[[#This Row],[Count]]</f>
        <v>0</v>
      </c>
      <c r="D99" s="1">
        <f>COUNTIFS(Table2[Sub-Sector],Table3[[#This Row],[Sub-Sector]],Table2[1W Return vs Nifty],"&gt;=5")/Table3[[#This Row],[Count]]</f>
        <v>0.5</v>
      </c>
      <c r="E99" s="1">
        <f>COUNTIFS(Table2[Sub-Sector],Table3[[#This Row],[Sub-Sector]],Table2[1M Return vs Nifty],"&gt;=5")/Table3[[#This Row],[Count]]</f>
        <v>0</v>
      </c>
      <c r="F99" s="1">
        <f>COUNTIFS(Table2[Sub-Sector],Table3[[#This Row],[Sub-Sector]],Table2[6M Return vs Nifty],"&gt;=10")/Table3[[#This Row],[Count]]</f>
        <v>0</v>
      </c>
      <c r="G99" s="1">
        <f>COUNTIFS(Table2[Sub-Sector],Table3[[#This Row],[Sub-Sector]],Table2[1Y Return vs Nifty],"&gt;=10")/Table3[[#This Row],[Count]]</f>
        <v>1</v>
      </c>
      <c r="H99" s="1">
        <f>COUNTIFS(Table2[Sub-Sector],Table3[[#This Row],[Sub-Sector]],Table2[RSI Exponential â€“ 14D],"&gt;=50")/Table3[[#This Row],[Count]]</f>
        <v>0</v>
      </c>
      <c r="I99" s="1">
        <f>COUNTIFS(Table2[Sub-Sector],Table3[[#This Row],[Sub-Sector]],Table2[Relative Volume],"&gt;=1")/Table3[[#This Row],[Count]]</f>
        <v>0</v>
      </c>
      <c r="J99" s="1">
        <f>COUNTIFS(Table2[Sub-Sector],Table3[[#This Row],[Sub-Sector]],Table2[% Away From Day Low],"&gt;=0.05")/Table3[[#This Row],[Count]]</f>
        <v>0</v>
      </c>
      <c r="K99" s="1">
        <f>COUNTIFS(Table2[Sub-Sector],Table3[[#This Row],[Sub-Sector]],Table2[% Away From Day High],"&lt;=0.05")/Table3[[#This Row],[Count]]</f>
        <v>1</v>
      </c>
      <c r="L99" s="1">
        <f>COUNTIFS(Table2[Sub-Sector],Table3[[#This Row],[Sub-Sector]],Table2[% Away From Current Week Low],"&gt;=0.05")/Table3[[#This Row],[Count]]</f>
        <v>1</v>
      </c>
      <c r="M99" s="1">
        <f>COUNTIFS(Table2[Sub-Sector],Table3[[#This Row],[Sub-Sector]],Table2[% Away From Current Week High],"&lt;=0.05")/Table3[[#This Row],[Count]]</f>
        <v>1</v>
      </c>
      <c r="N99" s="1">
        <f>COUNTIFS(Table2[Sub-Sector],Table3[[#This Row],[Sub-Sector]],Table2[% Away From Current Month Low],"&gt;=0.05")/Table3[[#This Row],[Count]]</f>
        <v>0</v>
      </c>
      <c r="O99" s="1">
        <f>COUNTIFS(Table2[Sub-Sector],Table3[[#This Row],[Sub-Sector]],Table2[% Away From Current Month High],"&lt;=0.05")/Table3[[#This Row],[Count]]</f>
        <v>1</v>
      </c>
      <c r="P99" s="1">
        <f>COUNTIFS(Table2[Sub-Sector],Table3[[#This Row],[Sub-Sector]],Table2[% Away From 52W High],"&lt;=10")/Table3[[#This Row],[Count]]</f>
        <v>0</v>
      </c>
      <c r="Q99" s="1">
        <f>COUNTIFS(Table2[Sub-Sector],Table3[[#This Row],[Sub-Sector]],Table2[% Away From 52W Low],"&gt;=10")/Table3[[#This Row],[Count]]</f>
        <v>1</v>
      </c>
      <c r="R99" s="1">
        <f>COUNTIFS(Table2[Sub-Sector],Table3[[#This Row],[Sub-Sector]],Table2[% Price above 20 EMA],"&gt;=0")/Table3[[#This Row],[Count]]</f>
        <v>0.5</v>
      </c>
      <c r="S99" s="1">
        <f>COUNTIFS(Table2[Sub-Sector],Table3[[#This Row],[Sub-Sector]],Table2[% Price above 50 EMA],"&gt;=0")/Table3[[#This Row],[Count]]</f>
        <v>0</v>
      </c>
      <c r="T99" s="1">
        <f>COUNTIFS(Table2[Sub-Sector],Table3[[#This Row],[Sub-Sector]],Table2[% Price above 200 EMA],"&gt;=0")/Table3[[#This Row],[Count]]</f>
        <v>0</v>
      </c>
      <c r="U99" s="1">
        <f>COUNTIFS(Table2[Sub-Sector],Table3[[#This Row],[Sub-Sector]],Table2[Rate of Change - Zone],"Positive")/Table3[[#This Row],[Count]]</f>
        <v>0</v>
      </c>
      <c r="V99" s="1">
        <f>COUNTIFS(Table2[Sub-Sector],Table3[[#This Row],[Sub-Sector]],Table2[Sharpe Ratio],"&gt;=0.10")/Table3[[#This Row],[Count]]</f>
        <v>0</v>
      </c>
      <c r="W9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521.5</v>
      </c>
      <c r="X99">
        <f>_xlfn.RANK.AVG(Table3[[#This Row],[Score]],Table3[Score],1)</f>
        <v>90.5</v>
      </c>
      <c r="Y9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315</v>
      </c>
      <c r="Z99">
        <f>_xlfn.RANK.AVG(Table3[[#This Row],[Score 2 ]],Table3[[Score 2 ]],1)</f>
        <v>96</v>
      </c>
    </row>
    <row r="100" spans="1:26" x14ac:dyDescent="0.3">
      <c r="A100" t="s">
        <v>543</v>
      </c>
      <c r="B100">
        <f>COUNTIFS(Table2[Sub-Sector],Table3[[#This Row],[Sub-Sector]])</f>
        <v>1</v>
      </c>
      <c r="C100" s="1">
        <f>COUNTIFS(Table2[Sub-Sector],Table3[[#This Row],[Sub-Sector]],Table2[Uptrend],"Uptrend")/Table3[[#This Row],[Count]]</f>
        <v>0</v>
      </c>
      <c r="D100" s="1">
        <f>COUNTIFS(Table2[Sub-Sector],Table3[[#This Row],[Sub-Sector]],Table2[1W Return vs Nifty],"&gt;=5")/Table3[[#This Row],[Count]]</f>
        <v>0</v>
      </c>
      <c r="E100" s="1">
        <f>COUNTIFS(Table2[Sub-Sector],Table3[[#This Row],[Sub-Sector]],Table2[1M Return vs Nifty],"&gt;=5")/Table3[[#This Row],[Count]]</f>
        <v>0</v>
      </c>
      <c r="F100" s="1">
        <f>COUNTIFS(Table2[Sub-Sector],Table3[[#This Row],[Sub-Sector]],Table2[6M Return vs Nifty],"&gt;=10")/Table3[[#This Row],[Count]]</f>
        <v>0</v>
      </c>
      <c r="G100" s="1">
        <f>COUNTIFS(Table2[Sub-Sector],Table3[[#This Row],[Sub-Sector]],Table2[1Y Return vs Nifty],"&gt;=10")/Table3[[#This Row],[Count]]</f>
        <v>1</v>
      </c>
      <c r="H100" s="1">
        <f>COUNTIFS(Table2[Sub-Sector],Table3[[#This Row],[Sub-Sector]],Table2[RSI Exponential â€“ 14D],"&gt;=50")/Table3[[#This Row],[Count]]</f>
        <v>0</v>
      </c>
      <c r="I100" s="1">
        <f>COUNTIFS(Table2[Sub-Sector],Table3[[#This Row],[Sub-Sector]],Table2[Relative Volume],"&gt;=1")/Table3[[#This Row],[Count]]</f>
        <v>0</v>
      </c>
      <c r="J100" s="1">
        <f>COUNTIFS(Table2[Sub-Sector],Table3[[#This Row],[Sub-Sector]],Table2[% Away From Day Low],"&gt;=0.05")/Table3[[#This Row],[Count]]</f>
        <v>0</v>
      </c>
      <c r="K100" s="1">
        <f>COUNTIFS(Table2[Sub-Sector],Table3[[#This Row],[Sub-Sector]],Table2[% Away From Day High],"&lt;=0.05")/Table3[[#This Row],[Count]]</f>
        <v>1</v>
      </c>
      <c r="L100" s="1">
        <f>COUNTIFS(Table2[Sub-Sector],Table3[[#This Row],[Sub-Sector]],Table2[% Away From Current Week Low],"&gt;=0.05")/Table3[[#This Row],[Count]]</f>
        <v>0</v>
      </c>
      <c r="M100" s="1">
        <f>COUNTIFS(Table2[Sub-Sector],Table3[[#This Row],[Sub-Sector]],Table2[% Away From Current Week High],"&lt;=0.05")/Table3[[#This Row],[Count]]</f>
        <v>1</v>
      </c>
      <c r="N100" s="1">
        <f>COUNTIFS(Table2[Sub-Sector],Table3[[#This Row],[Sub-Sector]],Table2[% Away From Current Month Low],"&gt;=0.05")/Table3[[#This Row],[Count]]</f>
        <v>0</v>
      </c>
      <c r="O100" s="1">
        <f>COUNTIFS(Table2[Sub-Sector],Table3[[#This Row],[Sub-Sector]],Table2[% Away From Current Month High],"&lt;=0.05")/Table3[[#This Row],[Count]]</f>
        <v>1</v>
      </c>
      <c r="P100" s="1">
        <f>COUNTIFS(Table2[Sub-Sector],Table3[[#This Row],[Sub-Sector]],Table2[% Away From 52W High],"&lt;=10")/Table3[[#This Row],[Count]]</f>
        <v>0</v>
      </c>
      <c r="Q100" s="1">
        <f>COUNTIFS(Table2[Sub-Sector],Table3[[#This Row],[Sub-Sector]],Table2[% Away From 52W Low],"&gt;=10")/Table3[[#This Row],[Count]]</f>
        <v>1</v>
      </c>
      <c r="R100" s="1">
        <f>COUNTIFS(Table2[Sub-Sector],Table3[[#This Row],[Sub-Sector]],Table2[% Price above 20 EMA],"&gt;=0")/Table3[[#This Row],[Count]]</f>
        <v>0</v>
      </c>
      <c r="S100" s="1">
        <f>COUNTIFS(Table2[Sub-Sector],Table3[[#This Row],[Sub-Sector]],Table2[% Price above 50 EMA],"&gt;=0")/Table3[[#This Row],[Count]]</f>
        <v>0</v>
      </c>
      <c r="T100" s="1">
        <f>COUNTIFS(Table2[Sub-Sector],Table3[[#This Row],[Sub-Sector]],Table2[% Price above 200 EMA],"&gt;=0")/Table3[[#This Row],[Count]]</f>
        <v>0</v>
      </c>
      <c r="U100" s="1">
        <f>COUNTIFS(Table2[Sub-Sector],Table3[[#This Row],[Sub-Sector]],Table2[Rate of Change - Zone],"Positive")/Table3[[#This Row],[Count]]</f>
        <v>0</v>
      </c>
      <c r="V100" s="1">
        <f>COUNTIFS(Table2[Sub-Sector],Table3[[#This Row],[Sub-Sector]],Table2[Sharpe Ratio],"&gt;=0.10")/Table3[[#This Row],[Count]]</f>
        <v>0</v>
      </c>
      <c r="W10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598</v>
      </c>
      <c r="X100">
        <f>_xlfn.RANK.AVG(Table3[[#This Row],[Score]],Table3[Score],1)</f>
        <v>104</v>
      </c>
      <c r="Y10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315</v>
      </c>
      <c r="Z100">
        <f>_xlfn.RANK.AVG(Table3[[#This Row],[Score 2 ]],Table3[[Score 2 ]],1)</f>
        <v>96</v>
      </c>
    </row>
    <row r="101" spans="1:26" x14ac:dyDescent="0.3">
      <c r="A101" t="s">
        <v>958</v>
      </c>
      <c r="B101">
        <f>COUNTIFS(Table2[Sub-Sector],Table3[[#This Row],[Sub-Sector]])</f>
        <v>1</v>
      </c>
      <c r="C101" s="1">
        <f>COUNTIFS(Table2[Sub-Sector],Table3[[#This Row],[Sub-Sector]],Table2[Uptrend],"Uptrend")/Table3[[#This Row],[Count]]</f>
        <v>1</v>
      </c>
      <c r="D101" s="1">
        <f>COUNTIFS(Table2[Sub-Sector],Table3[[#This Row],[Sub-Sector]],Table2[1W Return vs Nifty],"&gt;=5")/Table3[[#This Row],[Count]]</f>
        <v>0</v>
      </c>
      <c r="E101" s="1">
        <f>COUNTIFS(Table2[Sub-Sector],Table3[[#This Row],[Sub-Sector]],Table2[1M Return vs Nifty],"&gt;=5")/Table3[[#This Row],[Count]]</f>
        <v>0</v>
      </c>
      <c r="F101" s="1">
        <f>COUNTIFS(Table2[Sub-Sector],Table3[[#This Row],[Sub-Sector]],Table2[6M Return vs Nifty],"&gt;=10")/Table3[[#This Row],[Count]]</f>
        <v>1</v>
      </c>
      <c r="G101" s="1">
        <f>COUNTIFS(Table2[Sub-Sector],Table3[[#This Row],[Sub-Sector]],Table2[1Y Return vs Nifty],"&gt;=10")/Table3[[#This Row],[Count]]</f>
        <v>0</v>
      </c>
      <c r="H101" s="1">
        <f>COUNTIFS(Table2[Sub-Sector],Table3[[#This Row],[Sub-Sector]],Table2[RSI Exponential â€“ 14D],"&gt;=50")/Table3[[#This Row],[Count]]</f>
        <v>1</v>
      </c>
      <c r="I101" s="1">
        <f>COUNTIFS(Table2[Sub-Sector],Table3[[#This Row],[Sub-Sector]],Table2[Relative Volume],"&gt;=1")/Table3[[#This Row],[Count]]</f>
        <v>0</v>
      </c>
      <c r="J101" s="1">
        <f>COUNTIFS(Table2[Sub-Sector],Table3[[#This Row],[Sub-Sector]],Table2[% Away From Day Low],"&gt;=0.05")/Table3[[#This Row],[Count]]</f>
        <v>0</v>
      </c>
      <c r="K101" s="1">
        <f>COUNTIFS(Table2[Sub-Sector],Table3[[#This Row],[Sub-Sector]],Table2[% Away From Day High],"&lt;=0.05")/Table3[[#This Row],[Count]]</f>
        <v>1</v>
      </c>
      <c r="L101" s="1">
        <f>COUNTIFS(Table2[Sub-Sector],Table3[[#This Row],[Sub-Sector]],Table2[% Away From Current Week Low],"&gt;=0.05")/Table3[[#This Row],[Count]]</f>
        <v>1</v>
      </c>
      <c r="M101" s="1">
        <f>COUNTIFS(Table2[Sub-Sector],Table3[[#This Row],[Sub-Sector]],Table2[% Away From Current Week High],"&lt;=0.05")/Table3[[#This Row],[Count]]</f>
        <v>1</v>
      </c>
      <c r="N101" s="1">
        <f>COUNTIFS(Table2[Sub-Sector],Table3[[#This Row],[Sub-Sector]],Table2[% Away From Current Month Low],"&gt;=0.05")/Table3[[#This Row],[Count]]</f>
        <v>0</v>
      </c>
      <c r="O101" s="1">
        <f>COUNTIFS(Table2[Sub-Sector],Table3[[#This Row],[Sub-Sector]],Table2[% Away From Current Month High],"&lt;=0.05")/Table3[[#This Row],[Count]]</f>
        <v>1</v>
      </c>
      <c r="P101" s="1">
        <f>COUNTIFS(Table2[Sub-Sector],Table3[[#This Row],[Sub-Sector]],Table2[% Away From 52W High],"&lt;=10")/Table3[[#This Row],[Count]]</f>
        <v>0</v>
      </c>
      <c r="Q101" s="1">
        <f>COUNTIFS(Table2[Sub-Sector],Table3[[#This Row],[Sub-Sector]],Table2[% Away From 52W Low],"&gt;=10")/Table3[[#This Row],[Count]]</f>
        <v>1</v>
      </c>
      <c r="R101" s="1">
        <f>COUNTIFS(Table2[Sub-Sector],Table3[[#This Row],[Sub-Sector]],Table2[% Price above 20 EMA],"&gt;=0")/Table3[[#This Row],[Count]]</f>
        <v>1</v>
      </c>
      <c r="S101" s="1">
        <f>COUNTIFS(Table2[Sub-Sector],Table3[[#This Row],[Sub-Sector]],Table2[% Price above 50 EMA],"&gt;=0")/Table3[[#This Row],[Count]]</f>
        <v>1</v>
      </c>
      <c r="T101" s="1">
        <f>COUNTIFS(Table2[Sub-Sector],Table3[[#This Row],[Sub-Sector]],Table2[% Price above 200 EMA],"&gt;=0")/Table3[[#This Row],[Count]]</f>
        <v>1</v>
      </c>
      <c r="U101" s="1">
        <f>COUNTIFS(Table2[Sub-Sector],Table3[[#This Row],[Sub-Sector]],Table2[Rate of Change - Zone],"Positive")/Table3[[#This Row],[Count]]</f>
        <v>0</v>
      </c>
      <c r="V101" s="1">
        <f>COUNTIFS(Table2[Sub-Sector],Table3[[#This Row],[Sub-Sector]],Table2[Sharpe Ratio],"&gt;=0.10")/Table3[[#This Row],[Count]]</f>
        <v>0</v>
      </c>
      <c r="W10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507</v>
      </c>
      <c r="X101">
        <f>_xlfn.RANK.AVG(Table3[[#This Row],[Score]],Table3[Score],1)</f>
        <v>85</v>
      </c>
      <c r="Y10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315</v>
      </c>
      <c r="Z101">
        <f>_xlfn.RANK.AVG(Table3[[#This Row],[Score 2 ]],Table3[[Score 2 ]],1)</f>
        <v>96</v>
      </c>
    </row>
    <row r="102" spans="1:26" x14ac:dyDescent="0.3">
      <c r="A102" t="s">
        <v>935</v>
      </c>
      <c r="B102">
        <f>COUNTIFS(Table2[Sub-Sector],Table3[[#This Row],[Sub-Sector]])</f>
        <v>3</v>
      </c>
      <c r="C102" s="1">
        <f>COUNTIFS(Table2[Sub-Sector],Table3[[#This Row],[Sub-Sector]],Table2[Uptrend],"Uptrend")/Table3[[#This Row],[Count]]</f>
        <v>0</v>
      </c>
      <c r="D102" s="1">
        <f>COUNTIFS(Table2[Sub-Sector],Table3[[#This Row],[Sub-Sector]],Table2[1W Return vs Nifty],"&gt;=5")/Table3[[#This Row],[Count]]</f>
        <v>0.33333333333333331</v>
      </c>
      <c r="E102" s="1">
        <f>COUNTIFS(Table2[Sub-Sector],Table3[[#This Row],[Sub-Sector]],Table2[1M Return vs Nifty],"&gt;=5")/Table3[[#This Row],[Count]]</f>
        <v>0</v>
      </c>
      <c r="F102" s="1">
        <f>COUNTIFS(Table2[Sub-Sector],Table3[[#This Row],[Sub-Sector]],Table2[6M Return vs Nifty],"&gt;=10")/Table3[[#This Row],[Count]]</f>
        <v>0</v>
      </c>
      <c r="G102" s="1">
        <f>COUNTIFS(Table2[Sub-Sector],Table3[[#This Row],[Sub-Sector]],Table2[1Y Return vs Nifty],"&gt;=10")/Table3[[#This Row],[Count]]</f>
        <v>0.33333333333333331</v>
      </c>
      <c r="H102" s="1">
        <f>COUNTIFS(Table2[Sub-Sector],Table3[[#This Row],[Sub-Sector]],Table2[RSI Exponential â€“ 14D],"&gt;=50")/Table3[[#This Row],[Count]]</f>
        <v>0.33333333333333331</v>
      </c>
      <c r="I102" s="1">
        <f>COUNTIFS(Table2[Sub-Sector],Table3[[#This Row],[Sub-Sector]],Table2[Relative Volume],"&gt;=1")/Table3[[#This Row],[Count]]</f>
        <v>0</v>
      </c>
      <c r="J102" s="1">
        <f>COUNTIFS(Table2[Sub-Sector],Table3[[#This Row],[Sub-Sector]],Table2[% Away From Day Low],"&gt;=0.05")/Table3[[#This Row],[Count]]</f>
        <v>0</v>
      </c>
      <c r="K102" s="1">
        <f>COUNTIFS(Table2[Sub-Sector],Table3[[#This Row],[Sub-Sector]],Table2[% Away From Day High],"&lt;=0.05")/Table3[[#This Row],[Count]]</f>
        <v>1</v>
      </c>
      <c r="L102" s="1">
        <f>COUNTIFS(Table2[Sub-Sector],Table3[[#This Row],[Sub-Sector]],Table2[% Away From Current Week Low],"&gt;=0.05")/Table3[[#This Row],[Count]]</f>
        <v>0.66666666666666663</v>
      </c>
      <c r="M102" s="1">
        <f>COUNTIFS(Table2[Sub-Sector],Table3[[#This Row],[Sub-Sector]],Table2[% Away From Current Week High],"&lt;=0.05")/Table3[[#This Row],[Count]]</f>
        <v>1</v>
      </c>
      <c r="N102" s="1">
        <f>COUNTIFS(Table2[Sub-Sector],Table3[[#This Row],[Sub-Sector]],Table2[% Away From Current Month Low],"&gt;=0.05")/Table3[[#This Row],[Count]]</f>
        <v>0</v>
      </c>
      <c r="O102" s="1">
        <f>COUNTIFS(Table2[Sub-Sector],Table3[[#This Row],[Sub-Sector]],Table2[% Away From Current Month High],"&lt;=0.05")/Table3[[#This Row],[Count]]</f>
        <v>1</v>
      </c>
      <c r="P102" s="1">
        <f>COUNTIFS(Table2[Sub-Sector],Table3[[#This Row],[Sub-Sector]],Table2[% Away From 52W High],"&lt;=10")/Table3[[#This Row],[Count]]</f>
        <v>0</v>
      </c>
      <c r="Q102" s="1">
        <f>COUNTIFS(Table2[Sub-Sector],Table3[[#This Row],[Sub-Sector]],Table2[% Away From 52W Low],"&gt;=10")/Table3[[#This Row],[Count]]</f>
        <v>1</v>
      </c>
      <c r="R102" s="1">
        <f>COUNTIFS(Table2[Sub-Sector],Table3[[#This Row],[Sub-Sector]],Table2[% Price above 20 EMA],"&gt;=0")/Table3[[#This Row],[Count]]</f>
        <v>0.33333333333333331</v>
      </c>
      <c r="S102" s="1">
        <f>COUNTIFS(Table2[Sub-Sector],Table3[[#This Row],[Sub-Sector]],Table2[% Price above 50 EMA],"&gt;=0")/Table3[[#This Row],[Count]]</f>
        <v>0.33333333333333331</v>
      </c>
      <c r="T102" s="1">
        <f>COUNTIFS(Table2[Sub-Sector],Table3[[#This Row],[Sub-Sector]],Table2[% Price above 200 EMA],"&gt;=0")/Table3[[#This Row],[Count]]</f>
        <v>0.66666666666666663</v>
      </c>
      <c r="U102" s="1">
        <f>COUNTIFS(Table2[Sub-Sector],Table3[[#This Row],[Sub-Sector]],Table2[Rate of Change - Zone],"Positive")/Table3[[#This Row],[Count]]</f>
        <v>0.33333333333333331</v>
      </c>
      <c r="V102" s="1">
        <f>COUNTIFS(Table2[Sub-Sector],Table3[[#This Row],[Sub-Sector]],Table2[Sharpe Ratio],"&gt;=0.10")/Table3[[#This Row],[Count]]</f>
        <v>0</v>
      </c>
      <c r="W10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535.5</v>
      </c>
      <c r="X102">
        <f>_xlfn.RANK.AVG(Table3[[#This Row],[Score]],Table3[Score],1)</f>
        <v>93</v>
      </c>
      <c r="Y10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318</v>
      </c>
      <c r="Z102">
        <f>_xlfn.RANK.AVG(Table3[[#This Row],[Score 2 ]],Table3[[Score 2 ]],1)</f>
        <v>101</v>
      </c>
    </row>
    <row r="103" spans="1:26" x14ac:dyDescent="0.3">
      <c r="A103" t="s">
        <v>513</v>
      </c>
      <c r="B103">
        <f>COUNTIFS(Table2[Sub-Sector],Table3[[#This Row],[Sub-Sector]])</f>
        <v>1</v>
      </c>
      <c r="C103" s="1">
        <f>COUNTIFS(Table2[Sub-Sector],Table3[[#This Row],[Sub-Sector]],Table2[Uptrend],"Uptrend")/Table3[[#This Row],[Count]]</f>
        <v>0</v>
      </c>
      <c r="D103" s="1">
        <f>COUNTIFS(Table2[Sub-Sector],Table3[[#This Row],[Sub-Sector]],Table2[1W Return vs Nifty],"&gt;=5")/Table3[[#This Row],[Count]]</f>
        <v>1</v>
      </c>
      <c r="E103" s="1">
        <f>COUNTIFS(Table2[Sub-Sector],Table3[[#This Row],[Sub-Sector]],Table2[1M Return vs Nifty],"&gt;=5")/Table3[[#This Row],[Count]]</f>
        <v>0</v>
      </c>
      <c r="F103" s="1">
        <f>COUNTIFS(Table2[Sub-Sector],Table3[[#This Row],[Sub-Sector]],Table2[6M Return vs Nifty],"&gt;=10")/Table3[[#This Row],[Count]]</f>
        <v>0</v>
      </c>
      <c r="G103" s="1">
        <f>COUNTIFS(Table2[Sub-Sector],Table3[[#This Row],[Sub-Sector]],Table2[1Y Return vs Nifty],"&gt;=10")/Table3[[#This Row],[Count]]</f>
        <v>0</v>
      </c>
      <c r="H103" s="1">
        <f>COUNTIFS(Table2[Sub-Sector],Table3[[#This Row],[Sub-Sector]],Table2[RSI Exponential â€“ 14D],"&gt;=50")/Table3[[#This Row],[Count]]</f>
        <v>0</v>
      </c>
      <c r="I103" s="1">
        <f>COUNTIFS(Table2[Sub-Sector],Table3[[#This Row],[Sub-Sector]],Table2[Relative Volume],"&gt;=1")/Table3[[#This Row],[Count]]</f>
        <v>1</v>
      </c>
      <c r="J103" s="1">
        <f>COUNTIFS(Table2[Sub-Sector],Table3[[#This Row],[Sub-Sector]],Table2[% Away From Day Low],"&gt;=0.05")/Table3[[#This Row],[Count]]</f>
        <v>0</v>
      </c>
      <c r="K103" s="1">
        <f>COUNTIFS(Table2[Sub-Sector],Table3[[#This Row],[Sub-Sector]],Table2[% Away From Day High],"&lt;=0.05")/Table3[[#This Row],[Count]]</f>
        <v>1</v>
      </c>
      <c r="L103" s="1">
        <f>COUNTIFS(Table2[Sub-Sector],Table3[[#This Row],[Sub-Sector]],Table2[% Away From Current Week Low],"&gt;=0.05")/Table3[[#This Row],[Count]]</f>
        <v>1</v>
      </c>
      <c r="M103" s="1">
        <f>COUNTIFS(Table2[Sub-Sector],Table3[[#This Row],[Sub-Sector]],Table2[% Away From Current Week High],"&lt;=0.05")/Table3[[#This Row],[Count]]</f>
        <v>1</v>
      </c>
      <c r="N103" s="1">
        <f>COUNTIFS(Table2[Sub-Sector],Table3[[#This Row],[Sub-Sector]],Table2[% Away From Current Month Low],"&gt;=0.05")/Table3[[#This Row],[Count]]</f>
        <v>0</v>
      </c>
      <c r="O103" s="1">
        <f>COUNTIFS(Table2[Sub-Sector],Table3[[#This Row],[Sub-Sector]],Table2[% Away From Current Month High],"&lt;=0.05")/Table3[[#This Row],[Count]]</f>
        <v>1</v>
      </c>
      <c r="P103" s="1">
        <f>COUNTIFS(Table2[Sub-Sector],Table3[[#This Row],[Sub-Sector]],Table2[% Away From 52W High],"&lt;=10")/Table3[[#This Row],[Count]]</f>
        <v>0</v>
      </c>
      <c r="Q103" s="1">
        <f>COUNTIFS(Table2[Sub-Sector],Table3[[#This Row],[Sub-Sector]],Table2[% Away From 52W Low],"&gt;=10")/Table3[[#This Row],[Count]]</f>
        <v>1</v>
      </c>
      <c r="R103" s="1">
        <f>COUNTIFS(Table2[Sub-Sector],Table3[[#This Row],[Sub-Sector]],Table2[% Price above 20 EMA],"&gt;=0")/Table3[[#This Row],[Count]]</f>
        <v>1</v>
      </c>
      <c r="S103" s="1">
        <f>COUNTIFS(Table2[Sub-Sector],Table3[[#This Row],[Sub-Sector]],Table2[% Price above 50 EMA],"&gt;=0")/Table3[[#This Row],[Count]]</f>
        <v>0</v>
      </c>
      <c r="T103" s="1">
        <f>COUNTIFS(Table2[Sub-Sector],Table3[[#This Row],[Sub-Sector]],Table2[% Price above 200 EMA],"&gt;=0")/Table3[[#This Row],[Count]]</f>
        <v>1</v>
      </c>
      <c r="U103" s="1">
        <f>COUNTIFS(Table2[Sub-Sector],Table3[[#This Row],[Sub-Sector]],Table2[Rate of Change - Zone],"Positive")/Table3[[#This Row],[Count]]</f>
        <v>0</v>
      </c>
      <c r="V103" s="1">
        <f>COUNTIFS(Table2[Sub-Sector],Table3[[#This Row],[Sub-Sector]],Table2[Sharpe Ratio],"&gt;=0.10")/Table3[[#This Row],[Count]]</f>
        <v>1</v>
      </c>
      <c r="W10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515.5</v>
      </c>
      <c r="X103">
        <f>_xlfn.RANK.AVG(Table3[[#This Row],[Score]],Table3[Score],1)</f>
        <v>88</v>
      </c>
      <c r="Y10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319</v>
      </c>
      <c r="Z103">
        <f>_xlfn.RANK.AVG(Table3[[#This Row],[Score 2 ]],Table3[[Score 2 ]],1)</f>
        <v>102.5</v>
      </c>
    </row>
    <row r="104" spans="1:26" x14ac:dyDescent="0.3">
      <c r="A104" t="s">
        <v>1590</v>
      </c>
      <c r="B104">
        <f>COUNTIFS(Table2[Sub-Sector],Table3[[#This Row],[Sub-Sector]])</f>
        <v>1</v>
      </c>
      <c r="C104" s="1">
        <f>COUNTIFS(Table2[Sub-Sector],Table3[[#This Row],[Sub-Sector]],Table2[Uptrend],"Uptrend")/Table3[[#This Row],[Count]]</f>
        <v>0</v>
      </c>
      <c r="D104" s="1">
        <f>COUNTIFS(Table2[Sub-Sector],Table3[[#This Row],[Sub-Sector]],Table2[1W Return vs Nifty],"&gt;=5")/Table3[[#This Row],[Count]]</f>
        <v>0</v>
      </c>
      <c r="E104" s="1">
        <f>COUNTIFS(Table2[Sub-Sector],Table3[[#This Row],[Sub-Sector]],Table2[1M Return vs Nifty],"&gt;=5")/Table3[[#This Row],[Count]]</f>
        <v>0</v>
      </c>
      <c r="F104" s="1">
        <f>COUNTIFS(Table2[Sub-Sector],Table3[[#This Row],[Sub-Sector]],Table2[6M Return vs Nifty],"&gt;=10")/Table3[[#This Row],[Count]]</f>
        <v>0</v>
      </c>
      <c r="G104" s="1">
        <f>COUNTIFS(Table2[Sub-Sector],Table3[[#This Row],[Sub-Sector]],Table2[1Y Return vs Nifty],"&gt;=10")/Table3[[#This Row],[Count]]</f>
        <v>0</v>
      </c>
      <c r="H104" s="1">
        <f>COUNTIFS(Table2[Sub-Sector],Table3[[#This Row],[Sub-Sector]],Table2[RSI Exponential â€“ 14D],"&gt;=50")/Table3[[#This Row],[Count]]</f>
        <v>0</v>
      </c>
      <c r="I104" s="1">
        <f>COUNTIFS(Table2[Sub-Sector],Table3[[#This Row],[Sub-Sector]],Table2[Relative Volume],"&gt;=1")/Table3[[#This Row],[Count]]</f>
        <v>1</v>
      </c>
      <c r="J104" s="1">
        <f>COUNTIFS(Table2[Sub-Sector],Table3[[#This Row],[Sub-Sector]],Table2[% Away From Day Low],"&gt;=0.05")/Table3[[#This Row],[Count]]</f>
        <v>0</v>
      </c>
      <c r="K104" s="1">
        <f>COUNTIFS(Table2[Sub-Sector],Table3[[#This Row],[Sub-Sector]],Table2[% Away From Day High],"&lt;=0.05")/Table3[[#This Row],[Count]]</f>
        <v>1</v>
      </c>
      <c r="L104" s="1">
        <f>COUNTIFS(Table2[Sub-Sector],Table3[[#This Row],[Sub-Sector]],Table2[% Away From Current Week Low],"&gt;=0.05")/Table3[[#This Row],[Count]]</f>
        <v>1</v>
      </c>
      <c r="M104" s="1">
        <f>COUNTIFS(Table2[Sub-Sector],Table3[[#This Row],[Sub-Sector]],Table2[% Away From Current Week High],"&lt;=0.05")/Table3[[#This Row],[Count]]</f>
        <v>1</v>
      </c>
      <c r="N104" s="1">
        <f>COUNTIFS(Table2[Sub-Sector],Table3[[#This Row],[Sub-Sector]],Table2[% Away From Current Month Low],"&gt;=0.05")/Table3[[#This Row],[Count]]</f>
        <v>0</v>
      </c>
      <c r="O104" s="1">
        <f>COUNTIFS(Table2[Sub-Sector],Table3[[#This Row],[Sub-Sector]],Table2[% Away From Current Month High],"&lt;=0.05")/Table3[[#This Row],[Count]]</f>
        <v>1</v>
      </c>
      <c r="P104" s="1">
        <f>COUNTIFS(Table2[Sub-Sector],Table3[[#This Row],[Sub-Sector]],Table2[% Away From 52W High],"&lt;=10")/Table3[[#This Row],[Count]]</f>
        <v>0</v>
      </c>
      <c r="Q104" s="1">
        <f>COUNTIFS(Table2[Sub-Sector],Table3[[#This Row],[Sub-Sector]],Table2[% Away From 52W Low],"&gt;=10")/Table3[[#This Row],[Count]]</f>
        <v>1</v>
      </c>
      <c r="R104" s="1">
        <f>COUNTIFS(Table2[Sub-Sector],Table3[[#This Row],[Sub-Sector]],Table2[% Price above 20 EMA],"&gt;=0")/Table3[[#This Row],[Count]]</f>
        <v>0</v>
      </c>
      <c r="S104" s="1">
        <f>COUNTIFS(Table2[Sub-Sector],Table3[[#This Row],[Sub-Sector]],Table2[% Price above 50 EMA],"&gt;=0")/Table3[[#This Row],[Count]]</f>
        <v>0</v>
      </c>
      <c r="T104" s="1">
        <f>COUNTIFS(Table2[Sub-Sector],Table3[[#This Row],[Sub-Sector]],Table2[% Price above 200 EMA],"&gt;=0")/Table3[[#This Row],[Count]]</f>
        <v>0</v>
      </c>
      <c r="U104" s="1">
        <f>COUNTIFS(Table2[Sub-Sector],Table3[[#This Row],[Sub-Sector]],Table2[Rate of Change - Zone],"Positive")/Table3[[#This Row],[Count]]</f>
        <v>0</v>
      </c>
      <c r="V104" s="1">
        <f>COUNTIFS(Table2[Sub-Sector],Table3[[#This Row],[Sub-Sector]],Table2[Sharpe Ratio],"&gt;=0.10")/Table3[[#This Row],[Count]]</f>
        <v>0</v>
      </c>
      <c r="W10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602</v>
      </c>
      <c r="X104">
        <f>_xlfn.RANK.AVG(Table3[[#This Row],[Score]],Table3[Score],1)</f>
        <v>108</v>
      </c>
      <c r="Y10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319</v>
      </c>
      <c r="Z104">
        <f>_xlfn.RANK.AVG(Table3[[#This Row],[Score 2 ]],Table3[[Score 2 ]],1)</f>
        <v>102.5</v>
      </c>
    </row>
    <row r="105" spans="1:26" x14ac:dyDescent="0.3">
      <c r="A105" t="s">
        <v>94</v>
      </c>
      <c r="B105">
        <f>COUNTIFS(Table2[Sub-Sector],Table3[[#This Row],[Sub-Sector]])</f>
        <v>4</v>
      </c>
      <c r="C105" s="1">
        <f>COUNTIFS(Table2[Sub-Sector],Table3[[#This Row],[Sub-Sector]],Table2[Uptrend],"Uptrend")/Table3[[#This Row],[Count]]</f>
        <v>0.25</v>
      </c>
      <c r="D105" s="1">
        <f>COUNTIFS(Table2[Sub-Sector],Table3[[#This Row],[Sub-Sector]],Table2[1W Return vs Nifty],"&gt;=5")/Table3[[#This Row],[Count]]</f>
        <v>0</v>
      </c>
      <c r="E105" s="1">
        <f>COUNTIFS(Table2[Sub-Sector],Table3[[#This Row],[Sub-Sector]],Table2[1M Return vs Nifty],"&gt;=5")/Table3[[#This Row],[Count]]</f>
        <v>0.25</v>
      </c>
      <c r="F105" s="1">
        <f>COUNTIFS(Table2[Sub-Sector],Table3[[#This Row],[Sub-Sector]],Table2[6M Return vs Nifty],"&gt;=10")/Table3[[#This Row],[Count]]</f>
        <v>0.25</v>
      </c>
      <c r="G105" s="1">
        <f>COUNTIFS(Table2[Sub-Sector],Table3[[#This Row],[Sub-Sector]],Table2[1Y Return vs Nifty],"&gt;=10")/Table3[[#This Row],[Count]]</f>
        <v>0</v>
      </c>
      <c r="H105" s="1">
        <f>COUNTIFS(Table2[Sub-Sector],Table3[[#This Row],[Sub-Sector]],Table2[RSI Exponential â€“ 14D],"&gt;=50")/Table3[[#This Row],[Count]]</f>
        <v>0.5</v>
      </c>
      <c r="I105" s="1">
        <f>COUNTIFS(Table2[Sub-Sector],Table3[[#This Row],[Sub-Sector]],Table2[Relative Volume],"&gt;=1")/Table3[[#This Row],[Count]]</f>
        <v>0</v>
      </c>
      <c r="J105" s="1">
        <f>COUNTIFS(Table2[Sub-Sector],Table3[[#This Row],[Sub-Sector]],Table2[% Away From Day Low],"&gt;=0.05")/Table3[[#This Row],[Count]]</f>
        <v>0</v>
      </c>
      <c r="K105" s="1">
        <f>COUNTIFS(Table2[Sub-Sector],Table3[[#This Row],[Sub-Sector]],Table2[% Away From Day High],"&lt;=0.05")/Table3[[#This Row],[Count]]</f>
        <v>1</v>
      </c>
      <c r="L105" s="1">
        <f>COUNTIFS(Table2[Sub-Sector],Table3[[#This Row],[Sub-Sector]],Table2[% Away From Current Week Low],"&gt;=0.05")/Table3[[#This Row],[Count]]</f>
        <v>0.25</v>
      </c>
      <c r="M105" s="1">
        <f>COUNTIFS(Table2[Sub-Sector],Table3[[#This Row],[Sub-Sector]],Table2[% Away From Current Week High],"&lt;=0.05")/Table3[[#This Row],[Count]]</f>
        <v>1</v>
      </c>
      <c r="N105" s="1">
        <f>COUNTIFS(Table2[Sub-Sector],Table3[[#This Row],[Sub-Sector]],Table2[% Away From Current Month Low],"&gt;=0.05")/Table3[[#This Row],[Count]]</f>
        <v>0</v>
      </c>
      <c r="O105" s="1">
        <f>COUNTIFS(Table2[Sub-Sector],Table3[[#This Row],[Sub-Sector]],Table2[% Away From Current Month High],"&lt;=0.05")/Table3[[#This Row],[Count]]</f>
        <v>1</v>
      </c>
      <c r="P105" s="1">
        <f>COUNTIFS(Table2[Sub-Sector],Table3[[#This Row],[Sub-Sector]],Table2[% Away From 52W High],"&lt;=10")/Table3[[#This Row],[Count]]</f>
        <v>0.25</v>
      </c>
      <c r="Q105" s="1">
        <f>COUNTIFS(Table2[Sub-Sector],Table3[[#This Row],[Sub-Sector]],Table2[% Away From 52W Low],"&gt;=10")/Table3[[#This Row],[Count]]</f>
        <v>1</v>
      </c>
      <c r="R105" s="1">
        <f>COUNTIFS(Table2[Sub-Sector],Table3[[#This Row],[Sub-Sector]],Table2[% Price above 20 EMA],"&gt;=0")/Table3[[#This Row],[Count]]</f>
        <v>0.5</v>
      </c>
      <c r="S105" s="1">
        <f>COUNTIFS(Table2[Sub-Sector],Table3[[#This Row],[Sub-Sector]],Table2[% Price above 50 EMA],"&gt;=0")/Table3[[#This Row],[Count]]</f>
        <v>0.25</v>
      </c>
      <c r="T105" s="1">
        <f>COUNTIFS(Table2[Sub-Sector],Table3[[#This Row],[Sub-Sector]],Table2[% Price above 200 EMA],"&gt;=0")/Table3[[#This Row],[Count]]</f>
        <v>0.25</v>
      </c>
      <c r="U105" s="1">
        <f>COUNTIFS(Table2[Sub-Sector],Table3[[#This Row],[Sub-Sector]],Table2[Rate of Change - Zone],"Positive")/Table3[[#This Row],[Count]]</f>
        <v>0.25</v>
      </c>
      <c r="V105" s="1">
        <f>COUNTIFS(Table2[Sub-Sector],Table3[[#This Row],[Sub-Sector]],Table2[Sharpe Ratio],"&gt;=0.10")/Table3[[#This Row],[Count]]</f>
        <v>0</v>
      </c>
      <c r="W10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511</v>
      </c>
      <c r="X105">
        <f>_xlfn.RANK.AVG(Table3[[#This Row],[Score]],Table3[Score],1)</f>
        <v>86</v>
      </c>
      <c r="Y10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321.5</v>
      </c>
      <c r="Z105">
        <f>_xlfn.RANK.AVG(Table3[[#This Row],[Score 2 ]],Table3[[Score 2 ]],1)</f>
        <v>104</v>
      </c>
    </row>
    <row r="106" spans="1:26" x14ac:dyDescent="0.3">
      <c r="A106" t="s">
        <v>1276</v>
      </c>
      <c r="B106">
        <f>COUNTIFS(Table2[Sub-Sector],Table3[[#This Row],[Sub-Sector]])</f>
        <v>2</v>
      </c>
      <c r="C106" s="1">
        <f>COUNTIFS(Table2[Sub-Sector],Table3[[#This Row],[Sub-Sector]],Table2[Uptrend],"Uptrend")/Table3[[#This Row],[Count]]</f>
        <v>0</v>
      </c>
      <c r="D106" s="1">
        <f>COUNTIFS(Table2[Sub-Sector],Table3[[#This Row],[Sub-Sector]],Table2[1W Return vs Nifty],"&gt;=5")/Table3[[#This Row],[Count]]</f>
        <v>0</v>
      </c>
      <c r="E106" s="1">
        <f>COUNTIFS(Table2[Sub-Sector],Table3[[#This Row],[Sub-Sector]],Table2[1M Return vs Nifty],"&gt;=5")/Table3[[#This Row],[Count]]</f>
        <v>0</v>
      </c>
      <c r="F106" s="1">
        <f>COUNTIFS(Table2[Sub-Sector],Table3[[#This Row],[Sub-Sector]],Table2[6M Return vs Nifty],"&gt;=10")/Table3[[#This Row],[Count]]</f>
        <v>0</v>
      </c>
      <c r="G106" s="1">
        <f>COUNTIFS(Table2[Sub-Sector],Table3[[#This Row],[Sub-Sector]],Table2[1Y Return vs Nifty],"&gt;=10")/Table3[[#This Row],[Count]]</f>
        <v>0</v>
      </c>
      <c r="H106" s="1">
        <f>COUNTIFS(Table2[Sub-Sector],Table3[[#This Row],[Sub-Sector]],Table2[RSI Exponential â€“ 14D],"&gt;=50")/Table3[[#This Row],[Count]]</f>
        <v>0</v>
      </c>
      <c r="I106" s="1">
        <f>COUNTIFS(Table2[Sub-Sector],Table3[[#This Row],[Sub-Sector]],Table2[Relative Volume],"&gt;=1")/Table3[[#This Row],[Count]]</f>
        <v>0.5</v>
      </c>
      <c r="J106" s="1">
        <f>COUNTIFS(Table2[Sub-Sector],Table3[[#This Row],[Sub-Sector]],Table2[% Away From Day Low],"&gt;=0.05")/Table3[[#This Row],[Count]]</f>
        <v>0</v>
      </c>
      <c r="K106" s="1">
        <f>COUNTIFS(Table2[Sub-Sector],Table3[[#This Row],[Sub-Sector]],Table2[% Away From Day High],"&lt;=0.05")/Table3[[#This Row],[Count]]</f>
        <v>1</v>
      </c>
      <c r="L106" s="1">
        <f>COUNTIFS(Table2[Sub-Sector],Table3[[#This Row],[Sub-Sector]],Table2[% Away From Current Week Low],"&gt;=0.05")/Table3[[#This Row],[Count]]</f>
        <v>1</v>
      </c>
      <c r="M106" s="1">
        <f>COUNTIFS(Table2[Sub-Sector],Table3[[#This Row],[Sub-Sector]],Table2[% Away From Current Week High],"&lt;=0.05")/Table3[[#This Row],[Count]]</f>
        <v>1</v>
      </c>
      <c r="N106" s="1">
        <f>COUNTIFS(Table2[Sub-Sector],Table3[[#This Row],[Sub-Sector]],Table2[% Away From Current Month Low],"&gt;=0.05")/Table3[[#This Row],[Count]]</f>
        <v>0</v>
      </c>
      <c r="O106" s="1">
        <f>COUNTIFS(Table2[Sub-Sector],Table3[[#This Row],[Sub-Sector]],Table2[% Away From Current Month High],"&lt;=0.05")/Table3[[#This Row],[Count]]</f>
        <v>1</v>
      </c>
      <c r="P106" s="1">
        <f>COUNTIFS(Table2[Sub-Sector],Table3[[#This Row],[Sub-Sector]],Table2[% Away From 52W High],"&lt;=10")/Table3[[#This Row],[Count]]</f>
        <v>0</v>
      </c>
      <c r="Q106" s="1">
        <f>COUNTIFS(Table2[Sub-Sector],Table3[[#This Row],[Sub-Sector]],Table2[% Away From 52W Low],"&gt;=10")/Table3[[#This Row],[Count]]</f>
        <v>0.5</v>
      </c>
      <c r="R106" s="1">
        <f>COUNTIFS(Table2[Sub-Sector],Table3[[#This Row],[Sub-Sector]],Table2[% Price above 20 EMA],"&gt;=0")/Table3[[#This Row],[Count]]</f>
        <v>0.5</v>
      </c>
      <c r="S106" s="1">
        <f>COUNTIFS(Table2[Sub-Sector],Table3[[#This Row],[Sub-Sector]],Table2[% Price above 50 EMA],"&gt;=0")/Table3[[#This Row],[Count]]</f>
        <v>0</v>
      </c>
      <c r="T106" s="1">
        <f>COUNTIFS(Table2[Sub-Sector],Table3[[#This Row],[Sub-Sector]],Table2[% Price above 200 EMA],"&gt;=0")/Table3[[#This Row],[Count]]</f>
        <v>0</v>
      </c>
      <c r="U106" s="1">
        <f>COUNTIFS(Table2[Sub-Sector],Table3[[#This Row],[Sub-Sector]],Table2[Rate of Change - Zone],"Positive")/Table3[[#This Row],[Count]]</f>
        <v>0</v>
      </c>
      <c r="V106" s="1">
        <f>COUNTIFS(Table2[Sub-Sector],Table3[[#This Row],[Sub-Sector]],Table2[Sharpe Ratio],"&gt;=0.10")/Table3[[#This Row],[Count]]</f>
        <v>0</v>
      </c>
      <c r="W10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619</v>
      </c>
      <c r="X106">
        <f>_xlfn.RANK.AVG(Table3[[#This Row],[Score]],Table3[Score],1)</f>
        <v>109</v>
      </c>
      <c r="Y10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336</v>
      </c>
      <c r="Z106">
        <f>_xlfn.RANK.AVG(Table3[[#This Row],[Score 2 ]],Table3[[Score 2 ]],1)</f>
        <v>105</v>
      </c>
    </row>
    <row r="107" spans="1:26" x14ac:dyDescent="0.3">
      <c r="A107" t="s">
        <v>37</v>
      </c>
      <c r="B107">
        <f>COUNTIFS(Table2[Sub-Sector],Table3[[#This Row],[Sub-Sector]])</f>
        <v>3</v>
      </c>
      <c r="C107" s="1">
        <f>COUNTIFS(Table2[Sub-Sector],Table3[[#This Row],[Sub-Sector]],Table2[Uptrend],"Uptrend")/Table3[[#This Row],[Count]]</f>
        <v>0.33333333333333331</v>
      </c>
      <c r="D107" s="1">
        <f>COUNTIFS(Table2[Sub-Sector],Table3[[#This Row],[Sub-Sector]],Table2[1W Return vs Nifty],"&gt;=5")/Table3[[#This Row],[Count]]</f>
        <v>0</v>
      </c>
      <c r="E107" s="1">
        <f>COUNTIFS(Table2[Sub-Sector],Table3[[#This Row],[Sub-Sector]],Table2[1M Return vs Nifty],"&gt;=5")/Table3[[#This Row],[Count]]</f>
        <v>0</v>
      </c>
      <c r="F107" s="1">
        <f>COUNTIFS(Table2[Sub-Sector],Table3[[#This Row],[Sub-Sector]],Table2[6M Return vs Nifty],"&gt;=10")/Table3[[#This Row],[Count]]</f>
        <v>0.33333333333333331</v>
      </c>
      <c r="G107" s="1">
        <f>COUNTIFS(Table2[Sub-Sector],Table3[[#This Row],[Sub-Sector]],Table2[1Y Return vs Nifty],"&gt;=10")/Table3[[#This Row],[Count]]</f>
        <v>0.33333333333333331</v>
      </c>
      <c r="H107" s="1">
        <f>COUNTIFS(Table2[Sub-Sector],Table3[[#This Row],[Sub-Sector]],Table2[RSI Exponential â€“ 14D],"&gt;=50")/Table3[[#This Row],[Count]]</f>
        <v>0.33333333333333331</v>
      </c>
      <c r="I107" s="1">
        <f>COUNTIFS(Table2[Sub-Sector],Table3[[#This Row],[Sub-Sector]],Table2[Relative Volume],"&gt;=1")/Table3[[#This Row],[Count]]</f>
        <v>0</v>
      </c>
      <c r="J107" s="1">
        <f>COUNTIFS(Table2[Sub-Sector],Table3[[#This Row],[Sub-Sector]],Table2[% Away From Day Low],"&gt;=0.05")/Table3[[#This Row],[Count]]</f>
        <v>0</v>
      </c>
      <c r="K107" s="1">
        <f>COUNTIFS(Table2[Sub-Sector],Table3[[#This Row],[Sub-Sector]],Table2[% Away From Day High],"&lt;=0.05")/Table3[[#This Row],[Count]]</f>
        <v>1</v>
      </c>
      <c r="L107" s="1">
        <f>COUNTIFS(Table2[Sub-Sector],Table3[[#This Row],[Sub-Sector]],Table2[% Away From Current Week Low],"&gt;=0.05")/Table3[[#This Row],[Count]]</f>
        <v>0.66666666666666663</v>
      </c>
      <c r="M107" s="1">
        <f>COUNTIFS(Table2[Sub-Sector],Table3[[#This Row],[Sub-Sector]],Table2[% Away From Current Week High],"&lt;=0.05")/Table3[[#This Row],[Count]]</f>
        <v>1</v>
      </c>
      <c r="N107" s="1">
        <f>COUNTIFS(Table2[Sub-Sector],Table3[[#This Row],[Sub-Sector]],Table2[% Away From Current Month Low],"&gt;=0.05")/Table3[[#This Row],[Count]]</f>
        <v>0</v>
      </c>
      <c r="O107" s="1">
        <f>COUNTIFS(Table2[Sub-Sector],Table3[[#This Row],[Sub-Sector]],Table2[% Away From Current Month High],"&lt;=0.05")/Table3[[#This Row],[Count]]</f>
        <v>1</v>
      </c>
      <c r="P107" s="1">
        <f>COUNTIFS(Table2[Sub-Sector],Table3[[#This Row],[Sub-Sector]],Table2[% Away From 52W High],"&lt;=10")/Table3[[#This Row],[Count]]</f>
        <v>0.33333333333333331</v>
      </c>
      <c r="Q107" s="1">
        <f>COUNTIFS(Table2[Sub-Sector],Table3[[#This Row],[Sub-Sector]],Table2[% Away From 52W Low],"&gt;=10")/Table3[[#This Row],[Count]]</f>
        <v>1</v>
      </c>
      <c r="R107" s="1">
        <f>COUNTIFS(Table2[Sub-Sector],Table3[[#This Row],[Sub-Sector]],Table2[% Price above 20 EMA],"&gt;=0")/Table3[[#This Row],[Count]]</f>
        <v>0.33333333333333331</v>
      </c>
      <c r="S107" s="1">
        <f>COUNTIFS(Table2[Sub-Sector],Table3[[#This Row],[Sub-Sector]],Table2[% Price above 50 EMA],"&gt;=0")/Table3[[#This Row],[Count]]</f>
        <v>0.33333333333333331</v>
      </c>
      <c r="T107" s="1">
        <f>COUNTIFS(Table2[Sub-Sector],Table3[[#This Row],[Sub-Sector]],Table2[% Price above 200 EMA],"&gt;=0")/Table3[[#This Row],[Count]]</f>
        <v>0.66666666666666663</v>
      </c>
      <c r="U107" s="1">
        <f>COUNTIFS(Table2[Sub-Sector],Table3[[#This Row],[Sub-Sector]],Table2[Rate of Change - Zone],"Positive")/Table3[[#This Row],[Count]]</f>
        <v>0</v>
      </c>
      <c r="V107" s="1">
        <f>COUNTIFS(Table2[Sub-Sector],Table3[[#This Row],[Sub-Sector]],Table2[Sharpe Ratio],"&gt;=0.10")/Table3[[#This Row],[Count]]</f>
        <v>0.66666666666666663</v>
      </c>
      <c r="W10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568</v>
      </c>
      <c r="X107">
        <f>_xlfn.RANK.AVG(Table3[[#This Row],[Score]],Table3[Score],1)</f>
        <v>99</v>
      </c>
      <c r="Y10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338.5</v>
      </c>
      <c r="Z107">
        <f>_xlfn.RANK.AVG(Table3[[#This Row],[Score 2 ]],Table3[[Score 2 ]],1)</f>
        <v>106</v>
      </c>
    </row>
    <row r="108" spans="1:26" x14ac:dyDescent="0.3">
      <c r="A108" t="s">
        <v>70</v>
      </c>
      <c r="B108">
        <f>COUNTIFS(Table2[Sub-Sector],Table3[[#This Row],[Sub-Sector]])</f>
        <v>3</v>
      </c>
      <c r="C108" s="1">
        <f>COUNTIFS(Table2[Sub-Sector],Table3[[#This Row],[Sub-Sector]],Table2[Uptrend],"Uptrend")/Table3[[#This Row],[Count]]</f>
        <v>0</v>
      </c>
      <c r="D108" s="1">
        <f>COUNTIFS(Table2[Sub-Sector],Table3[[#This Row],[Sub-Sector]],Table2[1W Return vs Nifty],"&gt;=5")/Table3[[#This Row],[Count]]</f>
        <v>0</v>
      </c>
      <c r="E108" s="1">
        <f>COUNTIFS(Table2[Sub-Sector],Table3[[#This Row],[Sub-Sector]],Table2[1M Return vs Nifty],"&gt;=5")/Table3[[#This Row],[Count]]</f>
        <v>0</v>
      </c>
      <c r="F108" s="1">
        <f>COUNTIFS(Table2[Sub-Sector],Table3[[#This Row],[Sub-Sector]],Table2[6M Return vs Nifty],"&gt;=10")/Table3[[#This Row],[Count]]</f>
        <v>0</v>
      </c>
      <c r="G108" s="1">
        <f>COUNTIFS(Table2[Sub-Sector],Table3[[#This Row],[Sub-Sector]],Table2[1Y Return vs Nifty],"&gt;=10")/Table3[[#This Row],[Count]]</f>
        <v>0.66666666666666663</v>
      </c>
      <c r="H108" s="1">
        <f>COUNTIFS(Table2[Sub-Sector],Table3[[#This Row],[Sub-Sector]],Table2[RSI Exponential â€“ 14D],"&gt;=50")/Table3[[#This Row],[Count]]</f>
        <v>0</v>
      </c>
      <c r="I108" s="1">
        <f>COUNTIFS(Table2[Sub-Sector],Table3[[#This Row],[Sub-Sector]],Table2[Relative Volume],"&gt;=1")/Table3[[#This Row],[Count]]</f>
        <v>0</v>
      </c>
      <c r="J108" s="1">
        <f>COUNTIFS(Table2[Sub-Sector],Table3[[#This Row],[Sub-Sector]],Table2[% Away From Day Low],"&gt;=0.05")/Table3[[#This Row],[Count]]</f>
        <v>0</v>
      </c>
      <c r="K108" s="1">
        <f>COUNTIFS(Table2[Sub-Sector],Table3[[#This Row],[Sub-Sector]],Table2[% Away From Day High],"&lt;=0.05")/Table3[[#This Row],[Count]]</f>
        <v>1</v>
      </c>
      <c r="L108" s="1">
        <f>COUNTIFS(Table2[Sub-Sector],Table3[[#This Row],[Sub-Sector]],Table2[% Away From Current Week Low],"&gt;=0.05")/Table3[[#This Row],[Count]]</f>
        <v>0.66666666666666663</v>
      </c>
      <c r="M108" s="1">
        <f>COUNTIFS(Table2[Sub-Sector],Table3[[#This Row],[Sub-Sector]],Table2[% Away From Current Week High],"&lt;=0.05")/Table3[[#This Row],[Count]]</f>
        <v>1</v>
      </c>
      <c r="N108" s="1">
        <f>COUNTIFS(Table2[Sub-Sector],Table3[[#This Row],[Sub-Sector]],Table2[% Away From Current Month Low],"&gt;=0.05")/Table3[[#This Row],[Count]]</f>
        <v>0</v>
      </c>
      <c r="O108" s="1">
        <f>COUNTIFS(Table2[Sub-Sector],Table3[[#This Row],[Sub-Sector]],Table2[% Away From Current Month High],"&lt;=0.05")/Table3[[#This Row],[Count]]</f>
        <v>1</v>
      </c>
      <c r="P108" s="1">
        <f>COUNTIFS(Table2[Sub-Sector],Table3[[#This Row],[Sub-Sector]],Table2[% Away From 52W High],"&lt;=10")/Table3[[#This Row],[Count]]</f>
        <v>0</v>
      </c>
      <c r="Q108" s="1">
        <f>COUNTIFS(Table2[Sub-Sector],Table3[[#This Row],[Sub-Sector]],Table2[% Away From 52W Low],"&gt;=10")/Table3[[#This Row],[Count]]</f>
        <v>1</v>
      </c>
      <c r="R108" s="1">
        <f>COUNTIFS(Table2[Sub-Sector],Table3[[#This Row],[Sub-Sector]],Table2[% Price above 20 EMA],"&gt;=0")/Table3[[#This Row],[Count]]</f>
        <v>0</v>
      </c>
      <c r="S108" s="1">
        <f>COUNTIFS(Table2[Sub-Sector],Table3[[#This Row],[Sub-Sector]],Table2[% Price above 50 EMA],"&gt;=0")/Table3[[#This Row],[Count]]</f>
        <v>0</v>
      </c>
      <c r="T108" s="1">
        <f>COUNTIFS(Table2[Sub-Sector],Table3[[#This Row],[Sub-Sector]],Table2[% Price above 200 EMA],"&gt;=0")/Table3[[#This Row],[Count]]</f>
        <v>0</v>
      </c>
      <c r="U108" s="1">
        <f>COUNTIFS(Table2[Sub-Sector],Table3[[#This Row],[Sub-Sector]],Table2[Rate of Change - Zone],"Positive")/Table3[[#This Row],[Count]]</f>
        <v>0</v>
      </c>
      <c r="V108" s="1">
        <f>COUNTIFS(Table2[Sub-Sector],Table3[[#This Row],[Sub-Sector]],Table2[Sharpe Ratio],"&gt;=0.10")/Table3[[#This Row],[Count]]</f>
        <v>0.33333333333333331</v>
      </c>
      <c r="W10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625.5</v>
      </c>
      <c r="X108">
        <f>_xlfn.RANK.AVG(Table3[[#This Row],[Score]],Table3[Score],1)</f>
        <v>110.5</v>
      </c>
      <c r="Y10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342.5</v>
      </c>
      <c r="Z108">
        <f>_xlfn.RANK.AVG(Table3[[#This Row],[Score 2 ]],Table3[[Score 2 ]],1)</f>
        <v>108</v>
      </c>
    </row>
    <row r="109" spans="1:26" x14ac:dyDescent="0.3">
      <c r="A109" t="s">
        <v>149</v>
      </c>
      <c r="B109">
        <f>COUNTIFS(Table2[Sub-Sector],Table3[[#This Row],[Sub-Sector]])</f>
        <v>3</v>
      </c>
      <c r="C109" s="1">
        <f>COUNTIFS(Table2[Sub-Sector],Table3[[#This Row],[Sub-Sector]],Table2[Uptrend],"Uptrend")/Table3[[#This Row],[Count]]</f>
        <v>0.33333333333333331</v>
      </c>
      <c r="D109" s="1">
        <f>COUNTIFS(Table2[Sub-Sector],Table3[[#This Row],[Sub-Sector]],Table2[1W Return vs Nifty],"&gt;=5")/Table3[[#This Row],[Count]]</f>
        <v>0</v>
      </c>
      <c r="E109" s="1">
        <f>COUNTIFS(Table2[Sub-Sector],Table3[[#This Row],[Sub-Sector]],Table2[1M Return vs Nifty],"&gt;=5")/Table3[[#This Row],[Count]]</f>
        <v>0</v>
      </c>
      <c r="F109" s="1">
        <f>COUNTIFS(Table2[Sub-Sector],Table3[[#This Row],[Sub-Sector]],Table2[6M Return vs Nifty],"&gt;=10")/Table3[[#This Row],[Count]]</f>
        <v>0</v>
      </c>
      <c r="G109" s="1">
        <f>COUNTIFS(Table2[Sub-Sector],Table3[[#This Row],[Sub-Sector]],Table2[1Y Return vs Nifty],"&gt;=10")/Table3[[#This Row],[Count]]</f>
        <v>0.66666666666666663</v>
      </c>
      <c r="H109" s="1">
        <f>COUNTIFS(Table2[Sub-Sector],Table3[[#This Row],[Sub-Sector]],Table2[RSI Exponential â€“ 14D],"&gt;=50")/Table3[[#This Row],[Count]]</f>
        <v>0</v>
      </c>
      <c r="I109" s="1">
        <f>COUNTIFS(Table2[Sub-Sector],Table3[[#This Row],[Sub-Sector]],Table2[Relative Volume],"&gt;=1")/Table3[[#This Row],[Count]]</f>
        <v>0</v>
      </c>
      <c r="J109" s="1">
        <f>COUNTIFS(Table2[Sub-Sector],Table3[[#This Row],[Sub-Sector]],Table2[% Away From Day Low],"&gt;=0.05")/Table3[[#This Row],[Count]]</f>
        <v>0</v>
      </c>
      <c r="K109" s="1">
        <f>COUNTIFS(Table2[Sub-Sector],Table3[[#This Row],[Sub-Sector]],Table2[% Away From Day High],"&lt;=0.05")/Table3[[#This Row],[Count]]</f>
        <v>1</v>
      </c>
      <c r="L109" s="1">
        <f>COUNTIFS(Table2[Sub-Sector],Table3[[#This Row],[Sub-Sector]],Table2[% Away From Current Week Low],"&gt;=0.05")/Table3[[#This Row],[Count]]</f>
        <v>0.66666666666666663</v>
      </c>
      <c r="M109" s="1">
        <f>COUNTIFS(Table2[Sub-Sector],Table3[[#This Row],[Sub-Sector]],Table2[% Away From Current Week High],"&lt;=0.05")/Table3[[#This Row],[Count]]</f>
        <v>1</v>
      </c>
      <c r="N109" s="1">
        <f>COUNTIFS(Table2[Sub-Sector],Table3[[#This Row],[Sub-Sector]],Table2[% Away From Current Month Low],"&gt;=0.05")/Table3[[#This Row],[Count]]</f>
        <v>0</v>
      </c>
      <c r="O109" s="1">
        <f>COUNTIFS(Table2[Sub-Sector],Table3[[#This Row],[Sub-Sector]],Table2[% Away From Current Month High],"&lt;=0.05")/Table3[[#This Row],[Count]]</f>
        <v>1</v>
      </c>
      <c r="P109" s="1">
        <f>COUNTIFS(Table2[Sub-Sector],Table3[[#This Row],[Sub-Sector]],Table2[% Away From 52W High],"&lt;=10")/Table3[[#This Row],[Count]]</f>
        <v>0</v>
      </c>
      <c r="Q109" s="1">
        <f>COUNTIFS(Table2[Sub-Sector],Table3[[#This Row],[Sub-Sector]],Table2[% Away From 52W Low],"&gt;=10")/Table3[[#This Row],[Count]]</f>
        <v>0.66666666666666663</v>
      </c>
      <c r="R109" s="1">
        <f>COUNTIFS(Table2[Sub-Sector],Table3[[#This Row],[Sub-Sector]],Table2[% Price above 20 EMA],"&gt;=0")/Table3[[#This Row],[Count]]</f>
        <v>0.33333333333333331</v>
      </c>
      <c r="S109" s="1">
        <f>COUNTIFS(Table2[Sub-Sector],Table3[[#This Row],[Sub-Sector]],Table2[% Price above 50 EMA],"&gt;=0")/Table3[[#This Row],[Count]]</f>
        <v>0</v>
      </c>
      <c r="T109" s="1">
        <f>COUNTIFS(Table2[Sub-Sector],Table3[[#This Row],[Sub-Sector]],Table2[% Price above 200 EMA],"&gt;=0")/Table3[[#This Row],[Count]]</f>
        <v>0.66666666666666663</v>
      </c>
      <c r="U109" s="1">
        <f>COUNTIFS(Table2[Sub-Sector],Table3[[#This Row],[Sub-Sector]],Table2[Rate of Change - Zone],"Positive")/Table3[[#This Row],[Count]]</f>
        <v>0</v>
      </c>
      <c r="V109" s="1">
        <f>COUNTIFS(Table2[Sub-Sector],Table3[[#This Row],[Sub-Sector]],Table2[Sharpe Ratio],"&gt;=0.10")/Table3[[#This Row],[Count]]</f>
        <v>0.33333333333333331</v>
      </c>
      <c r="W10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572</v>
      </c>
      <c r="X109">
        <f>_xlfn.RANK.AVG(Table3[[#This Row],[Score]],Table3[Score],1)</f>
        <v>101</v>
      </c>
      <c r="Y10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342.5</v>
      </c>
      <c r="Z109">
        <f>_xlfn.RANK.AVG(Table3[[#This Row],[Score 2 ]],Table3[[Score 2 ]],1)</f>
        <v>108</v>
      </c>
    </row>
    <row r="110" spans="1:26" x14ac:dyDescent="0.3">
      <c r="A110" t="s">
        <v>67</v>
      </c>
      <c r="B110">
        <f>COUNTIFS(Table2[Sub-Sector],Table3[[#This Row],[Sub-Sector]])</f>
        <v>3</v>
      </c>
      <c r="C110" s="1">
        <f>COUNTIFS(Table2[Sub-Sector],Table3[[#This Row],[Sub-Sector]],Table2[Uptrend],"Uptrend")/Table3[[#This Row],[Count]]</f>
        <v>0</v>
      </c>
      <c r="D110" s="1">
        <f>COUNTIFS(Table2[Sub-Sector],Table3[[#This Row],[Sub-Sector]],Table2[1W Return vs Nifty],"&gt;=5")/Table3[[#This Row],[Count]]</f>
        <v>0</v>
      </c>
      <c r="E110" s="1">
        <f>COUNTIFS(Table2[Sub-Sector],Table3[[#This Row],[Sub-Sector]],Table2[1M Return vs Nifty],"&gt;=5")/Table3[[#This Row],[Count]]</f>
        <v>0</v>
      </c>
      <c r="F110" s="1">
        <f>COUNTIFS(Table2[Sub-Sector],Table3[[#This Row],[Sub-Sector]],Table2[6M Return vs Nifty],"&gt;=10")/Table3[[#This Row],[Count]]</f>
        <v>0</v>
      </c>
      <c r="G110" s="1">
        <f>COUNTIFS(Table2[Sub-Sector],Table3[[#This Row],[Sub-Sector]],Table2[1Y Return vs Nifty],"&gt;=10")/Table3[[#This Row],[Count]]</f>
        <v>0.66666666666666663</v>
      </c>
      <c r="H110" s="1">
        <f>COUNTIFS(Table2[Sub-Sector],Table3[[#This Row],[Sub-Sector]],Table2[RSI Exponential â€“ 14D],"&gt;=50")/Table3[[#This Row],[Count]]</f>
        <v>0.33333333333333331</v>
      </c>
      <c r="I110" s="1">
        <f>COUNTIFS(Table2[Sub-Sector],Table3[[#This Row],[Sub-Sector]],Table2[Relative Volume],"&gt;=1")/Table3[[#This Row],[Count]]</f>
        <v>0</v>
      </c>
      <c r="J110" s="1">
        <f>COUNTIFS(Table2[Sub-Sector],Table3[[#This Row],[Sub-Sector]],Table2[% Away From Day Low],"&gt;=0.05")/Table3[[#This Row],[Count]]</f>
        <v>0</v>
      </c>
      <c r="K110" s="1">
        <f>COUNTIFS(Table2[Sub-Sector],Table3[[#This Row],[Sub-Sector]],Table2[% Away From Day High],"&lt;=0.05")/Table3[[#This Row],[Count]]</f>
        <v>1</v>
      </c>
      <c r="L110" s="1">
        <f>COUNTIFS(Table2[Sub-Sector],Table3[[#This Row],[Sub-Sector]],Table2[% Away From Current Week Low],"&gt;=0.05")/Table3[[#This Row],[Count]]</f>
        <v>1</v>
      </c>
      <c r="M110" s="1">
        <f>COUNTIFS(Table2[Sub-Sector],Table3[[#This Row],[Sub-Sector]],Table2[% Away From Current Week High],"&lt;=0.05")/Table3[[#This Row],[Count]]</f>
        <v>1</v>
      </c>
      <c r="N110" s="1">
        <f>COUNTIFS(Table2[Sub-Sector],Table3[[#This Row],[Sub-Sector]],Table2[% Away From Current Month Low],"&gt;=0.05")/Table3[[#This Row],[Count]]</f>
        <v>0</v>
      </c>
      <c r="O110" s="1">
        <f>COUNTIFS(Table2[Sub-Sector],Table3[[#This Row],[Sub-Sector]],Table2[% Away From Current Month High],"&lt;=0.05")/Table3[[#This Row],[Count]]</f>
        <v>1</v>
      </c>
      <c r="P110" s="1">
        <f>COUNTIFS(Table2[Sub-Sector],Table3[[#This Row],[Sub-Sector]],Table2[% Away From 52W High],"&lt;=10")/Table3[[#This Row],[Count]]</f>
        <v>0</v>
      </c>
      <c r="Q110" s="1">
        <f>COUNTIFS(Table2[Sub-Sector],Table3[[#This Row],[Sub-Sector]],Table2[% Away From 52W Low],"&gt;=10")/Table3[[#This Row],[Count]]</f>
        <v>1</v>
      </c>
      <c r="R110" s="1">
        <f>COUNTIFS(Table2[Sub-Sector],Table3[[#This Row],[Sub-Sector]],Table2[% Price above 20 EMA],"&gt;=0")/Table3[[#This Row],[Count]]</f>
        <v>0</v>
      </c>
      <c r="S110" s="1">
        <f>COUNTIFS(Table2[Sub-Sector],Table3[[#This Row],[Sub-Sector]],Table2[% Price above 50 EMA],"&gt;=0")/Table3[[#This Row],[Count]]</f>
        <v>0</v>
      </c>
      <c r="T110" s="1">
        <f>COUNTIFS(Table2[Sub-Sector],Table3[[#This Row],[Sub-Sector]],Table2[% Price above 200 EMA],"&gt;=0")/Table3[[#This Row],[Count]]</f>
        <v>0</v>
      </c>
      <c r="U110" s="1">
        <f>COUNTIFS(Table2[Sub-Sector],Table3[[#This Row],[Sub-Sector]],Table2[Rate of Change - Zone],"Positive")/Table3[[#This Row],[Count]]</f>
        <v>0</v>
      </c>
      <c r="V110" s="1">
        <f>COUNTIFS(Table2[Sub-Sector],Table3[[#This Row],[Sub-Sector]],Table2[Sharpe Ratio],"&gt;=0.10")/Table3[[#This Row],[Count]]</f>
        <v>0</v>
      </c>
      <c r="W1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625.5</v>
      </c>
      <c r="X110">
        <f>_xlfn.RANK.AVG(Table3[[#This Row],[Score]],Table3[Score],1)</f>
        <v>110.5</v>
      </c>
      <c r="Y1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342.5</v>
      </c>
      <c r="Z110">
        <f>_xlfn.RANK.AVG(Table3[[#This Row],[Score 2 ]],Table3[[Score 2 ]],1)</f>
        <v>108</v>
      </c>
    </row>
    <row r="111" spans="1:26" x14ac:dyDescent="0.3">
      <c r="A111" t="s">
        <v>1399</v>
      </c>
      <c r="B111">
        <f>COUNTIFS(Table2[Sub-Sector],Table3[[#This Row],[Sub-Sector]])</f>
        <v>2</v>
      </c>
      <c r="C111" s="1">
        <f>COUNTIFS(Table2[Sub-Sector],Table3[[#This Row],[Sub-Sector]],Table2[Uptrend],"Uptrend")/Table3[[#This Row],[Count]]</f>
        <v>0</v>
      </c>
      <c r="D111" s="1">
        <f>COUNTIFS(Table2[Sub-Sector],Table3[[#This Row],[Sub-Sector]],Table2[1W Return vs Nifty],"&gt;=5")/Table3[[#This Row],[Count]]</f>
        <v>0</v>
      </c>
      <c r="E111" s="1">
        <f>COUNTIFS(Table2[Sub-Sector],Table3[[#This Row],[Sub-Sector]],Table2[1M Return vs Nifty],"&gt;=5")/Table3[[#This Row],[Count]]</f>
        <v>0.5</v>
      </c>
      <c r="F111" s="1">
        <f>COUNTIFS(Table2[Sub-Sector],Table3[[#This Row],[Sub-Sector]],Table2[6M Return vs Nifty],"&gt;=10")/Table3[[#This Row],[Count]]</f>
        <v>0.5</v>
      </c>
      <c r="G111" s="1">
        <f>COUNTIFS(Table2[Sub-Sector],Table3[[#This Row],[Sub-Sector]],Table2[1Y Return vs Nifty],"&gt;=10")/Table3[[#This Row],[Count]]</f>
        <v>0</v>
      </c>
      <c r="H111" s="1">
        <f>COUNTIFS(Table2[Sub-Sector],Table3[[#This Row],[Sub-Sector]],Table2[RSI Exponential â€“ 14D],"&gt;=50")/Table3[[#This Row],[Count]]</f>
        <v>0</v>
      </c>
      <c r="I111" s="1">
        <f>COUNTIFS(Table2[Sub-Sector],Table3[[#This Row],[Sub-Sector]],Table2[Relative Volume],"&gt;=1")/Table3[[#This Row],[Count]]</f>
        <v>0</v>
      </c>
      <c r="J111" s="1">
        <f>COUNTIFS(Table2[Sub-Sector],Table3[[#This Row],[Sub-Sector]],Table2[% Away From Day Low],"&gt;=0.05")/Table3[[#This Row],[Count]]</f>
        <v>0</v>
      </c>
      <c r="K111" s="1">
        <f>COUNTIFS(Table2[Sub-Sector],Table3[[#This Row],[Sub-Sector]],Table2[% Away From Day High],"&lt;=0.05")/Table3[[#This Row],[Count]]</f>
        <v>1</v>
      </c>
      <c r="L111" s="1">
        <f>COUNTIFS(Table2[Sub-Sector],Table3[[#This Row],[Sub-Sector]],Table2[% Away From Current Week Low],"&gt;=0.05")/Table3[[#This Row],[Count]]</f>
        <v>1</v>
      </c>
      <c r="M111" s="1">
        <f>COUNTIFS(Table2[Sub-Sector],Table3[[#This Row],[Sub-Sector]],Table2[% Away From Current Week High],"&lt;=0.05")/Table3[[#This Row],[Count]]</f>
        <v>1</v>
      </c>
      <c r="N111" s="1">
        <f>COUNTIFS(Table2[Sub-Sector],Table3[[#This Row],[Sub-Sector]],Table2[% Away From Current Month Low],"&gt;=0.05")/Table3[[#This Row],[Count]]</f>
        <v>0</v>
      </c>
      <c r="O111" s="1">
        <f>COUNTIFS(Table2[Sub-Sector],Table3[[#This Row],[Sub-Sector]],Table2[% Away From Current Month High],"&lt;=0.05")/Table3[[#This Row],[Count]]</f>
        <v>1</v>
      </c>
      <c r="P111" s="1">
        <f>COUNTIFS(Table2[Sub-Sector],Table3[[#This Row],[Sub-Sector]],Table2[% Away From 52W High],"&lt;=10")/Table3[[#This Row],[Count]]</f>
        <v>0</v>
      </c>
      <c r="Q111" s="1">
        <f>COUNTIFS(Table2[Sub-Sector],Table3[[#This Row],[Sub-Sector]],Table2[% Away From 52W Low],"&gt;=10")/Table3[[#This Row],[Count]]</f>
        <v>0.5</v>
      </c>
      <c r="R111" s="1">
        <f>COUNTIFS(Table2[Sub-Sector],Table3[[#This Row],[Sub-Sector]],Table2[% Price above 20 EMA],"&gt;=0")/Table3[[#This Row],[Count]]</f>
        <v>0</v>
      </c>
      <c r="S111" s="1">
        <f>COUNTIFS(Table2[Sub-Sector],Table3[[#This Row],[Sub-Sector]],Table2[% Price above 50 EMA],"&gt;=0")/Table3[[#This Row],[Count]]</f>
        <v>0</v>
      </c>
      <c r="T111" s="1">
        <f>COUNTIFS(Table2[Sub-Sector],Table3[[#This Row],[Sub-Sector]],Table2[% Price above 200 EMA],"&gt;=0")/Table3[[#This Row],[Count]]</f>
        <v>0.5</v>
      </c>
      <c r="U111" s="1">
        <f>COUNTIFS(Table2[Sub-Sector],Table3[[#This Row],[Sub-Sector]],Table2[Rate of Change - Zone],"Positive")/Table3[[#This Row],[Count]]</f>
        <v>0</v>
      </c>
      <c r="V111" s="1">
        <f>COUNTIFS(Table2[Sub-Sector],Table3[[#This Row],[Sub-Sector]],Table2[Sharpe Ratio],"&gt;=0.10")/Table3[[#This Row],[Count]]</f>
        <v>0</v>
      </c>
      <c r="W1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554</v>
      </c>
      <c r="X111">
        <f>_xlfn.RANK.AVG(Table3[[#This Row],[Score]],Table3[Score],1)</f>
        <v>96</v>
      </c>
      <c r="Y1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343</v>
      </c>
      <c r="Z111">
        <f>_xlfn.RANK.AVG(Table3[[#This Row],[Score 2 ]],Table3[[Score 2 ]],1)</f>
        <v>110</v>
      </c>
    </row>
    <row r="112" spans="1:26" x14ac:dyDescent="0.3">
      <c r="A112" t="s">
        <v>27</v>
      </c>
      <c r="B112">
        <f>COUNTIFS(Table2[Sub-Sector],Table3[[#This Row],[Sub-Sector]])</f>
        <v>4</v>
      </c>
      <c r="C112" s="1">
        <f>COUNTIFS(Table2[Sub-Sector],Table3[[#This Row],[Sub-Sector]],Table2[Uptrend],"Uptrend")/Table3[[#This Row],[Count]]</f>
        <v>0.25</v>
      </c>
      <c r="D112" s="1">
        <f>COUNTIFS(Table2[Sub-Sector],Table3[[#This Row],[Sub-Sector]],Table2[1W Return vs Nifty],"&gt;=5")/Table3[[#This Row],[Count]]</f>
        <v>0</v>
      </c>
      <c r="E112" s="1">
        <f>COUNTIFS(Table2[Sub-Sector],Table3[[#This Row],[Sub-Sector]],Table2[1M Return vs Nifty],"&gt;=5")/Table3[[#This Row],[Count]]</f>
        <v>0</v>
      </c>
      <c r="F112" s="1">
        <f>COUNTIFS(Table2[Sub-Sector],Table3[[#This Row],[Sub-Sector]],Table2[6M Return vs Nifty],"&gt;=10")/Table3[[#This Row],[Count]]</f>
        <v>0.25</v>
      </c>
      <c r="G112" s="1">
        <f>COUNTIFS(Table2[Sub-Sector],Table3[[#This Row],[Sub-Sector]],Table2[1Y Return vs Nifty],"&gt;=10")/Table3[[#This Row],[Count]]</f>
        <v>0.25</v>
      </c>
      <c r="H112" s="1">
        <f>COUNTIFS(Table2[Sub-Sector],Table3[[#This Row],[Sub-Sector]],Table2[RSI Exponential â€“ 14D],"&gt;=50")/Table3[[#This Row],[Count]]</f>
        <v>0</v>
      </c>
      <c r="I112" s="1">
        <f>COUNTIFS(Table2[Sub-Sector],Table3[[#This Row],[Sub-Sector]],Table2[Relative Volume],"&gt;=1")/Table3[[#This Row],[Count]]</f>
        <v>0</v>
      </c>
      <c r="J112" s="1">
        <f>COUNTIFS(Table2[Sub-Sector],Table3[[#This Row],[Sub-Sector]],Table2[% Away From Day Low],"&gt;=0.05")/Table3[[#This Row],[Count]]</f>
        <v>0</v>
      </c>
      <c r="K112" s="1">
        <f>COUNTIFS(Table2[Sub-Sector],Table3[[#This Row],[Sub-Sector]],Table2[% Away From Day High],"&lt;=0.05")/Table3[[#This Row],[Count]]</f>
        <v>1</v>
      </c>
      <c r="L112" s="1">
        <f>COUNTIFS(Table2[Sub-Sector],Table3[[#This Row],[Sub-Sector]],Table2[% Away From Current Week Low],"&gt;=0.05")/Table3[[#This Row],[Count]]</f>
        <v>0.5</v>
      </c>
      <c r="M112" s="1">
        <f>COUNTIFS(Table2[Sub-Sector],Table3[[#This Row],[Sub-Sector]],Table2[% Away From Current Week High],"&lt;=0.05")/Table3[[#This Row],[Count]]</f>
        <v>1</v>
      </c>
      <c r="N112" s="1">
        <f>COUNTIFS(Table2[Sub-Sector],Table3[[#This Row],[Sub-Sector]],Table2[% Away From Current Month Low],"&gt;=0.05")/Table3[[#This Row],[Count]]</f>
        <v>0</v>
      </c>
      <c r="O112" s="1">
        <f>COUNTIFS(Table2[Sub-Sector],Table3[[#This Row],[Sub-Sector]],Table2[% Away From Current Month High],"&lt;=0.05")/Table3[[#This Row],[Count]]</f>
        <v>1</v>
      </c>
      <c r="P112" s="1">
        <f>COUNTIFS(Table2[Sub-Sector],Table3[[#This Row],[Sub-Sector]],Table2[% Away From 52W High],"&lt;=10")/Table3[[#This Row],[Count]]</f>
        <v>0</v>
      </c>
      <c r="Q112" s="1">
        <f>COUNTIFS(Table2[Sub-Sector],Table3[[#This Row],[Sub-Sector]],Table2[% Away From 52W Low],"&gt;=10")/Table3[[#This Row],[Count]]</f>
        <v>1</v>
      </c>
      <c r="R112" s="1">
        <f>COUNTIFS(Table2[Sub-Sector],Table3[[#This Row],[Sub-Sector]],Table2[% Price above 20 EMA],"&gt;=0")/Table3[[#This Row],[Count]]</f>
        <v>0</v>
      </c>
      <c r="S112" s="1">
        <f>COUNTIFS(Table2[Sub-Sector],Table3[[#This Row],[Sub-Sector]],Table2[% Price above 50 EMA],"&gt;=0")/Table3[[#This Row],[Count]]</f>
        <v>0</v>
      </c>
      <c r="T112" s="1">
        <f>COUNTIFS(Table2[Sub-Sector],Table3[[#This Row],[Sub-Sector]],Table2[% Price above 200 EMA],"&gt;=0")/Table3[[#This Row],[Count]]</f>
        <v>0.25</v>
      </c>
      <c r="U112" s="1">
        <f>COUNTIFS(Table2[Sub-Sector],Table3[[#This Row],[Sub-Sector]],Table2[Rate of Change - Zone],"Positive")/Table3[[#This Row],[Count]]</f>
        <v>0</v>
      </c>
      <c r="V112" s="1">
        <f>COUNTIFS(Table2[Sub-Sector],Table3[[#This Row],[Sub-Sector]],Table2[Sharpe Ratio],"&gt;=0.10")/Table3[[#This Row],[Count]]</f>
        <v>0.25</v>
      </c>
      <c r="W1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599</v>
      </c>
      <c r="X112">
        <f>_xlfn.RANK.AVG(Table3[[#This Row],[Score]],Table3[Score],1)</f>
        <v>107</v>
      </c>
      <c r="Y1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359</v>
      </c>
      <c r="Z112">
        <f>_xlfn.RANK.AVG(Table3[[#This Row],[Score 2 ]],Table3[[Score 2 ]],1)</f>
        <v>111</v>
      </c>
    </row>
    <row r="113" spans="1:26" x14ac:dyDescent="0.3">
      <c r="A113" t="s">
        <v>409</v>
      </c>
      <c r="B113">
        <f>COUNTIFS(Table2[Sub-Sector],Table3[[#This Row],[Sub-Sector]])</f>
        <v>6</v>
      </c>
      <c r="C113" s="1">
        <f>COUNTIFS(Table2[Sub-Sector],Table3[[#This Row],[Sub-Sector]],Table2[Uptrend],"Uptrend")/Table3[[#This Row],[Count]]</f>
        <v>0</v>
      </c>
      <c r="D113" s="1">
        <f>COUNTIFS(Table2[Sub-Sector],Table3[[#This Row],[Sub-Sector]],Table2[1W Return vs Nifty],"&gt;=5")/Table3[[#This Row],[Count]]</f>
        <v>0</v>
      </c>
      <c r="E113" s="1">
        <f>COUNTIFS(Table2[Sub-Sector],Table3[[#This Row],[Sub-Sector]],Table2[1M Return vs Nifty],"&gt;=5")/Table3[[#This Row],[Count]]</f>
        <v>0</v>
      </c>
      <c r="F113" s="1">
        <f>COUNTIFS(Table2[Sub-Sector],Table3[[#This Row],[Sub-Sector]],Table2[6M Return vs Nifty],"&gt;=10")/Table3[[#This Row],[Count]]</f>
        <v>0</v>
      </c>
      <c r="G113" s="1">
        <f>COUNTIFS(Table2[Sub-Sector],Table3[[#This Row],[Sub-Sector]],Table2[1Y Return vs Nifty],"&gt;=10")/Table3[[#This Row],[Count]]</f>
        <v>0.16666666666666666</v>
      </c>
      <c r="H113" s="1">
        <f>COUNTIFS(Table2[Sub-Sector],Table3[[#This Row],[Sub-Sector]],Table2[RSI Exponential â€“ 14D],"&gt;=50")/Table3[[#This Row],[Count]]</f>
        <v>0.33333333333333331</v>
      </c>
      <c r="I113" s="1">
        <f>COUNTIFS(Table2[Sub-Sector],Table3[[#This Row],[Sub-Sector]],Table2[Relative Volume],"&gt;=1")/Table3[[#This Row],[Count]]</f>
        <v>0.16666666666666666</v>
      </c>
      <c r="J113" s="1">
        <f>COUNTIFS(Table2[Sub-Sector],Table3[[#This Row],[Sub-Sector]],Table2[% Away From Day Low],"&gt;=0.05")/Table3[[#This Row],[Count]]</f>
        <v>0</v>
      </c>
      <c r="K113" s="1">
        <f>COUNTIFS(Table2[Sub-Sector],Table3[[#This Row],[Sub-Sector]],Table2[% Away From Day High],"&lt;=0.05")/Table3[[#This Row],[Count]]</f>
        <v>1</v>
      </c>
      <c r="L113" s="1">
        <f>COUNTIFS(Table2[Sub-Sector],Table3[[#This Row],[Sub-Sector]],Table2[% Away From Current Week Low],"&gt;=0.05")/Table3[[#This Row],[Count]]</f>
        <v>0.33333333333333331</v>
      </c>
      <c r="M113" s="1">
        <f>COUNTIFS(Table2[Sub-Sector],Table3[[#This Row],[Sub-Sector]],Table2[% Away From Current Week High],"&lt;=0.05")/Table3[[#This Row],[Count]]</f>
        <v>1</v>
      </c>
      <c r="N113" s="1">
        <f>COUNTIFS(Table2[Sub-Sector],Table3[[#This Row],[Sub-Sector]],Table2[% Away From Current Month Low],"&gt;=0.05")/Table3[[#This Row],[Count]]</f>
        <v>0</v>
      </c>
      <c r="O113" s="1">
        <f>COUNTIFS(Table2[Sub-Sector],Table3[[#This Row],[Sub-Sector]],Table2[% Away From Current Month High],"&lt;=0.05")/Table3[[#This Row],[Count]]</f>
        <v>1</v>
      </c>
      <c r="P113" s="1">
        <f>COUNTIFS(Table2[Sub-Sector],Table3[[#This Row],[Sub-Sector]],Table2[% Away From 52W High],"&lt;=10")/Table3[[#This Row],[Count]]</f>
        <v>0.16666666666666666</v>
      </c>
      <c r="Q113" s="1">
        <f>COUNTIFS(Table2[Sub-Sector],Table3[[#This Row],[Sub-Sector]],Table2[% Away From 52W Low],"&gt;=10")/Table3[[#This Row],[Count]]</f>
        <v>1</v>
      </c>
      <c r="R113" s="1">
        <f>COUNTIFS(Table2[Sub-Sector],Table3[[#This Row],[Sub-Sector]],Table2[% Price above 20 EMA],"&gt;=0")/Table3[[#This Row],[Count]]</f>
        <v>0.16666666666666666</v>
      </c>
      <c r="S113" s="1">
        <f>COUNTIFS(Table2[Sub-Sector],Table3[[#This Row],[Sub-Sector]],Table2[% Price above 50 EMA],"&gt;=0")/Table3[[#This Row],[Count]]</f>
        <v>0</v>
      </c>
      <c r="T113" s="1">
        <f>COUNTIFS(Table2[Sub-Sector],Table3[[#This Row],[Sub-Sector]],Table2[% Price above 200 EMA],"&gt;=0")/Table3[[#This Row],[Count]]</f>
        <v>0.66666666666666663</v>
      </c>
      <c r="U113" s="1">
        <f>COUNTIFS(Table2[Sub-Sector],Table3[[#This Row],[Sub-Sector]],Table2[Rate of Change - Zone],"Positive")/Table3[[#This Row],[Count]]</f>
        <v>0</v>
      </c>
      <c r="V113" s="1">
        <f>COUNTIFS(Table2[Sub-Sector],Table3[[#This Row],[Sub-Sector]],Table2[Sharpe Ratio],"&gt;=0.10")/Table3[[#This Row],[Count]]</f>
        <v>0.5</v>
      </c>
      <c r="W1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643.5</v>
      </c>
      <c r="X113">
        <f>_xlfn.RANK.AVG(Table3[[#This Row],[Score]],Table3[Score],1)</f>
        <v>113</v>
      </c>
      <c r="Y1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360.5</v>
      </c>
      <c r="Z113">
        <f>_xlfn.RANK.AVG(Table3[[#This Row],[Score 2 ]],Table3[[Score 2 ]],1)</f>
        <v>112</v>
      </c>
    </row>
    <row r="114" spans="1:26" x14ac:dyDescent="0.3">
      <c r="A114" t="s">
        <v>540</v>
      </c>
      <c r="B114">
        <f>COUNTIFS(Table2[Sub-Sector],Table3[[#This Row],[Sub-Sector]])</f>
        <v>5</v>
      </c>
      <c r="C114" s="1">
        <f>COUNTIFS(Table2[Sub-Sector],Table3[[#This Row],[Sub-Sector]],Table2[Uptrend],"Uptrend")/Table3[[#This Row],[Count]]</f>
        <v>0</v>
      </c>
      <c r="D114" s="1">
        <f>COUNTIFS(Table2[Sub-Sector],Table3[[#This Row],[Sub-Sector]],Table2[1W Return vs Nifty],"&gt;=5")/Table3[[#This Row],[Count]]</f>
        <v>0</v>
      </c>
      <c r="E114" s="1">
        <f>COUNTIFS(Table2[Sub-Sector],Table3[[#This Row],[Sub-Sector]],Table2[1M Return vs Nifty],"&gt;=5")/Table3[[#This Row],[Count]]</f>
        <v>0</v>
      </c>
      <c r="F114" s="1">
        <f>COUNTIFS(Table2[Sub-Sector],Table3[[#This Row],[Sub-Sector]],Table2[6M Return vs Nifty],"&gt;=10")/Table3[[#This Row],[Count]]</f>
        <v>0.2</v>
      </c>
      <c r="G114" s="1">
        <f>COUNTIFS(Table2[Sub-Sector],Table3[[#This Row],[Sub-Sector]],Table2[1Y Return vs Nifty],"&gt;=10")/Table3[[#This Row],[Count]]</f>
        <v>0</v>
      </c>
      <c r="H114" s="1">
        <f>COUNTIFS(Table2[Sub-Sector],Table3[[#This Row],[Sub-Sector]],Table2[RSI Exponential â€“ 14D],"&gt;=50")/Table3[[#This Row],[Count]]</f>
        <v>0</v>
      </c>
      <c r="I114" s="1">
        <f>COUNTIFS(Table2[Sub-Sector],Table3[[#This Row],[Sub-Sector]],Table2[Relative Volume],"&gt;=1")/Table3[[#This Row],[Count]]</f>
        <v>0</v>
      </c>
      <c r="J114" s="1">
        <f>COUNTIFS(Table2[Sub-Sector],Table3[[#This Row],[Sub-Sector]],Table2[% Away From Day Low],"&gt;=0.05")/Table3[[#This Row],[Count]]</f>
        <v>0</v>
      </c>
      <c r="K114" s="1">
        <f>COUNTIFS(Table2[Sub-Sector],Table3[[#This Row],[Sub-Sector]],Table2[% Away From Day High],"&lt;=0.05")/Table3[[#This Row],[Count]]</f>
        <v>1</v>
      </c>
      <c r="L114" s="1">
        <f>COUNTIFS(Table2[Sub-Sector],Table3[[#This Row],[Sub-Sector]],Table2[% Away From Current Week Low],"&gt;=0.05")/Table3[[#This Row],[Count]]</f>
        <v>0.4</v>
      </c>
      <c r="M114" s="1">
        <f>COUNTIFS(Table2[Sub-Sector],Table3[[#This Row],[Sub-Sector]],Table2[% Away From Current Week High],"&lt;=0.05")/Table3[[#This Row],[Count]]</f>
        <v>0.6</v>
      </c>
      <c r="N114" s="1">
        <f>COUNTIFS(Table2[Sub-Sector],Table3[[#This Row],[Sub-Sector]],Table2[% Away From Current Month Low],"&gt;=0.05")/Table3[[#This Row],[Count]]</f>
        <v>0</v>
      </c>
      <c r="O114" s="1">
        <f>COUNTIFS(Table2[Sub-Sector],Table3[[#This Row],[Sub-Sector]],Table2[% Away From Current Month High],"&lt;=0.05")/Table3[[#This Row],[Count]]</f>
        <v>1</v>
      </c>
      <c r="P114" s="1">
        <f>COUNTIFS(Table2[Sub-Sector],Table3[[#This Row],[Sub-Sector]],Table2[% Away From 52W High],"&lt;=10")/Table3[[#This Row],[Count]]</f>
        <v>0</v>
      </c>
      <c r="Q114" s="1">
        <f>COUNTIFS(Table2[Sub-Sector],Table3[[#This Row],[Sub-Sector]],Table2[% Away From 52W Low],"&gt;=10")/Table3[[#This Row],[Count]]</f>
        <v>0.6</v>
      </c>
      <c r="R114" s="1">
        <f>COUNTIFS(Table2[Sub-Sector],Table3[[#This Row],[Sub-Sector]],Table2[% Price above 20 EMA],"&gt;=0")/Table3[[#This Row],[Count]]</f>
        <v>0</v>
      </c>
      <c r="S114" s="1">
        <f>COUNTIFS(Table2[Sub-Sector],Table3[[#This Row],[Sub-Sector]],Table2[% Price above 50 EMA],"&gt;=0")/Table3[[#This Row],[Count]]</f>
        <v>0</v>
      </c>
      <c r="T114" s="1">
        <f>COUNTIFS(Table2[Sub-Sector],Table3[[#This Row],[Sub-Sector]],Table2[% Price above 200 EMA],"&gt;=0")/Table3[[#This Row],[Count]]</f>
        <v>0.4</v>
      </c>
      <c r="U114" s="1">
        <f>COUNTIFS(Table2[Sub-Sector],Table3[[#This Row],[Sub-Sector]],Table2[Rate of Change - Zone],"Positive")/Table3[[#This Row],[Count]]</f>
        <v>0</v>
      </c>
      <c r="V114" s="1">
        <f>COUNTIFS(Table2[Sub-Sector],Table3[[#This Row],[Sub-Sector]],Table2[Sharpe Ratio],"&gt;=0.10")/Table3[[#This Row],[Count]]</f>
        <v>0</v>
      </c>
      <c r="W1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668.5</v>
      </c>
      <c r="X114">
        <f>_xlfn.RANK.AVG(Table3[[#This Row],[Score]],Table3[Score],1)</f>
        <v>114</v>
      </c>
      <c r="Y1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385.5</v>
      </c>
      <c r="Z114">
        <f>_xlfn.RANK.AVG(Table3[[#This Row],[Score 2 ]],Table3[[Score 2 ]],1)</f>
        <v>113</v>
      </c>
    </row>
    <row r="115" spans="1:26" x14ac:dyDescent="0.3">
      <c r="A115" t="s">
        <v>599</v>
      </c>
      <c r="B115">
        <f>COUNTIFS(Table2[Sub-Sector],Table3[[#This Row],[Sub-Sector]])</f>
        <v>2</v>
      </c>
      <c r="C115" s="1">
        <f>COUNTIFS(Table2[Sub-Sector],Table3[[#This Row],[Sub-Sector]],Table2[Uptrend],"Uptrend")/Table3[[#This Row],[Count]]</f>
        <v>0</v>
      </c>
      <c r="D115" s="1">
        <f>COUNTIFS(Table2[Sub-Sector],Table3[[#This Row],[Sub-Sector]],Table2[1W Return vs Nifty],"&gt;=5")/Table3[[#This Row],[Count]]</f>
        <v>0</v>
      </c>
      <c r="E115" s="1">
        <f>COUNTIFS(Table2[Sub-Sector],Table3[[#This Row],[Sub-Sector]],Table2[1M Return vs Nifty],"&gt;=5")/Table3[[#This Row],[Count]]</f>
        <v>0</v>
      </c>
      <c r="F115" s="1">
        <f>COUNTIFS(Table2[Sub-Sector],Table3[[#This Row],[Sub-Sector]],Table2[6M Return vs Nifty],"&gt;=10")/Table3[[#This Row],[Count]]</f>
        <v>0</v>
      </c>
      <c r="G115" s="1">
        <f>COUNTIFS(Table2[Sub-Sector],Table3[[#This Row],[Sub-Sector]],Table2[1Y Return vs Nifty],"&gt;=10")/Table3[[#This Row],[Count]]</f>
        <v>0</v>
      </c>
      <c r="H115" s="1">
        <f>COUNTIFS(Table2[Sub-Sector],Table3[[#This Row],[Sub-Sector]],Table2[RSI Exponential â€“ 14D],"&gt;=50")/Table3[[#This Row],[Count]]</f>
        <v>0</v>
      </c>
      <c r="I115" s="1">
        <f>COUNTIFS(Table2[Sub-Sector],Table3[[#This Row],[Sub-Sector]],Table2[Relative Volume],"&gt;=1")/Table3[[#This Row],[Count]]</f>
        <v>0</v>
      </c>
      <c r="J115" s="1">
        <f>COUNTIFS(Table2[Sub-Sector],Table3[[#This Row],[Sub-Sector]],Table2[% Away From Day Low],"&gt;=0.05")/Table3[[#This Row],[Count]]</f>
        <v>0</v>
      </c>
      <c r="K115" s="1">
        <f>COUNTIFS(Table2[Sub-Sector],Table3[[#This Row],[Sub-Sector]],Table2[% Away From Day High],"&lt;=0.05")/Table3[[#This Row],[Count]]</f>
        <v>1</v>
      </c>
      <c r="L115" s="1">
        <f>COUNTIFS(Table2[Sub-Sector],Table3[[#This Row],[Sub-Sector]],Table2[% Away From Current Week Low],"&gt;=0.05")/Table3[[#This Row],[Count]]</f>
        <v>0.5</v>
      </c>
      <c r="M115" s="1">
        <f>COUNTIFS(Table2[Sub-Sector],Table3[[#This Row],[Sub-Sector]],Table2[% Away From Current Week High],"&lt;=0.05")/Table3[[#This Row],[Count]]</f>
        <v>1</v>
      </c>
      <c r="N115" s="1">
        <f>COUNTIFS(Table2[Sub-Sector],Table3[[#This Row],[Sub-Sector]],Table2[% Away From Current Month Low],"&gt;=0.05")/Table3[[#This Row],[Count]]</f>
        <v>0</v>
      </c>
      <c r="O115" s="1">
        <f>COUNTIFS(Table2[Sub-Sector],Table3[[#This Row],[Sub-Sector]],Table2[% Away From Current Month High],"&lt;=0.05")/Table3[[#This Row],[Count]]</f>
        <v>1</v>
      </c>
      <c r="P115" s="1">
        <f>COUNTIFS(Table2[Sub-Sector],Table3[[#This Row],[Sub-Sector]],Table2[% Away From 52W High],"&lt;=10")/Table3[[#This Row],[Count]]</f>
        <v>0</v>
      </c>
      <c r="Q115" s="1">
        <f>COUNTIFS(Table2[Sub-Sector],Table3[[#This Row],[Sub-Sector]],Table2[% Away From 52W Low],"&gt;=10")/Table3[[#This Row],[Count]]</f>
        <v>0.5</v>
      </c>
      <c r="R115" s="1">
        <f>COUNTIFS(Table2[Sub-Sector],Table3[[#This Row],[Sub-Sector]],Table2[% Price above 20 EMA],"&gt;=0")/Table3[[#This Row],[Count]]</f>
        <v>0</v>
      </c>
      <c r="S115" s="1">
        <f>COUNTIFS(Table2[Sub-Sector],Table3[[#This Row],[Sub-Sector]],Table2[% Price above 50 EMA],"&gt;=0")/Table3[[#This Row],[Count]]</f>
        <v>0</v>
      </c>
      <c r="T115" s="1">
        <f>COUNTIFS(Table2[Sub-Sector],Table3[[#This Row],[Sub-Sector]],Table2[% Price above 200 EMA],"&gt;=0")/Table3[[#This Row],[Count]]</f>
        <v>0</v>
      </c>
      <c r="U115" s="1">
        <f>COUNTIFS(Table2[Sub-Sector],Table3[[#This Row],[Sub-Sector]],Table2[Rate of Change - Zone],"Positive")/Table3[[#This Row],[Count]]</f>
        <v>0</v>
      </c>
      <c r="V115" s="1">
        <f>COUNTIFS(Table2[Sub-Sector],Table3[[#This Row],[Sub-Sector]],Table2[Sharpe Ratio],"&gt;=0.10")/Table3[[#This Row],[Count]]</f>
        <v>0.5</v>
      </c>
      <c r="W1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695.5</v>
      </c>
      <c r="X115">
        <f>_xlfn.RANK.AVG(Table3[[#This Row],[Score]],Table3[Score],1)</f>
        <v>119.5</v>
      </c>
      <c r="Y1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412.5</v>
      </c>
      <c r="Z115">
        <f>_xlfn.RANK.AVG(Table3[[#This Row],[Score 2 ]],Table3[[Score 2 ]],1)</f>
        <v>119</v>
      </c>
    </row>
    <row r="116" spans="1:26" x14ac:dyDescent="0.3">
      <c r="A116" t="s">
        <v>634</v>
      </c>
      <c r="B116">
        <f>COUNTIFS(Table2[Sub-Sector],Table3[[#This Row],[Sub-Sector]])</f>
        <v>2</v>
      </c>
      <c r="C116" s="1">
        <f>COUNTIFS(Table2[Sub-Sector],Table3[[#This Row],[Sub-Sector]],Table2[Uptrend],"Uptrend")/Table3[[#This Row],[Count]]</f>
        <v>0</v>
      </c>
      <c r="D116" s="1">
        <f>COUNTIFS(Table2[Sub-Sector],Table3[[#This Row],[Sub-Sector]],Table2[1W Return vs Nifty],"&gt;=5")/Table3[[#This Row],[Count]]</f>
        <v>0</v>
      </c>
      <c r="E116" s="1">
        <f>COUNTIFS(Table2[Sub-Sector],Table3[[#This Row],[Sub-Sector]],Table2[1M Return vs Nifty],"&gt;=5")/Table3[[#This Row],[Count]]</f>
        <v>0</v>
      </c>
      <c r="F116" s="1">
        <f>COUNTIFS(Table2[Sub-Sector],Table3[[#This Row],[Sub-Sector]],Table2[6M Return vs Nifty],"&gt;=10")/Table3[[#This Row],[Count]]</f>
        <v>0</v>
      </c>
      <c r="G116" s="1">
        <f>COUNTIFS(Table2[Sub-Sector],Table3[[#This Row],[Sub-Sector]],Table2[1Y Return vs Nifty],"&gt;=10")/Table3[[#This Row],[Count]]</f>
        <v>0</v>
      </c>
      <c r="H116" s="1">
        <f>COUNTIFS(Table2[Sub-Sector],Table3[[#This Row],[Sub-Sector]],Table2[RSI Exponential â€“ 14D],"&gt;=50")/Table3[[#This Row],[Count]]</f>
        <v>0</v>
      </c>
      <c r="I116" s="1">
        <f>COUNTIFS(Table2[Sub-Sector],Table3[[#This Row],[Sub-Sector]],Table2[Relative Volume],"&gt;=1")/Table3[[#This Row],[Count]]</f>
        <v>0</v>
      </c>
      <c r="J116" s="1">
        <f>COUNTIFS(Table2[Sub-Sector],Table3[[#This Row],[Sub-Sector]],Table2[% Away From Day Low],"&gt;=0.05")/Table3[[#This Row],[Count]]</f>
        <v>0</v>
      </c>
      <c r="K116" s="1">
        <f>COUNTIFS(Table2[Sub-Sector],Table3[[#This Row],[Sub-Sector]],Table2[% Away From Day High],"&lt;=0.05")/Table3[[#This Row],[Count]]</f>
        <v>1</v>
      </c>
      <c r="L116" s="1">
        <f>COUNTIFS(Table2[Sub-Sector],Table3[[#This Row],[Sub-Sector]],Table2[% Away From Current Week Low],"&gt;=0.05")/Table3[[#This Row],[Count]]</f>
        <v>0.5</v>
      </c>
      <c r="M116" s="1">
        <f>COUNTIFS(Table2[Sub-Sector],Table3[[#This Row],[Sub-Sector]],Table2[% Away From Current Week High],"&lt;=0.05")/Table3[[#This Row],[Count]]</f>
        <v>1</v>
      </c>
      <c r="N116" s="1">
        <f>COUNTIFS(Table2[Sub-Sector],Table3[[#This Row],[Sub-Sector]],Table2[% Away From Current Month Low],"&gt;=0.05")/Table3[[#This Row],[Count]]</f>
        <v>0</v>
      </c>
      <c r="O116" s="1">
        <f>COUNTIFS(Table2[Sub-Sector],Table3[[#This Row],[Sub-Sector]],Table2[% Away From Current Month High],"&lt;=0.05")/Table3[[#This Row],[Count]]</f>
        <v>1</v>
      </c>
      <c r="P116" s="1">
        <f>COUNTIFS(Table2[Sub-Sector],Table3[[#This Row],[Sub-Sector]],Table2[% Away From 52W High],"&lt;=10")/Table3[[#This Row],[Count]]</f>
        <v>0</v>
      </c>
      <c r="Q116" s="1">
        <f>COUNTIFS(Table2[Sub-Sector],Table3[[#This Row],[Sub-Sector]],Table2[% Away From 52W Low],"&gt;=10")/Table3[[#This Row],[Count]]</f>
        <v>0.5</v>
      </c>
      <c r="R116" s="1">
        <f>COUNTIFS(Table2[Sub-Sector],Table3[[#This Row],[Sub-Sector]],Table2[% Price above 20 EMA],"&gt;=0")/Table3[[#This Row],[Count]]</f>
        <v>0</v>
      </c>
      <c r="S116" s="1">
        <f>COUNTIFS(Table2[Sub-Sector],Table3[[#This Row],[Sub-Sector]],Table2[% Price above 50 EMA],"&gt;=0")/Table3[[#This Row],[Count]]</f>
        <v>0</v>
      </c>
      <c r="T116" s="1">
        <f>COUNTIFS(Table2[Sub-Sector],Table3[[#This Row],[Sub-Sector]],Table2[% Price above 200 EMA],"&gt;=0")/Table3[[#This Row],[Count]]</f>
        <v>0.5</v>
      </c>
      <c r="U116" s="1">
        <f>COUNTIFS(Table2[Sub-Sector],Table3[[#This Row],[Sub-Sector]],Table2[Rate of Change - Zone],"Positive")/Table3[[#This Row],[Count]]</f>
        <v>0</v>
      </c>
      <c r="V116" s="1">
        <f>COUNTIFS(Table2[Sub-Sector],Table3[[#This Row],[Sub-Sector]],Table2[Sharpe Ratio],"&gt;=0.10")/Table3[[#This Row],[Count]]</f>
        <v>0</v>
      </c>
      <c r="W1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695.5</v>
      </c>
      <c r="X116">
        <f>_xlfn.RANK.AVG(Table3[[#This Row],[Score]],Table3[Score],1)</f>
        <v>119.5</v>
      </c>
      <c r="Y1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412.5</v>
      </c>
      <c r="Z116">
        <f>_xlfn.RANK.AVG(Table3[[#This Row],[Score 2 ]],Table3[[Score 2 ]],1)</f>
        <v>119</v>
      </c>
    </row>
    <row r="117" spans="1:26" x14ac:dyDescent="0.3">
      <c r="A117" t="s">
        <v>1193</v>
      </c>
      <c r="B117">
        <f>COUNTIFS(Table2[Sub-Sector],Table3[[#This Row],[Sub-Sector]])</f>
        <v>1</v>
      </c>
      <c r="C117" s="1">
        <f>COUNTIFS(Table2[Sub-Sector],Table3[[#This Row],[Sub-Sector]],Table2[Uptrend],"Uptrend")/Table3[[#This Row],[Count]]</f>
        <v>0</v>
      </c>
      <c r="D117" s="1">
        <f>COUNTIFS(Table2[Sub-Sector],Table3[[#This Row],[Sub-Sector]],Table2[1W Return vs Nifty],"&gt;=5")/Table3[[#This Row],[Count]]</f>
        <v>0</v>
      </c>
      <c r="E117" s="1">
        <f>COUNTIFS(Table2[Sub-Sector],Table3[[#This Row],[Sub-Sector]],Table2[1M Return vs Nifty],"&gt;=5")/Table3[[#This Row],[Count]]</f>
        <v>0</v>
      </c>
      <c r="F117" s="1">
        <f>COUNTIFS(Table2[Sub-Sector],Table3[[#This Row],[Sub-Sector]],Table2[6M Return vs Nifty],"&gt;=10")/Table3[[#This Row],[Count]]</f>
        <v>0</v>
      </c>
      <c r="G117" s="1">
        <f>COUNTIFS(Table2[Sub-Sector],Table3[[#This Row],[Sub-Sector]],Table2[1Y Return vs Nifty],"&gt;=10")/Table3[[#This Row],[Count]]</f>
        <v>0</v>
      </c>
      <c r="H117" s="1">
        <f>COUNTIFS(Table2[Sub-Sector],Table3[[#This Row],[Sub-Sector]],Table2[RSI Exponential â€“ 14D],"&gt;=50")/Table3[[#This Row],[Count]]</f>
        <v>0</v>
      </c>
      <c r="I117" s="1">
        <f>COUNTIFS(Table2[Sub-Sector],Table3[[#This Row],[Sub-Sector]],Table2[Relative Volume],"&gt;=1")/Table3[[#This Row],[Count]]</f>
        <v>0</v>
      </c>
      <c r="J117" s="1">
        <f>COUNTIFS(Table2[Sub-Sector],Table3[[#This Row],[Sub-Sector]],Table2[% Away From Day Low],"&gt;=0.05")/Table3[[#This Row],[Count]]</f>
        <v>0</v>
      </c>
      <c r="K117" s="1">
        <f>COUNTIFS(Table2[Sub-Sector],Table3[[#This Row],[Sub-Sector]],Table2[% Away From Day High],"&lt;=0.05")/Table3[[#This Row],[Count]]</f>
        <v>1</v>
      </c>
      <c r="L117" s="1">
        <f>COUNTIFS(Table2[Sub-Sector],Table3[[#This Row],[Sub-Sector]],Table2[% Away From Current Week Low],"&gt;=0.05")/Table3[[#This Row],[Count]]</f>
        <v>0</v>
      </c>
      <c r="M117" s="1">
        <f>COUNTIFS(Table2[Sub-Sector],Table3[[#This Row],[Sub-Sector]],Table2[% Away From Current Week High],"&lt;=0.05")/Table3[[#This Row],[Count]]</f>
        <v>1</v>
      </c>
      <c r="N117" s="1">
        <f>COUNTIFS(Table2[Sub-Sector],Table3[[#This Row],[Sub-Sector]],Table2[% Away From Current Month Low],"&gt;=0.05")/Table3[[#This Row],[Count]]</f>
        <v>0</v>
      </c>
      <c r="O117" s="1">
        <f>COUNTIFS(Table2[Sub-Sector],Table3[[#This Row],[Sub-Sector]],Table2[% Away From Current Month High],"&lt;=0.05")/Table3[[#This Row],[Count]]</f>
        <v>1</v>
      </c>
      <c r="P117" s="1">
        <f>COUNTIFS(Table2[Sub-Sector],Table3[[#This Row],[Sub-Sector]],Table2[% Away From 52W High],"&lt;=10")/Table3[[#This Row],[Count]]</f>
        <v>0</v>
      </c>
      <c r="Q117" s="1">
        <f>COUNTIFS(Table2[Sub-Sector],Table3[[#This Row],[Sub-Sector]],Table2[% Away From 52W Low],"&gt;=10")/Table3[[#This Row],[Count]]</f>
        <v>1</v>
      </c>
      <c r="R117" s="1">
        <f>COUNTIFS(Table2[Sub-Sector],Table3[[#This Row],[Sub-Sector]],Table2[% Price above 20 EMA],"&gt;=0")/Table3[[#This Row],[Count]]</f>
        <v>0</v>
      </c>
      <c r="S117" s="1">
        <f>COUNTIFS(Table2[Sub-Sector],Table3[[#This Row],[Sub-Sector]],Table2[% Price above 50 EMA],"&gt;=0")/Table3[[#This Row],[Count]]</f>
        <v>0</v>
      </c>
      <c r="T117" s="1">
        <f>COUNTIFS(Table2[Sub-Sector],Table3[[#This Row],[Sub-Sector]],Table2[% Price above 200 EMA],"&gt;=0")/Table3[[#This Row],[Count]]</f>
        <v>1</v>
      </c>
      <c r="U117" s="1">
        <f>COUNTIFS(Table2[Sub-Sector],Table3[[#This Row],[Sub-Sector]],Table2[Rate of Change - Zone],"Positive")/Table3[[#This Row],[Count]]</f>
        <v>0</v>
      </c>
      <c r="V117" s="1">
        <f>COUNTIFS(Table2[Sub-Sector],Table3[[#This Row],[Sub-Sector]],Table2[Sharpe Ratio],"&gt;=0.10")/Table3[[#This Row],[Count]]</f>
        <v>0</v>
      </c>
      <c r="W1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695.5</v>
      </c>
      <c r="X117">
        <f>_xlfn.RANK.AVG(Table3[[#This Row],[Score]],Table3[Score],1)</f>
        <v>119.5</v>
      </c>
      <c r="Y1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412.5</v>
      </c>
      <c r="Z117">
        <f>_xlfn.RANK.AVG(Table3[[#This Row],[Score 2 ]],Table3[[Score 2 ]],1)</f>
        <v>119</v>
      </c>
    </row>
    <row r="118" spans="1:26" x14ac:dyDescent="0.3">
      <c r="A118" t="s">
        <v>435</v>
      </c>
      <c r="B118">
        <f>COUNTIFS(Table2[Sub-Sector],Table3[[#This Row],[Sub-Sector]])</f>
        <v>1</v>
      </c>
      <c r="C118" s="1">
        <f>COUNTIFS(Table2[Sub-Sector],Table3[[#This Row],[Sub-Sector]],Table2[Uptrend],"Uptrend")/Table3[[#This Row],[Count]]</f>
        <v>0</v>
      </c>
      <c r="D118" s="1">
        <f>COUNTIFS(Table2[Sub-Sector],Table3[[#This Row],[Sub-Sector]],Table2[1W Return vs Nifty],"&gt;=5")/Table3[[#This Row],[Count]]</f>
        <v>0</v>
      </c>
      <c r="E118" s="1">
        <f>COUNTIFS(Table2[Sub-Sector],Table3[[#This Row],[Sub-Sector]],Table2[1M Return vs Nifty],"&gt;=5")/Table3[[#This Row],[Count]]</f>
        <v>0</v>
      </c>
      <c r="F118" s="1">
        <f>COUNTIFS(Table2[Sub-Sector],Table3[[#This Row],[Sub-Sector]],Table2[6M Return vs Nifty],"&gt;=10")/Table3[[#This Row],[Count]]</f>
        <v>0</v>
      </c>
      <c r="G118" s="1">
        <f>COUNTIFS(Table2[Sub-Sector],Table3[[#This Row],[Sub-Sector]],Table2[1Y Return vs Nifty],"&gt;=10")/Table3[[#This Row],[Count]]</f>
        <v>0</v>
      </c>
      <c r="H118" s="1">
        <f>COUNTIFS(Table2[Sub-Sector],Table3[[#This Row],[Sub-Sector]],Table2[RSI Exponential â€“ 14D],"&gt;=50")/Table3[[#This Row],[Count]]</f>
        <v>0</v>
      </c>
      <c r="I118" s="1">
        <f>COUNTIFS(Table2[Sub-Sector],Table3[[#This Row],[Sub-Sector]],Table2[Relative Volume],"&gt;=1")/Table3[[#This Row],[Count]]</f>
        <v>0</v>
      </c>
      <c r="J118" s="1">
        <f>COUNTIFS(Table2[Sub-Sector],Table3[[#This Row],[Sub-Sector]],Table2[% Away From Day Low],"&gt;=0.05")/Table3[[#This Row],[Count]]</f>
        <v>0</v>
      </c>
      <c r="K118" s="1">
        <f>COUNTIFS(Table2[Sub-Sector],Table3[[#This Row],[Sub-Sector]],Table2[% Away From Day High],"&lt;=0.05")/Table3[[#This Row],[Count]]</f>
        <v>1</v>
      </c>
      <c r="L118" s="1">
        <f>COUNTIFS(Table2[Sub-Sector],Table3[[#This Row],[Sub-Sector]],Table2[% Away From Current Week Low],"&gt;=0.05")/Table3[[#This Row],[Count]]</f>
        <v>1</v>
      </c>
      <c r="M118" s="1">
        <f>COUNTIFS(Table2[Sub-Sector],Table3[[#This Row],[Sub-Sector]],Table2[% Away From Current Week High],"&lt;=0.05")/Table3[[#This Row],[Count]]</f>
        <v>1</v>
      </c>
      <c r="N118" s="1">
        <f>COUNTIFS(Table2[Sub-Sector],Table3[[#This Row],[Sub-Sector]],Table2[% Away From Current Month Low],"&gt;=0.05")/Table3[[#This Row],[Count]]</f>
        <v>0</v>
      </c>
      <c r="O118" s="1">
        <f>COUNTIFS(Table2[Sub-Sector],Table3[[#This Row],[Sub-Sector]],Table2[% Away From Current Month High],"&lt;=0.05")/Table3[[#This Row],[Count]]</f>
        <v>1</v>
      </c>
      <c r="P118" s="1">
        <f>COUNTIFS(Table2[Sub-Sector],Table3[[#This Row],[Sub-Sector]],Table2[% Away From 52W High],"&lt;=10")/Table3[[#This Row],[Count]]</f>
        <v>0</v>
      </c>
      <c r="Q118" s="1">
        <f>COUNTIFS(Table2[Sub-Sector],Table3[[#This Row],[Sub-Sector]],Table2[% Away From 52W Low],"&gt;=10")/Table3[[#This Row],[Count]]</f>
        <v>1</v>
      </c>
      <c r="R118" s="1">
        <f>COUNTIFS(Table2[Sub-Sector],Table3[[#This Row],[Sub-Sector]],Table2[% Price above 20 EMA],"&gt;=0")/Table3[[#This Row],[Count]]</f>
        <v>0</v>
      </c>
      <c r="S118" s="1">
        <f>COUNTIFS(Table2[Sub-Sector],Table3[[#This Row],[Sub-Sector]],Table2[% Price above 50 EMA],"&gt;=0")/Table3[[#This Row],[Count]]</f>
        <v>0</v>
      </c>
      <c r="T118" s="1">
        <f>COUNTIFS(Table2[Sub-Sector],Table3[[#This Row],[Sub-Sector]],Table2[% Price above 200 EMA],"&gt;=0")/Table3[[#This Row],[Count]]</f>
        <v>1</v>
      </c>
      <c r="U118" s="1">
        <f>COUNTIFS(Table2[Sub-Sector],Table3[[#This Row],[Sub-Sector]],Table2[Rate of Change - Zone],"Positive")/Table3[[#This Row],[Count]]</f>
        <v>0</v>
      </c>
      <c r="V118" s="1">
        <f>COUNTIFS(Table2[Sub-Sector],Table3[[#This Row],[Sub-Sector]],Table2[Sharpe Ratio],"&gt;=0.10")/Table3[[#This Row],[Count]]</f>
        <v>0</v>
      </c>
      <c r="W1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695.5</v>
      </c>
      <c r="X118">
        <f>_xlfn.RANK.AVG(Table3[[#This Row],[Score]],Table3[Score],1)</f>
        <v>119.5</v>
      </c>
      <c r="Y1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412.5</v>
      </c>
      <c r="Z118">
        <f>_xlfn.RANK.AVG(Table3[[#This Row],[Score 2 ]],Table3[[Score 2 ]],1)</f>
        <v>119</v>
      </c>
    </row>
    <row r="119" spans="1:26" x14ac:dyDescent="0.3">
      <c r="A119" t="s">
        <v>820</v>
      </c>
      <c r="B119">
        <f>COUNTIFS(Table2[Sub-Sector],Table3[[#This Row],[Sub-Sector]])</f>
        <v>2</v>
      </c>
      <c r="C119" s="1">
        <f>COUNTIFS(Table2[Sub-Sector],Table3[[#This Row],[Sub-Sector]],Table2[Uptrend],"Uptrend")/Table3[[#This Row],[Count]]</f>
        <v>0</v>
      </c>
      <c r="D119" s="1">
        <f>COUNTIFS(Table2[Sub-Sector],Table3[[#This Row],[Sub-Sector]],Table2[1W Return vs Nifty],"&gt;=5")/Table3[[#This Row],[Count]]</f>
        <v>0</v>
      </c>
      <c r="E119" s="1">
        <f>COUNTIFS(Table2[Sub-Sector],Table3[[#This Row],[Sub-Sector]],Table2[1M Return vs Nifty],"&gt;=5")/Table3[[#This Row],[Count]]</f>
        <v>0</v>
      </c>
      <c r="F119" s="1">
        <f>COUNTIFS(Table2[Sub-Sector],Table3[[#This Row],[Sub-Sector]],Table2[6M Return vs Nifty],"&gt;=10")/Table3[[#This Row],[Count]]</f>
        <v>0</v>
      </c>
      <c r="G119" s="1">
        <f>COUNTIFS(Table2[Sub-Sector],Table3[[#This Row],[Sub-Sector]],Table2[1Y Return vs Nifty],"&gt;=10")/Table3[[#This Row],[Count]]</f>
        <v>0</v>
      </c>
      <c r="H119" s="1">
        <f>COUNTIFS(Table2[Sub-Sector],Table3[[#This Row],[Sub-Sector]],Table2[RSI Exponential â€“ 14D],"&gt;=50")/Table3[[#This Row],[Count]]</f>
        <v>0</v>
      </c>
      <c r="I119" s="1">
        <f>COUNTIFS(Table2[Sub-Sector],Table3[[#This Row],[Sub-Sector]],Table2[Relative Volume],"&gt;=1")/Table3[[#This Row],[Count]]</f>
        <v>0</v>
      </c>
      <c r="J119" s="1">
        <f>COUNTIFS(Table2[Sub-Sector],Table3[[#This Row],[Sub-Sector]],Table2[% Away From Day Low],"&gt;=0.05")/Table3[[#This Row],[Count]]</f>
        <v>0</v>
      </c>
      <c r="K119" s="1">
        <f>COUNTIFS(Table2[Sub-Sector],Table3[[#This Row],[Sub-Sector]],Table2[% Away From Day High],"&lt;=0.05")/Table3[[#This Row],[Count]]</f>
        <v>1</v>
      </c>
      <c r="L119" s="1">
        <f>COUNTIFS(Table2[Sub-Sector],Table3[[#This Row],[Sub-Sector]],Table2[% Away From Current Week Low],"&gt;=0.05")/Table3[[#This Row],[Count]]</f>
        <v>0.5</v>
      </c>
      <c r="M119" s="1">
        <f>COUNTIFS(Table2[Sub-Sector],Table3[[#This Row],[Sub-Sector]],Table2[% Away From Current Week High],"&lt;=0.05")/Table3[[#This Row],[Count]]</f>
        <v>1</v>
      </c>
      <c r="N119" s="1">
        <f>COUNTIFS(Table2[Sub-Sector],Table3[[#This Row],[Sub-Sector]],Table2[% Away From Current Month Low],"&gt;=0.05")/Table3[[#This Row],[Count]]</f>
        <v>0</v>
      </c>
      <c r="O119" s="1">
        <f>COUNTIFS(Table2[Sub-Sector],Table3[[#This Row],[Sub-Sector]],Table2[% Away From Current Month High],"&lt;=0.05")/Table3[[#This Row],[Count]]</f>
        <v>1</v>
      </c>
      <c r="P119" s="1">
        <f>COUNTIFS(Table2[Sub-Sector],Table3[[#This Row],[Sub-Sector]],Table2[% Away From 52W High],"&lt;=10")/Table3[[#This Row],[Count]]</f>
        <v>0</v>
      </c>
      <c r="Q119" s="1">
        <f>COUNTIFS(Table2[Sub-Sector],Table3[[#This Row],[Sub-Sector]],Table2[% Away From 52W Low],"&gt;=10")/Table3[[#This Row],[Count]]</f>
        <v>0.5</v>
      </c>
      <c r="R119" s="1">
        <f>COUNTIFS(Table2[Sub-Sector],Table3[[#This Row],[Sub-Sector]],Table2[% Price above 20 EMA],"&gt;=0")/Table3[[#This Row],[Count]]</f>
        <v>0</v>
      </c>
      <c r="S119" s="1">
        <f>COUNTIFS(Table2[Sub-Sector],Table3[[#This Row],[Sub-Sector]],Table2[% Price above 50 EMA],"&gt;=0")/Table3[[#This Row],[Count]]</f>
        <v>0</v>
      </c>
      <c r="T119" s="1">
        <f>COUNTIFS(Table2[Sub-Sector],Table3[[#This Row],[Sub-Sector]],Table2[% Price above 200 EMA],"&gt;=0")/Table3[[#This Row],[Count]]</f>
        <v>0</v>
      </c>
      <c r="U119" s="1">
        <f>COUNTIFS(Table2[Sub-Sector],Table3[[#This Row],[Sub-Sector]],Table2[Rate of Change - Zone],"Positive")/Table3[[#This Row],[Count]]</f>
        <v>0</v>
      </c>
      <c r="V119" s="1">
        <f>COUNTIFS(Table2[Sub-Sector],Table3[[#This Row],[Sub-Sector]],Table2[Sharpe Ratio],"&gt;=0.10")/Table3[[#This Row],[Count]]</f>
        <v>0</v>
      </c>
      <c r="W1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695.5</v>
      </c>
      <c r="X119">
        <f>_xlfn.RANK.AVG(Table3[[#This Row],[Score]],Table3[Score],1)</f>
        <v>119.5</v>
      </c>
      <c r="Y1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412.5</v>
      </c>
      <c r="Z119">
        <f>_xlfn.RANK.AVG(Table3[[#This Row],[Score 2 ]],Table3[[Score 2 ]],1)</f>
        <v>119</v>
      </c>
    </row>
    <row r="120" spans="1:26" x14ac:dyDescent="0.3">
      <c r="A120" t="s">
        <v>1466</v>
      </c>
      <c r="B120">
        <f>COUNTIFS(Table2[Sub-Sector],Table3[[#This Row],[Sub-Sector]])</f>
        <v>1</v>
      </c>
      <c r="C120" s="1">
        <f>COUNTIFS(Table2[Sub-Sector],Table3[[#This Row],[Sub-Sector]],Table2[Uptrend],"Uptrend")/Table3[[#This Row],[Count]]</f>
        <v>0</v>
      </c>
      <c r="D120" s="1">
        <f>COUNTIFS(Table2[Sub-Sector],Table3[[#This Row],[Sub-Sector]],Table2[1W Return vs Nifty],"&gt;=5")/Table3[[#This Row],[Count]]</f>
        <v>0</v>
      </c>
      <c r="E120" s="1">
        <f>COUNTIFS(Table2[Sub-Sector],Table3[[#This Row],[Sub-Sector]],Table2[1M Return vs Nifty],"&gt;=5")/Table3[[#This Row],[Count]]</f>
        <v>0</v>
      </c>
      <c r="F120" s="1">
        <f>COUNTIFS(Table2[Sub-Sector],Table3[[#This Row],[Sub-Sector]],Table2[6M Return vs Nifty],"&gt;=10")/Table3[[#This Row],[Count]]</f>
        <v>0</v>
      </c>
      <c r="G120" s="1">
        <f>COUNTIFS(Table2[Sub-Sector],Table3[[#This Row],[Sub-Sector]],Table2[1Y Return vs Nifty],"&gt;=10")/Table3[[#This Row],[Count]]</f>
        <v>0</v>
      </c>
      <c r="H120" s="1">
        <f>COUNTIFS(Table2[Sub-Sector],Table3[[#This Row],[Sub-Sector]],Table2[RSI Exponential â€“ 14D],"&gt;=50")/Table3[[#This Row],[Count]]</f>
        <v>0</v>
      </c>
      <c r="I120" s="1">
        <f>COUNTIFS(Table2[Sub-Sector],Table3[[#This Row],[Sub-Sector]],Table2[Relative Volume],"&gt;=1")/Table3[[#This Row],[Count]]</f>
        <v>0</v>
      </c>
      <c r="J120" s="1">
        <f>COUNTIFS(Table2[Sub-Sector],Table3[[#This Row],[Sub-Sector]],Table2[% Away From Day Low],"&gt;=0.05")/Table3[[#This Row],[Count]]</f>
        <v>0</v>
      </c>
      <c r="K120" s="1">
        <f>COUNTIFS(Table2[Sub-Sector],Table3[[#This Row],[Sub-Sector]],Table2[% Away From Day High],"&lt;=0.05")/Table3[[#This Row],[Count]]</f>
        <v>1</v>
      </c>
      <c r="L120" s="1">
        <f>COUNTIFS(Table2[Sub-Sector],Table3[[#This Row],[Sub-Sector]],Table2[% Away From Current Week Low],"&gt;=0.05")/Table3[[#This Row],[Count]]</f>
        <v>0</v>
      </c>
      <c r="M120" s="1">
        <f>COUNTIFS(Table2[Sub-Sector],Table3[[#This Row],[Sub-Sector]],Table2[% Away From Current Week High],"&lt;=0.05")/Table3[[#This Row],[Count]]</f>
        <v>1</v>
      </c>
      <c r="N120" s="1">
        <f>COUNTIFS(Table2[Sub-Sector],Table3[[#This Row],[Sub-Sector]],Table2[% Away From Current Month Low],"&gt;=0.05")/Table3[[#This Row],[Count]]</f>
        <v>0</v>
      </c>
      <c r="O120" s="1">
        <f>COUNTIFS(Table2[Sub-Sector],Table3[[#This Row],[Sub-Sector]],Table2[% Away From Current Month High],"&lt;=0.05")/Table3[[#This Row],[Count]]</f>
        <v>1</v>
      </c>
      <c r="P120" s="1">
        <f>COUNTIFS(Table2[Sub-Sector],Table3[[#This Row],[Sub-Sector]],Table2[% Away From 52W High],"&lt;=10")/Table3[[#This Row],[Count]]</f>
        <v>0</v>
      </c>
      <c r="Q120" s="1">
        <f>COUNTIFS(Table2[Sub-Sector],Table3[[#This Row],[Sub-Sector]],Table2[% Away From 52W Low],"&gt;=10")/Table3[[#This Row],[Count]]</f>
        <v>0</v>
      </c>
      <c r="R120" s="1">
        <f>COUNTIFS(Table2[Sub-Sector],Table3[[#This Row],[Sub-Sector]],Table2[% Price above 20 EMA],"&gt;=0")/Table3[[#This Row],[Count]]</f>
        <v>0</v>
      </c>
      <c r="S120" s="1">
        <f>COUNTIFS(Table2[Sub-Sector],Table3[[#This Row],[Sub-Sector]],Table2[% Price above 50 EMA],"&gt;=0")/Table3[[#This Row],[Count]]</f>
        <v>0</v>
      </c>
      <c r="T120" s="1">
        <f>COUNTIFS(Table2[Sub-Sector],Table3[[#This Row],[Sub-Sector]],Table2[% Price above 200 EMA],"&gt;=0")/Table3[[#This Row],[Count]]</f>
        <v>0</v>
      </c>
      <c r="U120" s="1">
        <f>COUNTIFS(Table2[Sub-Sector],Table3[[#This Row],[Sub-Sector]],Table2[Rate of Change - Zone],"Positive")/Table3[[#This Row],[Count]]</f>
        <v>0</v>
      </c>
      <c r="V120" s="1">
        <f>COUNTIFS(Table2[Sub-Sector],Table3[[#This Row],[Sub-Sector]],Table2[Sharpe Ratio],"&gt;=0.10")/Table3[[#This Row],[Count]]</f>
        <v>0</v>
      </c>
      <c r="W1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695.5</v>
      </c>
      <c r="X120">
        <f>_xlfn.RANK.AVG(Table3[[#This Row],[Score]],Table3[Score],1)</f>
        <v>119.5</v>
      </c>
      <c r="Y1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412.5</v>
      </c>
      <c r="Z120">
        <f>_xlfn.RANK.AVG(Table3[[#This Row],[Score 2 ]],Table3[[Score 2 ]],1)</f>
        <v>119</v>
      </c>
    </row>
    <row r="121" spans="1:26" x14ac:dyDescent="0.3">
      <c r="A121" t="s">
        <v>1174</v>
      </c>
      <c r="B121">
        <f>COUNTIFS(Table2[Sub-Sector],Table3[[#This Row],[Sub-Sector]])</f>
        <v>1</v>
      </c>
      <c r="C121" s="1">
        <f>COUNTIFS(Table2[Sub-Sector],Table3[[#This Row],[Sub-Sector]],Table2[Uptrend],"Uptrend")/Table3[[#This Row],[Count]]</f>
        <v>0</v>
      </c>
      <c r="D121" s="1">
        <f>COUNTIFS(Table2[Sub-Sector],Table3[[#This Row],[Sub-Sector]],Table2[1W Return vs Nifty],"&gt;=5")/Table3[[#This Row],[Count]]</f>
        <v>0</v>
      </c>
      <c r="E121" s="1">
        <f>COUNTIFS(Table2[Sub-Sector],Table3[[#This Row],[Sub-Sector]],Table2[1M Return vs Nifty],"&gt;=5")/Table3[[#This Row],[Count]]</f>
        <v>0</v>
      </c>
      <c r="F121" s="1">
        <f>COUNTIFS(Table2[Sub-Sector],Table3[[#This Row],[Sub-Sector]],Table2[6M Return vs Nifty],"&gt;=10")/Table3[[#This Row],[Count]]</f>
        <v>0</v>
      </c>
      <c r="G121" s="1">
        <f>COUNTIFS(Table2[Sub-Sector],Table3[[#This Row],[Sub-Sector]],Table2[1Y Return vs Nifty],"&gt;=10")/Table3[[#This Row],[Count]]</f>
        <v>0</v>
      </c>
      <c r="H121" s="1">
        <f>COUNTIFS(Table2[Sub-Sector],Table3[[#This Row],[Sub-Sector]],Table2[RSI Exponential â€“ 14D],"&gt;=50")/Table3[[#This Row],[Count]]</f>
        <v>0</v>
      </c>
      <c r="I121" s="1">
        <f>COUNTIFS(Table2[Sub-Sector],Table3[[#This Row],[Sub-Sector]],Table2[Relative Volume],"&gt;=1")/Table3[[#This Row],[Count]]</f>
        <v>0</v>
      </c>
      <c r="J121" s="1">
        <f>COUNTIFS(Table2[Sub-Sector],Table3[[#This Row],[Sub-Sector]],Table2[% Away From Day Low],"&gt;=0.05")/Table3[[#This Row],[Count]]</f>
        <v>0</v>
      </c>
      <c r="K121" s="1">
        <f>COUNTIFS(Table2[Sub-Sector],Table3[[#This Row],[Sub-Sector]],Table2[% Away From Day High],"&lt;=0.05")/Table3[[#This Row],[Count]]</f>
        <v>1</v>
      </c>
      <c r="L121" s="1">
        <f>COUNTIFS(Table2[Sub-Sector],Table3[[#This Row],[Sub-Sector]],Table2[% Away From Current Week Low],"&gt;=0.05")/Table3[[#This Row],[Count]]</f>
        <v>1</v>
      </c>
      <c r="M121" s="1">
        <f>COUNTIFS(Table2[Sub-Sector],Table3[[#This Row],[Sub-Sector]],Table2[% Away From Current Week High],"&lt;=0.05")/Table3[[#This Row],[Count]]</f>
        <v>1</v>
      </c>
      <c r="N121" s="1">
        <f>COUNTIFS(Table2[Sub-Sector],Table3[[#This Row],[Sub-Sector]],Table2[% Away From Current Month Low],"&gt;=0.05")/Table3[[#This Row],[Count]]</f>
        <v>0</v>
      </c>
      <c r="O121" s="1">
        <f>COUNTIFS(Table2[Sub-Sector],Table3[[#This Row],[Sub-Sector]],Table2[% Away From Current Month High],"&lt;=0.05")/Table3[[#This Row],[Count]]</f>
        <v>1</v>
      </c>
      <c r="P121" s="1">
        <f>COUNTIFS(Table2[Sub-Sector],Table3[[#This Row],[Sub-Sector]],Table2[% Away From 52W High],"&lt;=10")/Table3[[#This Row],[Count]]</f>
        <v>0</v>
      </c>
      <c r="Q121" s="1">
        <f>COUNTIFS(Table2[Sub-Sector],Table3[[#This Row],[Sub-Sector]],Table2[% Away From 52W Low],"&gt;=10")/Table3[[#This Row],[Count]]</f>
        <v>1</v>
      </c>
      <c r="R121" s="1">
        <f>COUNTIFS(Table2[Sub-Sector],Table3[[#This Row],[Sub-Sector]],Table2[% Price above 20 EMA],"&gt;=0")/Table3[[#This Row],[Count]]</f>
        <v>1</v>
      </c>
      <c r="S121" s="1">
        <f>COUNTIFS(Table2[Sub-Sector],Table3[[#This Row],[Sub-Sector]],Table2[% Price above 50 EMA],"&gt;=0")/Table3[[#This Row],[Count]]</f>
        <v>0</v>
      </c>
      <c r="T121" s="1">
        <f>COUNTIFS(Table2[Sub-Sector],Table3[[#This Row],[Sub-Sector]],Table2[% Price above 200 EMA],"&gt;=0")/Table3[[#This Row],[Count]]</f>
        <v>0</v>
      </c>
      <c r="U121" s="1">
        <f>COUNTIFS(Table2[Sub-Sector],Table3[[#This Row],[Sub-Sector]],Table2[Rate of Change - Zone],"Positive")/Table3[[#This Row],[Count]]</f>
        <v>0</v>
      </c>
      <c r="V121" s="1">
        <f>COUNTIFS(Table2[Sub-Sector],Table3[[#This Row],[Sub-Sector]],Table2[Sharpe Ratio],"&gt;=0.10")/Table3[[#This Row],[Count]]</f>
        <v>0</v>
      </c>
      <c r="W1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695.5</v>
      </c>
      <c r="X121">
        <f>_xlfn.RANK.AVG(Table3[[#This Row],[Score]],Table3[Score],1)</f>
        <v>119.5</v>
      </c>
      <c r="Y1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412.5</v>
      </c>
      <c r="Z121">
        <f>_xlfn.RANK.AVG(Table3[[#This Row],[Score 2 ]],Table3[[Score 2 ]],1)</f>
        <v>119</v>
      </c>
    </row>
    <row r="122" spans="1:26" x14ac:dyDescent="0.3">
      <c r="A122" t="s">
        <v>1970</v>
      </c>
      <c r="B122">
        <f>COUNTIFS(Table2[Sub-Sector],Table3[[#This Row],[Sub-Sector]])</f>
        <v>3</v>
      </c>
      <c r="C122" s="1">
        <f>COUNTIFS(Table2[Sub-Sector],Table3[[#This Row],[Sub-Sector]],Table2[Uptrend],"Uptrend")/Table3[[#This Row],[Count]]</f>
        <v>0</v>
      </c>
      <c r="D122" s="1">
        <f>COUNTIFS(Table2[Sub-Sector],Table3[[#This Row],[Sub-Sector]],Table2[1W Return vs Nifty],"&gt;=5")/Table3[[#This Row],[Count]]</f>
        <v>0.33333333333333331</v>
      </c>
      <c r="E122" s="1">
        <f>COUNTIFS(Table2[Sub-Sector],Table3[[#This Row],[Sub-Sector]],Table2[1M Return vs Nifty],"&gt;=5")/Table3[[#This Row],[Count]]</f>
        <v>0</v>
      </c>
      <c r="F122" s="1">
        <f>COUNTIFS(Table2[Sub-Sector],Table3[[#This Row],[Sub-Sector]],Table2[6M Return vs Nifty],"&gt;=10")/Table3[[#This Row],[Count]]</f>
        <v>0</v>
      </c>
      <c r="G122" s="1">
        <f>COUNTIFS(Table2[Sub-Sector],Table3[[#This Row],[Sub-Sector]],Table2[1Y Return vs Nifty],"&gt;=10")/Table3[[#This Row],[Count]]</f>
        <v>0</v>
      </c>
      <c r="H122" s="1">
        <f>COUNTIFS(Table2[Sub-Sector],Table3[[#This Row],[Sub-Sector]],Table2[RSI Exponential â€“ 14D],"&gt;=50")/Table3[[#This Row],[Count]]</f>
        <v>0.33333333333333331</v>
      </c>
      <c r="I122" s="1">
        <f>COUNTIFS(Table2[Sub-Sector],Table3[[#This Row],[Sub-Sector]],Table2[Relative Volume],"&gt;=1")/Table3[[#This Row],[Count]]</f>
        <v>0</v>
      </c>
      <c r="J122" s="1">
        <f>COUNTIFS(Table2[Sub-Sector],Table3[[#This Row],[Sub-Sector]],Table2[% Away From Day Low],"&gt;=0.05")/Table3[[#This Row],[Count]]</f>
        <v>0</v>
      </c>
      <c r="K122" s="1">
        <f>COUNTIFS(Table2[Sub-Sector],Table3[[#This Row],[Sub-Sector]],Table2[% Away From Day High],"&lt;=0.05")/Table3[[#This Row],[Count]]</f>
        <v>1</v>
      </c>
      <c r="L122" s="1">
        <f>COUNTIFS(Table2[Sub-Sector],Table3[[#This Row],[Sub-Sector]],Table2[% Away From Current Week Low],"&gt;=0.05")/Table3[[#This Row],[Count]]</f>
        <v>1</v>
      </c>
      <c r="M122" s="1">
        <f>COUNTIFS(Table2[Sub-Sector],Table3[[#This Row],[Sub-Sector]],Table2[% Away From Current Week High],"&lt;=0.05")/Table3[[#This Row],[Count]]</f>
        <v>1</v>
      </c>
      <c r="N122" s="1">
        <f>COUNTIFS(Table2[Sub-Sector],Table3[[#This Row],[Sub-Sector]],Table2[% Away From Current Month Low],"&gt;=0.05")/Table3[[#This Row],[Count]]</f>
        <v>0</v>
      </c>
      <c r="O122" s="1">
        <f>COUNTIFS(Table2[Sub-Sector],Table3[[#This Row],[Sub-Sector]],Table2[% Away From Current Month High],"&lt;=0.05")/Table3[[#This Row],[Count]]</f>
        <v>1</v>
      </c>
      <c r="P122" s="1">
        <f>COUNTIFS(Table2[Sub-Sector],Table3[[#This Row],[Sub-Sector]],Table2[% Away From 52W High],"&lt;=10")/Table3[[#This Row],[Count]]</f>
        <v>0</v>
      </c>
      <c r="Q122" s="1">
        <f>COUNTIFS(Table2[Sub-Sector],Table3[[#This Row],[Sub-Sector]],Table2[% Away From 52W Low],"&gt;=10")/Table3[[#This Row],[Count]]</f>
        <v>0.66666666666666663</v>
      </c>
      <c r="R122" s="1">
        <f>COUNTIFS(Table2[Sub-Sector],Table3[[#This Row],[Sub-Sector]],Table2[% Price above 20 EMA],"&gt;=0")/Table3[[#This Row],[Count]]</f>
        <v>0.66666666666666663</v>
      </c>
      <c r="S122" s="1">
        <f>COUNTIFS(Table2[Sub-Sector],Table3[[#This Row],[Sub-Sector]],Table2[% Price above 50 EMA],"&gt;=0")/Table3[[#This Row],[Count]]</f>
        <v>0</v>
      </c>
      <c r="T122" s="1">
        <f>COUNTIFS(Table2[Sub-Sector],Table3[[#This Row],[Sub-Sector]],Table2[% Price above 200 EMA],"&gt;=0")/Table3[[#This Row],[Count]]</f>
        <v>0</v>
      </c>
      <c r="U122" s="1">
        <f>COUNTIFS(Table2[Sub-Sector],Table3[[#This Row],[Sub-Sector]],Table2[Rate of Change - Zone],"Positive")/Table3[[#This Row],[Count]]</f>
        <v>0</v>
      </c>
      <c r="V122" s="1">
        <f>COUNTIFS(Table2[Sub-Sector],Table3[[#This Row],[Sub-Sector]],Table2[Sharpe Ratio],"&gt;=0.10")/Table3[[#This Row],[Count]]</f>
        <v>0</v>
      </c>
      <c r="W1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630</v>
      </c>
      <c r="X122">
        <f>_xlfn.RANK.AVG(Table3[[#This Row],[Score]],Table3[Score],1)</f>
        <v>112</v>
      </c>
      <c r="Y1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412.5</v>
      </c>
      <c r="Z122">
        <f>_xlfn.RANK.AVG(Table3[[#This Row],[Score 2 ]],Table3[[Score 2 ]],1)</f>
        <v>119</v>
      </c>
    </row>
    <row r="123" spans="1:26" x14ac:dyDescent="0.3">
      <c r="A123" t="s">
        <v>1979</v>
      </c>
      <c r="B123">
        <f>COUNTIFS(Table2[Sub-Sector],Table3[[#This Row],[Sub-Sector]])</f>
        <v>1</v>
      </c>
      <c r="C123" s="1">
        <f>COUNTIFS(Table2[Sub-Sector],Table3[[#This Row],[Sub-Sector]],Table2[Uptrend],"Uptrend")/Table3[[#This Row],[Count]]</f>
        <v>0</v>
      </c>
      <c r="D123" s="1">
        <f>COUNTIFS(Table2[Sub-Sector],Table3[[#This Row],[Sub-Sector]],Table2[1W Return vs Nifty],"&gt;=5")/Table3[[#This Row],[Count]]</f>
        <v>0</v>
      </c>
      <c r="E123" s="1">
        <f>COUNTIFS(Table2[Sub-Sector],Table3[[#This Row],[Sub-Sector]],Table2[1M Return vs Nifty],"&gt;=5")/Table3[[#This Row],[Count]]</f>
        <v>0</v>
      </c>
      <c r="F123" s="1">
        <f>COUNTIFS(Table2[Sub-Sector],Table3[[#This Row],[Sub-Sector]],Table2[6M Return vs Nifty],"&gt;=10")/Table3[[#This Row],[Count]]</f>
        <v>0</v>
      </c>
      <c r="G123" s="1">
        <f>COUNTIFS(Table2[Sub-Sector],Table3[[#This Row],[Sub-Sector]],Table2[1Y Return vs Nifty],"&gt;=10")/Table3[[#This Row],[Count]]</f>
        <v>0</v>
      </c>
      <c r="H123" s="1">
        <f>COUNTIFS(Table2[Sub-Sector],Table3[[#This Row],[Sub-Sector]],Table2[RSI Exponential â€“ 14D],"&gt;=50")/Table3[[#This Row],[Count]]</f>
        <v>0</v>
      </c>
      <c r="I123" s="1">
        <f>COUNTIFS(Table2[Sub-Sector],Table3[[#This Row],[Sub-Sector]],Table2[Relative Volume],"&gt;=1")/Table3[[#This Row],[Count]]</f>
        <v>0</v>
      </c>
      <c r="J123" s="1">
        <f>COUNTIFS(Table2[Sub-Sector],Table3[[#This Row],[Sub-Sector]],Table2[% Away From Day Low],"&gt;=0.05")/Table3[[#This Row],[Count]]</f>
        <v>0</v>
      </c>
      <c r="K123" s="1">
        <f>COUNTIFS(Table2[Sub-Sector],Table3[[#This Row],[Sub-Sector]],Table2[% Away From Day High],"&lt;=0.05")/Table3[[#This Row],[Count]]</f>
        <v>1</v>
      </c>
      <c r="L123" s="1">
        <f>COUNTIFS(Table2[Sub-Sector],Table3[[#This Row],[Sub-Sector]],Table2[% Away From Current Week Low],"&gt;=0.05")/Table3[[#This Row],[Count]]</f>
        <v>0</v>
      </c>
      <c r="M123" s="1">
        <f>COUNTIFS(Table2[Sub-Sector],Table3[[#This Row],[Sub-Sector]],Table2[% Away From Current Week High],"&lt;=0.05")/Table3[[#This Row],[Count]]</f>
        <v>1</v>
      </c>
      <c r="N123" s="1">
        <f>COUNTIFS(Table2[Sub-Sector],Table3[[#This Row],[Sub-Sector]],Table2[% Away From Current Month Low],"&gt;=0.05")/Table3[[#This Row],[Count]]</f>
        <v>0</v>
      </c>
      <c r="O123" s="1">
        <f>COUNTIFS(Table2[Sub-Sector],Table3[[#This Row],[Sub-Sector]],Table2[% Away From Current Month High],"&lt;=0.05")/Table3[[#This Row],[Count]]</f>
        <v>1</v>
      </c>
      <c r="P123" s="1">
        <f>COUNTIFS(Table2[Sub-Sector],Table3[[#This Row],[Sub-Sector]],Table2[% Away From 52W High],"&lt;=10")/Table3[[#This Row],[Count]]</f>
        <v>0</v>
      </c>
      <c r="Q123" s="1">
        <f>COUNTIFS(Table2[Sub-Sector],Table3[[#This Row],[Sub-Sector]],Table2[% Away From 52W Low],"&gt;=10")/Table3[[#This Row],[Count]]</f>
        <v>0</v>
      </c>
      <c r="R123" s="1">
        <f>COUNTIFS(Table2[Sub-Sector],Table3[[#This Row],[Sub-Sector]],Table2[% Price above 20 EMA],"&gt;=0")/Table3[[#This Row],[Count]]</f>
        <v>0</v>
      </c>
      <c r="S123" s="1">
        <f>COUNTIFS(Table2[Sub-Sector],Table3[[#This Row],[Sub-Sector]],Table2[% Price above 50 EMA],"&gt;=0")/Table3[[#This Row],[Count]]</f>
        <v>0</v>
      </c>
      <c r="T123" s="1">
        <f>COUNTIFS(Table2[Sub-Sector],Table3[[#This Row],[Sub-Sector]],Table2[% Price above 200 EMA],"&gt;=0")/Table3[[#This Row],[Count]]</f>
        <v>0</v>
      </c>
      <c r="U123" s="1">
        <f>COUNTIFS(Table2[Sub-Sector],Table3[[#This Row],[Sub-Sector]],Table2[Rate of Change - Zone],"Positive")/Table3[[#This Row],[Count]]</f>
        <v>0</v>
      </c>
      <c r="V123" s="1">
        <f>COUNTIFS(Table2[Sub-Sector],Table3[[#This Row],[Sub-Sector]],Table2[Sharpe Ratio],"&gt;=0.10")/Table3[[#This Row],[Count]]</f>
        <v>0</v>
      </c>
      <c r="W12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695.5</v>
      </c>
      <c r="X123">
        <f>_xlfn.RANK.AVG(Table3[[#This Row],[Score]],Table3[Score],1)</f>
        <v>119.5</v>
      </c>
      <c r="Y12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412.5</v>
      </c>
      <c r="Z123">
        <f>_xlfn.RANK.AVG(Table3[[#This Row],[Score 2 ]],Table3[[Score 2 ]],1)</f>
        <v>119</v>
      </c>
    </row>
    <row r="124" spans="1:26" x14ac:dyDescent="0.3">
      <c r="A124" t="s">
        <v>1609</v>
      </c>
      <c r="B124">
        <f>COUNTIFS(Table2[Sub-Sector],Table3[[#This Row],[Sub-Sector]])</f>
        <v>1</v>
      </c>
      <c r="C124" s="1">
        <f>COUNTIFS(Table2[Sub-Sector],Table3[[#This Row],[Sub-Sector]],Table2[Uptrend],"Uptrend")/Table3[[#This Row],[Count]]</f>
        <v>0</v>
      </c>
      <c r="D124" s="1">
        <f>COUNTIFS(Table2[Sub-Sector],Table3[[#This Row],[Sub-Sector]],Table2[1W Return vs Nifty],"&gt;=5")/Table3[[#This Row],[Count]]</f>
        <v>0</v>
      </c>
      <c r="E124" s="1">
        <f>COUNTIFS(Table2[Sub-Sector],Table3[[#This Row],[Sub-Sector]],Table2[1M Return vs Nifty],"&gt;=5")/Table3[[#This Row],[Count]]</f>
        <v>0</v>
      </c>
      <c r="F124" s="1">
        <f>COUNTIFS(Table2[Sub-Sector],Table3[[#This Row],[Sub-Sector]],Table2[6M Return vs Nifty],"&gt;=10")/Table3[[#This Row],[Count]]</f>
        <v>0</v>
      </c>
      <c r="G124" s="1">
        <f>COUNTIFS(Table2[Sub-Sector],Table3[[#This Row],[Sub-Sector]],Table2[1Y Return vs Nifty],"&gt;=10")/Table3[[#This Row],[Count]]</f>
        <v>0</v>
      </c>
      <c r="H124" s="1">
        <f>COUNTIFS(Table2[Sub-Sector],Table3[[#This Row],[Sub-Sector]],Table2[RSI Exponential â€“ 14D],"&gt;=50")/Table3[[#This Row],[Count]]</f>
        <v>0</v>
      </c>
      <c r="I124" s="1">
        <f>COUNTIFS(Table2[Sub-Sector],Table3[[#This Row],[Sub-Sector]],Table2[Relative Volume],"&gt;=1")/Table3[[#This Row],[Count]]</f>
        <v>0</v>
      </c>
      <c r="J124" s="1">
        <f>COUNTIFS(Table2[Sub-Sector],Table3[[#This Row],[Sub-Sector]],Table2[% Away From Day Low],"&gt;=0.05")/Table3[[#This Row],[Count]]</f>
        <v>0</v>
      </c>
      <c r="K124" s="1">
        <f>COUNTIFS(Table2[Sub-Sector],Table3[[#This Row],[Sub-Sector]],Table2[% Away From Day High],"&lt;=0.05")/Table3[[#This Row],[Count]]</f>
        <v>1</v>
      </c>
      <c r="L124" s="1">
        <f>COUNTIFS(Table2[Sub-Sector],Table3[[#This Row],[Sub-Sector]],Table2[% Away From Current Week Low],"&gt;=0.05")/Table3[[#This Row],[Count]]</f>
        <v>1</v>
      </c>
      <c r="M124" s="1">
        <f>COUNTIFS(Table2[Sub-Sector],Table3[[#This Row],[Sub-Sector]],Table2[% Away From Current Week High],"&lt;=0.05")/Table3[[#This Row],[Count]]</f>
        <v>1</v>
      </c>
      <c r="N124" s="1">
        <f>COUNTIFS(Table2[Sub-Sector],Table3[[#This Row],[Sub-Sector]],Table2[% Away From Current Month Low],"&gt;=0.05")/Table3[[#This Row],[Count]]</f>
        <v>0</v>
      </c>
      <c r="O124" s="1">
        <f>COUNTIFS(Table2[Sub-Sector],Table3[[#This Row],[Sub-Sector]],Table2[% Away From Current Month High],"&lt;=0.05")/Table3[[#This Row],[Count]]</f>
        <v>1</v>
      </c>
      <c r="P124" s="1">
        <f>COUNTIFS(Table2[Sub-Sector],Table3[[#This Row],[Sub-Sector]],Table2[% Away From 52W High],"&lt;=10")/Table3[[#This Row],[Count]]</f>
        <v>0</v>
      </c>
      <c r="Q124" s="1">
        <f>COUNTIFS(Table2[Sub-Sector],Table3[[#This Row],[Sub-Sector]],Table2[% Away From 52W Low],"&gt;=10")/Table3[[#This Row],[Count]]</f>
        <v>1</v>
      </c>
      <c r="R124" s="1">
        <f>COUNTIFS(Table2[Sub-Sector],Table3[[#This Row],[Sub-Sector]],Table2[% Price above 20 EMA],"&gt;=0")/Table3[[#This Row],[Count]]</f>
        <v>1</v>
      </c>
      <c r="S124" s="1">
        <f>COUNTIFS(Table2[Sub-Sector],Table3[[#This Row],[Sub-Sector]],Table2[% Price above 50 EMA],"&gt;=0")/Table3[[#This Row],[Count]]</f>
        <v>0</v>
      </c>
      <c r="T124" s="1">
        <f>COUNTIFS(Table2[Sub-Sector],Table3[[#This Row],[Sub-Sector]],Table2[% Price above 200 EMA],"&gt;=0")/Table3[[#This Row],[Count]]</f>
        <v>0</v>
      </c>
      <c r="U124" s="1">
        <f>COUNTIFS(Table2[Sub-Sector],Table3[[#This Row],[Sub-Sector]],Table2[Rate of Change - Zone],"Positive")/Table3[[#This Row],[Count]]</f>
        <v>0</v>
      </c>
      <c r="V124" s="1">
        <f>COUNTIFS(Table2[Sub-Sector],Table3[[#This Row],[Sub-Sector]],Table2[Sharpe Ratio],"&gt;=0.10")/Table3[[#This Row],[Count]]</f>
        <v>0</v>
      </c>
      <c r="W12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695.5</v>
      </c>
      <c r="X124">
        <f>_xlfn.RANK.AVG(Table3[[#This Row],[Score]],Table3[Score],1)</f>
        <v>119.5</v>
      </c>
      <c r="Y12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412.5</v>
      </c>
      <c r="Z124">
        <f>_xlfn.RANK.AVG(Table3[[#This Row],[Score 2 ]],Table3[[Score 2 ]],1)</f>
        <v>119</v>
      </c>
    </row>
    <row r="125" spans="1:26" x14ac:dyDescent="0.3">
      <c r="A125" t="s">
        <v>363</v>
      </c>
      <c r="B125">
        <f>COUNTIFS(Table2[Sub-Sector],Table3[[#This Row],[Sub-Sector]])</f>
        <v>1</v>
      </c>
      <c r="C125" s="1">
        <f>COUNTIFS(Table2[Sub-Sector],Table3[[#This Row],[Sub-Sector]],Table2[Uptrend],"Uptrend")/Table3[[#This Row],[Count]]</f>
        <v>0</v>
      </c>
      <c r="D125" s="1">
        <f>COUNTIFS(Table2[Sub-Sector],Table3[[#This Row],[Sub-Sector]],Table2[1W Return vs Nifty],"&gt;=5")/Table3[[#This Row],[Count]]</f>
        <v>0</v>
      </c>
      <c r="E125" s="1">
        <f>COUNTIFS(Table2[Sub-Sector],Table3[[#This Row],[Sub-Sector]],Table2[1M Return vs Nifty],"&gt;=5")/Table3[[#This Row],[Count]]</f>
        <v>0</v>
      </c>
      <c r="F125" s="1">
        <f>COUNTIFS(Table2[Sub-Sector],Table3[[#This Row],[Sub-Sector]],Table2[6M Return vs Nifty],"&gt;=10")/Table3[[#This Row],[Count]]</f>
        <v>0</v>
      </c>
      <c r="G125" s="1">
        <f>COUNTIFS(Table2[Sub-Sector],Table3[[#This Row],[Sub-Sector]],Table2[1Y Return vs Nifty],"&gt;=10")/Table3[[#This Row],[Count]]</f>
        <v>0</v>
      </c>
      <c r="H125" s="1">
        <f>COUNTIFS(Table2[Sub-Sector],Table3[[#This Row],[Sub-Sector]],Table2[RSI Exponential â€“ 14D],"&gt;=50")/Table3[[#This Row],[Count]]</f>
        <v>0</v>
      </c>
      <c r="I125" s="1">
        <f>COUNTIFS(Table2[Sub-Sector],Table3[[#This Row],[Sub-Sector]],Table2[Relative Volume],"&gt;=1")/Table3[[#This Row],[Count]]</f>
        <v>0</v>
      </c>
      <c r="J125" s="1">
        <f>COUNTIFS(Table2[Sub-Sector],Table3[[#This Row],[Sub-Sector]],Table2[% Away From Day Low],"&gt;=0.05")/Table3[[#This Row],[Count]]</f>
        <v>0</v>
      </c>
      <c r="K125" s="1">
        <f>COUNTIFS(Table2[Sub-Sector],Table3[[#This Row],[Sub-Sector]],Table2[% Away From Day High],"&lt;=0.05")/Table3[[#This Row],[Count]]</f>
        <v>1</v>
      </c>
      <c r="L125" s="1">
        <f>COUNTIFS(Table2[Sub-Sector],Table3[[#This Row],[Sub-Sector]],Table2[% Away From Current Week Low],"&gt;=0.05")/Table3[[#This Row],[Count]]</f>
        <v>1</v>
      </c>
      <c r="M125" s="1">
        <f>COUNTIFS(Table2[Sub-Sector],Table3[[#This Row],[Sub-Sector]],Table2[% Away From Current Week High],"&lt;=0.05")/Table3[[#This Row],[Count]]</f>
        <v>1</v>
      </c>
      <c r="N125" s="1">
        <f>COUNTIFS(Table2[Sub-Sector],Table3[[#This Row],[Sub-Sector]],Table2[% Away From Current Month Low],"&gt;=0.05")/Table3[[#This Row],[Count]]</f>
        <v>0</v>
      </c>
      <c r="O125" s="1">
        <f>COUNTIFS(Table2[Sub-Sector],Table3[[#This Row],[Sub-Sector]],Table2[% Away From Current Month High],"&lt;=0.05")/Table3[[#This Row],[Count]]</f>
        <v>1</v>
      </c>
      <c r="P125" s="1">
        <f>COUNTIFS(Table2[Sub-Sector],Table3[[#This Row],[Sub-Sector]],Table2[% Away From 52W High],"&lt;=10")/Table3[[#This Row],[Count]]</f>
        <v>0</v>
      </c>
      <c r="Q125" s="1">
        <f>COUNTIFS(Table2[Sub-Sector],Table3[[#This Row],[Sub-Sector]],Table2[% Away From 52W Low],"&gt;=10")/Table3[[#This Row],[Count]]</f>
        <v>0</v>
      </c>
      <c r="R125" s="1">
        <f>COUNTIFS(Table2[Sub-Sector],Table3[[#This Row],[Sub-Sector]],Table2[% Price above 20 EMA],"&gt;=0")/Table3[[#This Row],[Count]]</f>
        <v>0</v>
      </c>
      <c r="S125" s="1">
        <f>COUNTIFS(Table2[Sub-Sector],Table3[[#This Row],[Sub-Sector]],Table2[% Price above 50 EMA],"&gt;=0")/Table3[[#This Row],[Count]]</f>
        <v>0</v>
      </c>
      <c r="T125" s="1">
        <f>COUNTIFS(Table2[Sub-Sector],Table3[[#This Row],[Sub-Sector]],Table2[% Price above 200 EMA],"&gt;=0")/Table3[[#This Row],[Count]]</f>
        <v>0</v>
      </c>
      <c r="U125" s="1">
        <f>COUNTIFS(Table2[Sub-Sector],Table3[[#This Row],[Sub-Sector]],Table2[Rate of Change - Zone],"Positive")/Table3[[#This Row],[Count]]</f>
        <v>0</v>
      </c>
      <c r="V125" s="1">
        <f>COUNTIFS(Table2[Sub-Sector],Table3[[#This Row],[Sub-Sector]],Table2[Sharpe Ratio],"&gt;=0.10")/Table3[[#This Row],[Count]]</f>
        <v>0</v>
      </c>
      <c r="W12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695.5</v>
      </c>
      <c r="X125">
        <f>_xlfn.RANK.AVG(Table3[[#This Row],[Score]],Table3[Score],1)</f>
        <v>119.5</v>
      </c>
      <c r="Y12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412.5</v>
      </c>
      <c r="Z125">
        <f>_xlfn.RANK.AVG(Table3[[#This Row],[Score 2 ]],Table3[[Score 2 ]],1)</f>
        <v>119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B7064-7D76-40BB-A82E-05DBB1A81FE4}">
  <dimension ref="A1:AV732"/>
  <sheetViews>
    <sheetView tabSelected="1" topLeftCell="A367" workbookViewId="0">
      <selection activeCell="B2" sqref="B2:B606"/>
    </sheetView>
  </sheetViews>
  <sheetFormatPr defaultRowHeight="14.4" x14ac:dyDescent="0.3"/>
  <cols>
    <col min="1" max="1" width="46" bestFit="1" customWidth="1"/>
    <col min="2" max="2" width="13.5546875" bestFit="1" customWidth="1"/>
    <col min="3" max="3" width="30" bestFit="1" customWidth="1"/>
    <col min="4" max="4" width="34.44140625" bestFit="1" customWidth="1"/>
    <col min="5" max="5" width="12" bestFit="1" customWidth="1"/>
    <col min="6" max="6" width="10" bestFit="1" customWidth="1"/>
    <col min="7" max="7" width="16" bestFit="1" customWidth="1"/>
    <col min="8" max="8" width="23" bestFit="1" customWidth="1"/>
    <col min="9" max="9" width="16.77734375" bestFit="1" customWidth="1"/>
    <col min="10" max="10" width="23.77734375" bestFit="1" customWidth="1"/>
    <col min="11" max="11" width="16.77734375" bestFit="1" customWidth="1"/>
    <col min="12" max="12" width="23.77734375" bestFit="1" customWidth="1"/>
    <col min="13" max="13" width="16.77734375" bestFit="1" customWidth="1"/>
    <col min="14" max="14" width="23.77734375" bestFit="1" customWidth="1"/>
    <col min="15" max="15" width="10" bestFit="1" customWidth="1"/>
    <col min="16" max="17" width="12" bestFit="1" customWidth="1"/>
    <col min="18" max="18" width="21.33203125" bestFit="1" customWidth="1"/>
    <col min="19" max="20" width="19.77734375" bestFit="1" customWidth="1"/>
    <col min="21" max="21" width="20.77734375" bestFit="1" customWidth="1"/>
    <col min="22" max="22" width="14.77734375" bestFit="1" customWidth="1"/>
    <col min="23" max="23" width="9" bestFit="1" customWidth="1"/>
    <col min="24" max="24" width="10" bestFit="1" customWidth="1"/>
    <col min="25" max="25" width="16.5546875" bestFit="1" customWidth="1"/>
    <col min="26" max="26" width="16.88671875" bestFit="1" customWidth="1"/>
    <col min="27" max="27" width="17.6640625" bestFit="1" customWidth="1"/>
    <col min="28" max="28" width="18" bestFit="1" customWidth="1"/>
    <col min="29" max="29" width="20.109375" bestFit="1" customWidth="1"/>
    <col min="30" max="30" width="20.44140625" bestFit="1" customWidth="1"/>
    <col min="31" max="31" width="28.6640625" bestFit="1" customWidth="1"/>
    <col min="32" max="32" width="29" bestFit="1" customWidth="1"/>
    <col min="33" max="33" width="29.77734375" bestFit="1" customWidth="1"/>
    <col min="34" max="34" width="30.109375" bestFit="1" customWidth="1"/>
    <col min="35" max="35" width="21" bestFit="1" customWidth="1"/>
    <col min="36" max="36" width="20.6640625" bestFit="1" customWidth="1"/>
    <col min="37" max="37" width="18.21875" bestFit="1" customWidth="1"/>
    <col min="38" max="38" width="26.6640625" bestFit="1" customWidth="1"/>
    <col min="39" max="39" width="32.5546875" bestFit="1" customWidth="1"/>
    <col min="40" max="40" width="13.88671875" bestFit="1" customWidth="1"/>
    <col min="41" max="41" width="19.77734375" bestFit="1" customWidth="1"/>
    <col min="42" max="42" width="12.6640625" bestFit="1" customWidth="1"/>
    <col min="43" max="43" width="18.6640625" bestFit="1" customWidth="1"/>
    <col min="44" max="44" width="12.6640625" bestFit="1" customWidth="1"/>
    <col min="45" max="45" width="7.6640625" bestFit="1" customWidth="1"/>
    <col min="46" max="46" width="8.44140625" bestFit="1" customWidth="1"/>
    <col min="47" max="47" width="11.5546875" bestFit="1" customWidth="1"/>
    <col min="48" max="48" width="12" bestFit="1" customWidth="1"/>
  </cols>
  <sheetData>
    <row r="1" spans="1:48" x14ac:dyDescent="0.3">
      <c r="A1" t="s">
        <v>0</v>
      </c>
      <c r="B1" t="s">
        <v>1</v>
      </c>
      <c r="C1" t="s">
        <v>3132</v>
      </c>
      <c r="D1" t="s">
        <v>2</v>
      </c>
      <c r="E1" t="s">
        <v>3</v>
      </c>
      <c r="F1" t="s">
        <v>4</v>
      </c>
      <c r="G1" t="s">
        <v>5</v>
      </c>
      <c r="H1" t="s">
        <v>3155</v>
      </c>
      <c r="I1" t="s">
        <v>6</v>
      </c>
      <c r="J1" t="s">
        <v>3156</v>
      </c>
      <c r="K1" t="s">
        <v>7</v>
      </c>
      <c r="L1" t="s">
        <v>3157</v>
      </c>
      <c r="M1" t="s">
        <v>8</v>
      </c>
      <c r="N1" t="s">
        <v>3158</v>
      </c>
      <c r="O1" t="s">
        <v>3159</v>
      </c>
      <c r="P1" t="s">
        <v>9</v>
      </c>
      <c r="Q1" t="s">
        <v>10</v>
      </c>
      <c r="R1" t="s">
        <v>11</v>
      </c>
      <c r="S1" s="1" t="s">
        <v>3160</v>
      </c>
      <c r="T1" s="1" t="s">
        <v>3161</v>
      </c>
      <c r="U1" s="1" t="s">
        <v>3162</v>
      </c>
      <c r="V1" t="s">
        <v>12</v>
      </c>
      <c r="W1" t="s">
        <v>3163</v>
      </c>
      <c r="X1" t="s">
        <v>3164</v>
      </c>
      <c r="Y1" t="s">
        <v>3165</v>
      </c>
      <c r="Z1" t="s">
        <v>3166</v>
      </c>
      <c r="AA1" t="s">
        <v>3167</v>
      </c>
      <c r="AB1" t="s">
        <v>3168</v>
      </c>
      <c r="AC1" s="1" t="s">
        <v>3169</v>
      </c>
      <c r="AD1" s="1" t="s">
        <v>3170</v>
      </c>
      <c r="AE1" s="1" t="s">
        <v>3171</v>
      </c>
      <c r="AF1" s="1" t="s">
        <v>3172</v>
      </c>
      <c r="AG1" s="1" t="s">
        <v>3173</v>
      </c>
      <c r="AH1" s="1" t="s">
        <v>3174</v>
      </c>
      <c r="AI1" t="s">
        <v>13</v>
      </c>
      <c r="AJ1" t="s">
        <v>14</v>
      </c>
      <c r="AK1" t="s">
        <v>3175</v>
      </c>
      <c r="AL1" t="s">
        <v>3176</v>
      </c>
      <c r="AM1" t="s">
        <v>3177</v>
      </c>
      <c r="AN1" t="s">
        <v>3178</v>
      </c>
      <c r="AO1" t="s">
        <v>3179</v>
      </c>
      <c r="AP1" t="s">
        <v>15</v>
      </c>
      <c r="AQ1" s="2" t="s">
        <v>3183</v>
      </c>
      <c r="AR1" s="2" t="s">
        <v>3184</v>
      </c>
      <c r="AS1" s="2" t="s">
        <v>3185</v>
      </c>
      <c r="AT1" s="2" t="s">
        <v>3186</v>
      </c>
      <c r="AU1" s="2" t="s">
        <v>3187</v>
      </c>
      <c r="AV1" s="2" t="s">
        <v>3188</v>
      </c>
    </row>
    <row r="2" spans="1:48" x14ac:dyDescent="0.3">
      <c r="A2" t="s">
        <v>912</v>
      </c>
      <c r="B2" t="s">
        <v>913</v>
      </c>
      <c r="C2" t="s">
        <v>3145</v>
      </c>
      <c r="D2" t="s">
        <v>131</v>
      </c>
      <c r="E2">
        <v>16630.704486566301</v>
      </c>
      <c r="F2">
        <v>641.15</v>
      </c>
      <c r="G2">
        <v>198.68494708479901</v>
      </c>
      <c r="H2">
        <f>(Table2[[#This Row],[1Y Return vs Nifty]]-AVERAGE(Table2[1Y Return vs Nifty]))/_xlfn.STDEV.P(Table2[1Y Return vs Nifty])</f>
        <v>2.9421952063656907</v>
      </c>
      <c r="I2">
        <v>5.0146846181511497</v>
      </c>
      <c r="J2">
        <f>(Table2[[#This Row],[1M Return vs Nifty]]-AVERAGE(Table2[1M Return vs Nifty]))/_xlfn.STDEV.P(Table2[1M Return vs Nifty])</f>
        <v>0.5071789683991943</v>
      </c>
      <c r="K2">
        <v>180.16061789562301</v>
      </c>
      <c r="L2">
        <f>(Table2[[#This Row],[6M Return vs Nifty]]-AVERAGE(Table2[6M Return vs Nifty]))/_xlfn.STDEV.P(Table2[6M Return vs Nifty])</f>
        <v>6.0677255770356631</v>
      </c>
      <c r="M2">
        <v>7.3363443213247397</v>
      </c>
      <c r="N2">
        <f>(Table2[[#This Row],[1W Return vs Nifty]]-AVERAGE(Table2[1W Return vs Nifty]))/_xlfn.STDEV.P(Table2[1W Return vs Nifty])</f>
        <v>1.1473339198421741</v>
      </c>
      <c r="O2">
        <v>602.9</v>
      </c>
      <c r="P2">
        <v>575.35679796092302</v>
      </c>
      <c r="Q2">
        <v>404.62263436992401</v>
      </c>
      <c r="R2">
        <v>53.650672076912201</v>
      </c>
      <c r="S2" s="1">
        <f>(Table2[[#This Row],[Close Price]]-Table2[[#This Row],[20D EMA]])/Table2[[#This Row],[20D EMA]]</f>
        <v>6.3443357107314649E-2</v>
      </c>
      <c r="T2" s="1">
        <f>(Table2[[#This Row],[Close Price]]-Table2[[#This Row],[50D EMA]])/Table2[[#This Row],[50D EMA]]</f>
        <v>0.11435200256996962</v>
      </c>
      <c r="U2" s="1">
        <f>(Table2[[#This Row],[Close Price]]-Table2[[#This Row],[200D EMA]])/Table2[[#This Row],[200D EMA]]</f>
        <v>0.58456286311910099</v>
      </c>
      <c r="V2">
        <v>0.67293959476367704</v>
      </c>
      <c r="W2">
        <v>637.9</v>
      </c>
      <c r="X2">
        <v>651.1</v>
      </c>
      <c r="Y2">
        <v>555.04999999999995</v>
      </c>
      <c r="Z2">
        <v>651.1</v>
      </c>
      <c r="AA2">
        <v>637.9</v>
      </c>
      <c r="AB2">
        <v>651.1</v>
      </c>
      <c r="AC2" s="1">
        <f>(Table2[[#This Row],[Close Price]]/Table2[[#This Row],[Day Low]])-1</f>
        <v>5.0948424517949231E-3</v>
      </c>
      <c r="AD2" s="1">
        <f>(Table2[[#This Row],[Day High]]/Table2[[#This Row],[Close Price]])-1</f>
        <v>1.5518989316072762E-2</v>
      </c>
      <c r="AE2" s="1">
        <f>(Table2[[#This Row],[Close Price]]/Table2[[#This Row],[Current Week Low]])-1</f>
        <v>0.15512116025583289</v>
      </c>
      <c r="AF2" s="1">
        <f>(Table2[[#This Row],[Current Week High]]/Table2[[#This Row],[Close Price]])-1</f>
        <v>1.5518989316072762E-2</v>
      </c>
      <c r="AG2" s="1">
        <f>(Table2[[#This Row],[Close Price]]/Table2[[#This Row],[Current Month Low]])-1</f>
        <v>5.0948424517949231E-3</v>
      </c>
      <c r="AH2" s="1">
        <f>(Table2[[#This Row],[Current Month High]]/Table2[[#This Row],[Close Price]])-1</f>
        <v>1.5518989316072762E-2</v>
      </c>
      <c r="AI2">
        <v>8.2430008578335805</v>
      </c>
      <c r="AJ2">
        <v>337.03350260727302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0.49</v>
      </c>
      <c r="AM2" t="s">
        <v>3181</v>
      </c>
      <c r="AN2">
        <v>8.43</v>
      </c>
      <c r="AO2" t="s">
        <v>3181</v>
      </c>
      <c r="AP2">
        <v>0.25811088951699102</v>
      </c>
      <c r="AQ2">
        <f>(Table2[[#This Row],[Sharpe Ratio]]-AVERAGE(Table2[Sharpe Ratio]))/_xlfn.STDEV.P(Table2[Sharpe Ratio])</f>
        <v>2.3791883204759903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13.043621992118711</v>
      </c>
      <c r="AS2">
        <f>_xlfn.RANK.AVG(Table2[[#This Row],[1Y Return vs Nifty Z-Score]],Table2[1Y Return vs Nifty Z-Score])</f>
        <v>13</v>
      </c>
      <c r="AT2">
        <f>_xlfn.RANK.AVG(Table2[[#This Row],[6M Return vs Nifty Z-Score]],Table2[6M Return vs Nifty Z-Score])</f>
        <v>1</v>
      </c>
      <c r="AU2">
        <f>_xlfn.RANK.AVG(Table2[[#This Row],[Sharpe Ratio Z-Score]],Table2[Sharpe Ratio Z-Score])</f>
        <v>5</v>
      </c>
      <c r="AV2">
        <f>(Table2[[#This Row],[Rank 1Y]]+Table2[[#This Row],[Rank 6M]]+Table2[[#This Row],[Rank Sharpe]])/3</f>
        <v>6.333333333333333</v>
      </c>
    </row>
    <row r="3" spans="1:48" x14ac:dyDescent="0.3">
      <c r="A3" t="s">
        <v>703</v>
      </c>
      <c r="B3" t="s">
        <v>704</v>
      </c>
      <c r="C3" t="s">
        <v>3148</v>
      </c>
      <c r="D3" t="s">
        <v>139</v>
      </c>
      <c r="E3">
        <v>25321.543646456699</v>
      </c>
      <c r="F3">
        <v>757.2</v>
      </c>
      <c r="G3">
        <v>188.961978857422</v>
      </c>
      <c r="H3">
        <f>(Table2[[#This Row],[1Y Return vs Nifty]]-AVERAGE(Table2[1Y Return vs Nifty]))/_xlfn.STDEV.P(Table2[1Y Return vs Nifty])</f>
        <v>2.7779259483875203</v>
      </c>
      <c r="I3">
        <v>10.4185410707058</v>
      </c>
      <c r="J3">
        <f>(Table2[[#This Row],[1M Return vs Nifty]]-AVERAGE(Table2[1M Return vs Nifty]))/_xlfn.STDEV.P(Table2[1M Return vs Nifty])</f>
        <v>1.0846445418693309</v>
      </c>
      <c r="K3">
        <v>103.048998932309</v>
      </c>
      <c r="L3">
        <f>(Table2[[#This Row],[6M Return vs Nifty]]-AVERAGE(Table2[6M Return vs Nifty]))/_xlfn.STDEV.P(Table2[6M Return vs Nifty])</f>
        <v>3.3852528889007969</v>
      </c>
      <c r="M3">
        <v>6.6960038884111102</v>
      </c>
      <c r="N3">
        <f>(Table2[[#This Row],[1W Return vs Nifty]]-AVERAGE(Table2[1W Return vs Nifty]))/_xlfn.STDEV.P(Table2[1W Return vs Nifty])</f>
        <v>1.0257152915147185</v>
      </c>
      <c r="O3">
        <v>714.4</v>
      </c>
      <c r="P3">
        <v>676.36948146286102</v>
      </c>
      <c r="Q3">
        <v>502.43935629996099</v>
      </c>
      <c r="R3">
        <v>43.504968945894802</v>
      </c>
      <c r="S3" s="1">
        <f>(Table2[[#This Row],[Close Price]]-Table2[[#This Row],[20D EMA]])/Table2[[#This Row],[20D EMA]]</f>
        <v>5.9910414333706703E-2</v>
      </c>
      <c r="T3" s="1">
        <f>(Table2[[#This Row],[Close Price]]-Table2[[#This Row],[50D EMA]])/Table2[[#This Row],[50D EMA]]</f>
        <v>0.11950645431594237</v>
      </c>
      <c r="U3" s="1">
        <f>(Table2[[#This Row],[Close Price]]-Table2[[#This Row],[200D EMA]])/Table2[[#This Row],[200D EMA]]</f>
        <v>0.50704754813821662</v>
      </c>
      <c r="V3">
        <v>0.66396131490566301</v>
      </c>
      <c r="W3">
        <v>748</v>
      </c>
      <c r="X3">
        <v>768</v>
      </c>
      <c r="Y3">
        <v>635.1</v>
      </c>
      <c r="Z3">
        <v>768</v>
      </c>
      <c r="AA3">
        <v>748</v>
      </c>
      <c r="AB3">
        <v>768</v>
      </c>
      <c r="AC3" s="1">
        <f>(Table2[[#This Row],[Close Price]]/Table2[[#This Row],[Day Low]])-1</f>
        <v>1.2299465240641849E-2</v>
      </c>
      <c r="AD3" s="1">
        <f>(Table2[[#This Row],[Day High]]/Table2[[#This Row],[Close Price]])-1</f>
        <v>1.4263074484944571E-2</v>
      </c>
      <c r="AE3" s="1">
        <f>(Table2[[#This Row],[Close Price]]/Table2[[#This Row],[Current Week Low]])-1</f>
        <v>0.19225318847425599</v>
      </c>
      <c r="AF3" s="1">
        <f>(Table2[[#This Row],[Current Week High]]/Table2[[#This Row],[Close Price]])-1</f>
        <v>1.4263074484944571E-2</v>
      </c>
      <c r="AG3" s="1">
        <f>(Table2[[#This Row],[Close Price]]/Table2[[#This Row],[Current Month Low]])-1</f>
        <v>1.2299465240641849E-2</v>
      </c>
      <c r="AH3" s="1">
        <f>(Table2[[#This Row],[Current Month High]]/Table2[[#This Row],[Close Price]])-1</f>
        <v>1.4263074484944571E-2</v>
      </c>
      <c r="AI3">
        <v>5.15715795034337</v>
      </c>
      <c r="AJ3">
        <v>228.78853669127199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0.48</v>
      </c>
      <c r="AM3" t="s">
        <v>3181</v>
      </c>
      <c r="AN3">
        <v>-2.83</v>
      </c>
      <c r="AO3" t="s">
        <v>3180</v>
      </c>
      <c r="AP3">
        <v>0.25697225957822301</v>
      </c>
      <c r="AQ3">
        <f>(Table2[[#This Row],[Sharpe Ratio]]-AVERAGE(Table2[Sharpe Ratio]))/_xlfn.STDEV.P(Table2[Sharpe Ratio])</f>
        <v>2.3656620391331495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10.639200709805515</v>
      </c>
      <c r="AS3">
        <f>_xlfn.RANK.AVG(Table2[[#This Row],[1Y Return vs Nifty Z-Score]],Table2[1Y Return vs Nifty Z-Score])</f>
        <v>18</v>
      </c>
      <c r="AT3">
        <f>_xlfn.RANK.AVG(Table2[[#This Row],[6M Return vs Nifty Z-Score]],Table2[6M Return vs Nifty Z-Score])</f>
        <v>10</v>
      </c>
      <c r="AU3">
        <f>_xlfn.RANK.AVG(Table2[[#This Row],[Sharpe Ratio Z-Score]],Table2[Sharpe Ratio Z-Score])</f>
        <v>6</v>
      </c>
      <c r="AV3">
        <f>(Table2[[#This Row],[Rank 1Y]]+Table2[[#This Row],[Rank 6M]]+Table2[[#This Row],[Rank Sharpe]])/3</f>
        <v>11.333333333333334</v>
      </c>
    </row>
    <row r="4" spans="1:48" x14ac:dyDescent="0.3">
      <c r="A4" t="s">
        <v>478</v>
      </c>
      <c r="B4" t="s">
        <v>479</v>
      </c>
      <c r="C4" t="s">
        <v>3146</v>
      </c>
      <c r="D4" t="s">
        <v>161</v>
      </c>
      <c r="E4">
        <v>45717.017435613998</v>
      </c>
      <c r="F4">
        <v>1803.3</v>
      </c>
      <c r="G4">
        <v>337.43707611811197</v>
      </c>
      <c r="H4">
        <f>(Table2[[#This Row],[1Y Return vs Nifty]]-AVERAGE(Table2[1Y Return vs Nifty]))/_xlfn.STDEV.P(Table2[1Y Return vs Nifty])</f>
        <v>5.2864082847357405</v>
      </c>
      <c r="I4">
        <v>12.725892469603</v>
      </c>
      <c r="J4">
        <f>(Table2[[#This Row],[1M Return vs Nifty]]-AVERAGE(Table2[1M Return vs Nifty]))/_xlfn.STDEV.P(Table2[1M Return vs Nifty])</f>
        <v>1.3312121571381266</v>
      </c>
      <c r="K4">
        <v>49.679975918996497</v>
      </c>
      <c r="L4">
        <f>(Table2[[#This Row],[6M Return vs Nifty]]-AVERAGE(Table2[6M Return vs Nifty]))/_xlfn.STDEV.P(Table2[6M Return vs Nifty])</f>
        <v>1.5287110531787242</v>
      </c>
      <c r="M4">
        <v>5.4771879977954399</v>
      </c>
      <c r="N4">
        <f>(Table2[[#This Row],[1W Return vs Nifty]]-AVERAGE(Table2[1W Return vs Nifty]))/_xlfn.STDEV.P(Table2[1W Return vs Nifty])</f>
        <v>0.79422793075894749</v>
      </c>
      <c r="O4">
        <v>1740.94</v>
      </c>
      <c r="P4">
        <v>1703.20822371296</v>
      </c>
      <c r="Q4">
        <v>1343.49789958221</v>
      </c>
      <c r="R4">
        <v>42.929069467805697</v>
      </c>
      <c r="S4" s="1">
        <f>(Table2[[#This Row],[Close Price]]-Table2[[#This Row],[20D EMA]])/Table2[[#This Row],[20D EMA]]</f>
        <v>3.5819729571380916E-2</v>
      </c>
      <c r="T4" s="1">
        <f>(Table2[[#This Row],[Close Price]]-Table2[[#This Row],[50D EMA]])/Table2[[#This Row],[50D EMA]]</f>
        <v>5.8766611676428993E-2</v>
      </c>
      <c r="U4" s="1">
        <f>(Table2[[#This Row],[Close Price]]-Table2[[#This Row],[200D EMA]])/Table2[[#This Row],[200D EMA]]</f>
        <v>0.34224251527358207</v>
      </c>
      <c r="V4">
        <v>1.0519594871319999</v>
      </c>
      <c r="W4">
        <v>1785.9</v>
      </c>
      <c r="X4">
        <v>1847.8</v>
      </c>
      <c r="Y4">
        <v>1601.25</v>
      </c>
      <c r="Z4">
        <v>1847.8</v>
      </c>
      <c r="AA4">
        <v>1785.9</v>
      </c>
      <c r="AB4">
        <v>1847.8</v>
      </c>
      <c r="AC4" s="1">
        <f>(Table2[[#This Row],[Close Price]]/Table2[[#This Row],[Day Low]])-1</f>
        <v>9.7429867293801209E-3</v>
      </c>
      <c r="AD4" s="1">
        <f>(Table2[[#This Row],[Day High]]/Table2[[#This Row],[Close Price]])-1</f>
        <v>2.4676981090223427E-2</v>
      </c>
      <c r="AE4" s="1">
        <f>(Table2[[#This Row],[Close Price]]/Table2[[#This Row],[Current Week Low]])-1</f>
        <v>0.12618266978922721</v>
      </c>
      <c r="AF4" s="1">
        <f>(Table2[[#This Row],[Current Week High]]/Table2[[#This Row],[Close Price]])-1</f>
        <v>2.4676981090223427E-2</v>
      </c>
      <c r="AG4" s="1">
        <f>(Table2[[#This Row],[Close Price]]/Table2[[#This Row],[Current Month Low]])-1</f>
        <v>9.7429867293801209E-3</v>
      </c>
      <c r="AH4" s="1">
        <f>(Table2[[#This Row],[Current Month High]]/Table2[[#This Row],[Close Price]])-1</f>
        <v>2.4676981090223427E-2</v>
      </c>
      <c r="AI4">
        <v>9.1887095879775895</v>
      </c>
      <c r="AJ4">
        <v>385.86824733934998</v>
      </c>
      <c r="AK4" t="str">
        <f>IF(AND(Table2[[#This Row],[20D EMA]]&gt;Table2[[#This Row],[50D EMA]],Table2[[#This Row],[50D EMA]]&gt;Table2[[#This Row],[200D EMA]]),"Uptrend","Downtrend/NoTrend")</f>
        <v>Uptrend</v>
      </c>
      <c r="AL4">
        <v>0.09</v>
      </c>
      <c r="AM4" t="s">
        <v>3181</v>
      </c>
      <c r="AN4">
        <v>-7.05</v>
      </c>
      <c r="AO4" t="s">
        <v>3180</v>
      </c>
      <c r="AP4">
        <v>0.239940931481751</v>
      </c>
      <c r="AQ4">
        <f>(Table2[[#This Row],[Sharpe Ratio]]-AVERAGE(Table2[Sharpe Ratio]))/_xlfn.STDEV.P(Table2[Sharpe Ratio])</f>
        <v>2.1633394691466554</v>
      </c>
      <c r="AR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11.103898894958196</v>
      </c>
      <c r="AS4">
        <f>_xlfn.RANK.AVG(Table2[[#This Row],[1Y Return vs Nifty Z-Score]],Table2[1Y Return vs Nifty Z-Score])</f>
        <v>2</v>
      </c>
      <c r="AT4">
        <f>_xlfn.RANK.AVG(Table2[[#This Row],[6M Return vs Nifty Z-Score]],Table2[6M Return vs Nifty Z-Score])</f>
        <v>51</v>
      </c>
      <c r="AU4">
        <f>_xlfn.RANK.AVG(Table2[[#This Row],[Sharpe Ratio Z-Score]],Table2[Sharpe Ratio Z-Score])</f>
        <v>9</v>
      </c>
      <c r="AV4">
        <f>(Table2[[#This Row],[Rank 1Y]]+Table2[[#This Row],[Rank 6M]]+Table2[[#This Row],[Rank Sharpe]])/3</f>
        <v>20.666666666666668</v>
      </c>
    </row>
    <row r="5" spans="1:48" x14ac:dyDescent="0.3">
      <c r="A5" t="s">
        <v>842</v>
      </c>
      <c r="B5" t="s">
        <v>843</v>
      </c>
      <c r="C5" t="s">
        <v>3139</v>
      </c>
      <c r="D5" t="s">
        <v>51</v>
      </c>
      <c r="E5">
        <v>18735.870866458499</v>
      </c>
      <c r="F5">
        <v>14560.85</v>
      </c>
      <c r="G5">
        <v>249.52188576797599</v>
      </c>
      <c r="H5">
        <f>(Table2[[#This Row],[1Y Return vs Nifty]]-AVERAGE(Table2[1Y Return vs Nifty]))/_xlfn.STDEV.P(Table2[1Y Return vs Nifty])</f>
        <v>3.8010837679731857</v>
      </c>
      <c r="I5">
        <v>25.143655962853199</v>
      </c>
      <c r="J5">
        <f>(Table2[[#This Row],[1M Return vs Nifty]]-AVERAGE(Table2[1M Return vs Nifty]))/_xlfn.STDEV.P(Table2[1M Return vs Nifty])</f>
        <v>2.6581961323427734</v>
      </c>
      <c r="K5">
        <v>82.360426588446899</v>
      </c>
      <c r="L5">
        <f>(Table2[[#This Row],[6M Return vs Nifty]]-AVERAGE(Table2[6M Return vs Nifty]))/_xlfn.STDEV.P(Table2[6M Return vs Nifty])</f>
        <v>2.6655619912772486</v>
      </c>
      <c r="M5">
        <v>5.2971821442429396</v>
      </c>
      <c r="N5">
        <f>(Table2[[#This Row],[1W Return vs Nifty]]-AVERAGE(Table2[1W Return vs Nifty]))/_xlfn.STDEV.P(Table2[1W Return vs Nifty])</f>
        <v>0.76003976478548829</v>
      </c>
      <c r="O5">
        <v>13818.21</v>
      </c>
      <c r="P5">
        <v>12861.1704404748</v>
      </c>
      <c r="Q5">
        <v>9361.9530577677597</v>
      </c>
      <c r="R5">
        <v>50.585697151434402</v>
      </c>
      <c r="S5" s="1">
        <f>(Table2[[#This Row],[Close Price]]-Table2[[#This Row],[20D EMA]])/Table2[[#This Row],[20D EMA]]</f>
        <v>5.3743574601920314E-2</v>
      </c>
      <c r="T5" s="1">
        <f>(Table2[[#This Row],[Close Price]]-Table2[[#This Row],[50D EMA]])/Table2[[#This Row],[50D EMA]]</f>
        <v>0.13215590038183594</v>
      </c>
      <c r="U5" s="1">
        <f>(Table2[[#This Row],[Close Price]]-Table2[[#This Row],[200D EMA]])/Table2[[#This Row],[200D EMA]]</f>
        <v>0.55532183403960078</v>
      </c>
      <c r="V5">
        <v>0.63241338688542703</v>
      </c>
      <c r="W5">
        <v>14470.05</v>
      </c>
      <c r="X5">
        <v>14878.35</v>
      </c>
      <c r="Y5">
        <v>13558.6</v>
      </c>
      <c r="Z5">
        <v>14878.35</v>
      </c>
      <c r="AA5">
        <v>14470.05</v>
      </c>
      <c r="AB5">
        <v>14878.35</v>
      </c>
      <c r="AC5" s="1">
        <f>(Table2[[#This Row],[Close Price]]/Table2[[#This Row],[Day Low]])-1</f>
        <v>6.2750301484790771E-3</v>
      </c>
      <c r="AD5" s="1">
        <f>(Table2[[#This Row],[Day High]]/Table2[[#This Row],[Close Price]])-1</f>
        <v>2.180504572191877E-2</v>
      </c>
      <c r="AE5" s="1">
        <f>(Table2[[#This Row],[Close Price]]/Table2[[#This Row],[Current Week Low]])-1</f>
        <v>7.3919873733276242E-2</v>
      </c>
      <c r="AF5" s="1">
        <f>(Table2[[#This Row],[Current Week High]]/Table2[[#This Row],[Close Price]])-1</f>
        <v>2.180504572191877E-2</v>
      </c>
      <c r="AG5" s="1">
        <f>(Table2[[#This Row],[Close Price]]/Table2[[#This Row],[Current Month Low]])-1</f>
        <v>6.2750301484790771E-3</v>
      </c>
      <c r="AH5" s="1">
        <f>(Table2[[#This Row],[Current Month High]]/Table2[[#This Row],[Close Price]])-1</f>
        <v>2.180504572191877E-2</v>
      </c>
      <c r="AI5">
        <v>13.488910331471001</v>
      </c>
      <c r="AJ5">
        <v>282.67171259247499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0.22</v>
      </c>
      <c r="AM5" t="s">
        <v>3181</v>
      </c>
      <c r="AN5">
        <v>-10.4</v>
      </c>
      <c r="AO5" t="s">
        <v>3180</v>
      </c>
      <c r="AP5">
        <v>0.18790971895662101</v>
      </c>
      <c r="AQ5">
        <f>(Table2[[#This Row],[Sharpe Ratio]]-AVERAGE(Table2[Sharpe Ratio]))/_xlfn.STDEV.P(Table2[Sharpe Ratio])</f>
        <v>1.5452380164608586</v>
      </c>
      <c r="AR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11.430119672839556</v>
      </c>
      <c r="AS5">
        <f>_xlfn.RANK.AVG(Table2[[#This Row],[1Y Return vs Nifty Z-Score]],Table2[1Y Return vs Nifty Z-Score])</f>
        <v>6</v>
      </c>
      <c r="AT5">
        <f>_xlfn.RANK.AVG(Table2[[#This Row],[6M Return vs Nifty Z-Score]],Table2[6M Return vs Nifty Z-Score])</f>
        <v>19</v>
      </c>
      <c r="AU5">
        <f>_xlfn.RANK.AVG(Table2[[#This Row],[Sharpe Ratio Z-Score]],Table2[Sharpe Ratio Z-Score])</f>
        <v>38</v>
      </c>
      <c r="AV5">
        <f>(Table2[[#This Row],[Rank 1Y]]+Table2[[#This Row],[Rank 6M]]+Table2[[#This Row],[Rank Sharpe]])/3</f>
        <v>21</v>
      </c>
    </row>
    <row r="6" spans="1:48" x14ac:dyDescent="0.3">
      <c r="A6" t="s">
        <v>1124</v>
      </c>
      <c r="B6" t="s">
        <v>1125</v>
      </c>
      <c r="C6" t="s">
        <v>3153</v>
      </c>
      <c r="D6" t="s">
        <v>1126</v>
      </c>
      <c r="E6">
        <v>11054.648504540501</v>
      </c>
      <c r="F6">
        <v>1773.25</v>
      </c>
      <c r="G6">
        <v>243.09853293298201</v>
      </c>
      <c r="H6">
        <f>(Table2[[#This Row],[1Y Return vs Nifty]]-AVERAGE(Table2[1Y Return vs Nifty]))/_xlfn.STDEV.P(Table2[1Y Return vs Nifty])</f>
        <v>3.6925614135582636</v>
      </c>
      <c r="I6">
        <v>22.756167445966</v>
      </c>
      <c r="J6">
        <f>(Table2[[#This Row],[1M Return vs Nifty]]-AVERAGE(Table2[1M Return vs Nifty]))/_xlfn.STDEV.P(Table2[1M Return vs Nifty])</f>
        <v>2.4030649241653506</v>
      </c>
      <c r="K6">
        <v>80.1172767729567</v>
      </c>
      <c r="L6">
        <f>(Table2[[#This Row],[6M Return vs Nifty]]-AVERAGE(Table2[6M Return vs Nifty]))/_xlfn.STDEV.P(Table2[6M Return vs Nifty])</f>
        <v>2.5875298062921313</v>
      </c>
      <c r="M6">
        <v>4.3364700832674599</v>
      </c>
      <c r="N6">
        <f>(Table2[[#This Row],[1W Return vs Nifty]]-AVERAGE(Table2[1W Return vs Nifty]))/_xlfn.STDEV.P(Table2[1W Return vs Nifty])</f>
        <v>0.57757356857507269</v>
      </c>
      <c r="O6">
        <v>1658.8</v>
      </c>
      <c r="P6">
        <v>1535.9960811978001</v>
      </c>
      <c r="Q6">
        <v>1164.96283137262</v>
      </c>
      <c r="R6">
        <v>55.636700409450299</v>
      </c>
      <c r="S6" s="1">
        <f>(Table2[[#This Row],[Close Price]]-Table2[[#This Row],[20D EMA]])/Table2[[#This Row],[20D EMA]]</f>
        <v>6.8995659512900917E-2</v>
      </c>
      <c r="T6" s="1">
        <f>(Table2[[#This Row],[Close Price]]-Table2[[#This Row],[50D EMA]])/Table2[[#This Row],[50D EMA]]</f>
        <v>0.15446258080110764</v>
      </c>
      <c r="U6" s="1">
        <f>(Table2[[#This Row],[Close Price]]-Table2[[#This Row],[200D EMA]])/Table2[[#This Row],[200D EMA]]</f>
        <v>0.52215156762612269</v>
      </c>
      <c r="V6">
        <v>1.15137442065977</v>
      </c>
      <c r="W6">
        <v>1748.05</v>
      </c>
      <c r="X6">
        <v>1811</v>
      </c>
      <c r="Y6">
        <v>1581.25</v>
      </c>
      <c r="Z6">
        <v>1811</v>
      </c>
      <c r="AA6">
        <v>1748.05</v>
      </c>
      <c r="AB6">
        <v>1811</v>
      </c>
      <c r="AC6" s="1">
        <f>(Table2[[#This Row],[Close Price]]/Table2[[#This Row],[Day Low]])-1</f>
        <v>1.4416063613741148E-2</v>
      </c>
      <c r="AD6" s="1">
        <f>(Table2[[#This Row],[Day High]]/Table2[[#This Row],[Close Price]])-1</f>
        <v>2.1288594388834126E-2</v>
      </c>
      <c r="AE6" s="1">
        <f>(Table2[[#This Row],[Close Price]]/Table2[[#This Row],[Current Week Low]])-1</f>
        <v>0.12142292490118578</v>
      </c>
      <c r="AF6" s="1">
        <f>(Table2[[#This Row],[Current Week High]]/Table2[[#This Row],[Close Price]])-1</f>
        <v>2.1288594388834126E-2</v>
      </c>
      <c r="AG6" s="1">
        <f>(Table2[[#This Row],[Close Price]]/Table2[[#This Row],[Current Month Low]])-1</f>
        <v>1.4416063613741148E-2</v>
      </c>
      <c r="AH6" s="1">
        <f>(Table2[[#This Row],[Current Month High]]/Table2[[#This Row],[Close Price]])-1</f>
        <v>2.1288594388834126E-2</v>
      </c>
      <c r="AI6">
        <v>7.4665162836599501</v>
      </c>
      <c r="AJ6">
        <v>272.531512605042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0</v>
      </c>
      <c r="AM6">
        <v>0</v>
      </c>
      <c r="AN6">
        <v>-0.69</v>
      </c>
      <c r="AO6" t="s">
        <v>3180</v>
      </c>
      <c r="AP6">
        <v>0.18796001599568399</v>
      </c>
      <c r="AQ6">
        <f>(Table2[[#This Row],[Sharpe Ratio]]-AVERAGE(Table2[Sharpe Ratio]))/_xlfn.STDEV.P(Table2[Sharpe Ratio])</f>
        <v>1.5458355169111047</v>
      </c>
      <c r="AR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10.806565229501922</v>
      </c>
      <c r="AS6">
        <f>_xlfn.RANK.AVG(Table2[[#This Row],[1Y Return vs Nifty Z-Score]],Table2[1Y Return vs Nifty Z-Score])</f>
        <v>7</v>
      </c>
      <c r="AT6">
        <f>_xlfn.RANK.AVG(Table2[[#This Row],[6M Return vs Nifty Z-Score]],Table2[6M Return vs Nifty Z-Score])</f>
        <v>20</v>
      </c>
      <c r="AU6">
        <f>_xlfn.RANK.AVG(Table2[[#This Row],[Sharpe Ratio Z-Score]],Table2[Sharpe Ratio Z-Score])</f>
        <v>37</v>
      </c>
      <c r="AV6">
        <f>(Table2[[#This Row],[Rank 1Y]]+Table2[[#This Row],[Rank 6M]]+Table2[[#This Row],[Rank Sharpe]])/3</f>
        <v>21.333333333333332</v>
      </c>
    </row>
    <row r="7" spans="1:48" x14ac:dyDescent="0.3">
      <c r="A7" t="s">
        <v>1058</v>
      </c>
      <c r="B7" t="s">
        <v>1059</v>
      </c>
      <c r="C7" t="s">
        <v>3135</v>
      </c>
      <c r="D7" t="s">
        <v>218</v>
      </c>
      <c r="E7">
        <v>12885.7447658979</v>
      </c>
      <c r="F7">
        <v>3520.5</v>
      </c>
      <c r="G7">
        <v>182.59595741263999</v>
      </c>
      <c r="H7">
        <f>(Table2[[#This Row],[1Y Return vs Nifty]]-AVERAGE(Table2[1Y Return vs Nifty]))/_xlfn.STDEV.P(Table2[1Y Return vs Nifty])</f>
        <v>2.6703722060989299</v>
      </c>
      <c r="I7">
        <v>25.507305815529801</v>
      </c>
      <c r="J7">
        <f>(Table2[[#This Row],[1M Return vs Nifty]]-AVERAGE(Table2[1M Return vs Nifty]))/_xlfn.STDEV.P(Table2[1M Return vs Nifty])</f>
        <v>2.6970563930772995</v>
      </c>
      <c r="K7">
        <v>109.81664035587001</v>
      </c>
      <c r="L7">
        <f>(Table2[[#This Row],[6M Return vs Nifty]]-AVERAGE(Table2[6M Return vs Nifty]))/_xlfn.STDEV.P(Table2[6M Return vs Nifty])</f>
        <v>3.6206780236062341</v>
      </c>
      <c r="M7">
        <v>17.202630024096599</v>
      </c>
      <c r="N7">
        <f>(Table2[[#This Row],[1W Return vs Nifty]]-AVERAGE(Table2[1W Return vs Nifty]))/_xlfn.STDEV.P(Table2[1W Return vs Nifty])</f>
        <v>3.0212186102061644</v>
      </c>
      <c r="O7">
        <v>2732.31</v>
      </c>
      <c r="P7">
        <v>2547.40238848136</v>
      </c>
      <c r="Q7">
        <v>1996.7424390707899</v>
      </c>
      <c r="R7">
        <v>60.659782231645899</v>
      </c>
      <c r="S7" s="1">
        <f>(Table2[[#This Row],[Close Price]]-Table2[[#This Row],[20D EMA]])/Table2[[#This Row],[20D EMA]]</f>
        <v>0.28847019554882136</v>
      </c>
      <c r="T7" s="1">
        <f>(Table2[[#This Row],[Close Price]]-Table2[[#This Row],[50D EMA]])/Table2[[#This Row],[50D EMA]]</f>
        <v>0.38199603483089861</v>
      </c>
      <c r="U7" s="1">
        <f>(Table2[[#This Row],[Close Price]]-Table2[[#This Row],[200D EMA]])/Table2[[#This Row],[200D EMA]]</f>
        <v>0.76312173824397223</v>
      </c>
      <c r="V7">
        <v>1.21813751174165</v>
      </c>
      <c r="W7">
        <v>3175.25</v>
      </c>
      <c r="X7">
        <v>3735.2</v>
      </c>
      <c r="Y7">
        <v>2560.1</v>
      </c>
      <c r="Z7">
        <v>3735.2</v>
      </c>
      <c r="AA7">
        <v>3175.25</v>
      </c>
      <c r="AB7">
        <v>3735.2</v>
      </c>
      <c r="AC7" s="1">
        <f>(Table2[[#This Row],[Close Price]]/Table2[[#This Row],[Day Low]])-1</f>
        <v>0.10873159593732784</v>
      </c>
      <c r="AD7" s="1">
        <f>(Table2[[#This Row],[Day High]]/Table2[[#This Row],[Close Price]])-1</f>
        <v>6.0985655446669451E-2</v>
      </c>
      <c r="AE7" s="1">
        <f>(Table2[[#This Row],[Close Price]]/Table2[[#This Row],[Current Week Low]])-1</f>
        <v>0.37514159603140507</v>
      </c>
      <c r="AF7" s="1">
        <f>(Table2[[#This Row],[Current Week High]]/Table2[[#This Row],[Close Price]])-1</f>
        <v>6.0985655446669451E-2</v>
      </c>
      <c r="AG7" s="1">
        <f>(Table2[[#This Row],[Close Price]]/Table2[[#This Row],[Current Month Low]])-1</f>
        <v>0.10873159593732784</v>
      </c>
      <c r="AH7" s="1">
        <f>(Table2[[#This Row],[Current Month High]]/Table2[[#This Row],[Close Price]])-1</f>
        <v>6.0985655446669451E-2</v>
      </c>
      <c r="AI7">
        <v>6.0985655446669398</v>
      </c>
      <c r="AJ7">
        <v>221.93315349092401</v>
      </c>
      <c r="AK7" t="str">
        <f>IF(AND(Table2[[#This Row],[20D EMA]]&gt;Table2[[#This Row],[50D EMA]],Table2[[#This Row],[50D EMA]]&gt;Table2[[#This Row],[200D EMA]]),"Uptrend","Downtrend/NoTrend")</f>
        <v>Uptrend</v>
      </c>
      <c r="AL7">
        <v>0.23</v>
      </c>
      <c r="AM7" t="s">
        <v>3181</v>
      </c>
      <c r="AN7">
        <v>35.01</v>
      </c>
      <c r="AO7" t="s">
        <v>3181</v>
      </c>
      <c r="AP7">
        <v>0.186904389519195</v>
      </c>
      <c r="AQ7">
        <f>(Table2[[#This Row],[Sharpe Ratio]]-AVERAGE(Table2[Sharpe Ratio]))/_xlfn.STDEV.P(Table2[Sharpe Ratio])</f>
        <v>1.5332952698758027</v>
      </c>
      <c r="AR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13.54262050286443</v>
      </c>
      <c r="AS7">
        <f>_xlfn.RANK.AVG(Table2[[#This Row],[1Y Return vs Nifty Z-Score]],Table2[1Y Return vs Nifty Z-Score])</f>
        <v>19</v>
      </c>
      <c r="AT7">
        <f>_xlfn.RANK.AVG(Table2[[#This Row],[6M Return vs Nifty Z-Score]],Table2[6M Return vs Nifty Z-Score])</f>
        <v>7</v>
      </c>
      <c r="AU7">
        <f>_xlfn.RANK.AVG(Table2[[#This Row],[Sharpe Ratio Z-Score]],Table2[Sharpe Ratio Z-Score])</f>
        <v>41</v>
      </c>
      <c r="AV7">
        <f>(Table2[[#This Row],[Rank 1Y]]+Table2[[#This Row],[Rank 6M]]+Table2[[#This Row],[Rank Sharpe]])/3</f>
        <v>22.333333333333332</v>
      </c>
    </row>
    <row r="8" spans="1:48" hidden="1" x14ac:dyDescent="0.3">
      <c r="A8" t="s">
        <v>259</v>
      </c>
      <c r="B8" t="s">
        <v>260</v>
      </c>
      <c r="C8" t="s">
        <v>3138</v>
      </c>
      <c r="D8" t="s">
        <v>136</v>
      </c>
      <c r="E8">
        <v>98349.018849421904</v>
      </c>
      <c r="F8">
        <v>470.95</v>
      </c>
      <c r="G8">
        <v>179.81973649933801</v>
      </c>
      <c r="H8">
        <f>(Table2[[#This Row],[1Y Return vs Nifty]]-AVERAGE(Table2[1Y Return vs Nifty]))/_xlfn.STDEV.P(Table2[1Y Return vs Nifty])</f>
        <v>2.6234680366368206</v>
      </c>
      <c r="I8">
        <v>-5.41317327243069</v>
      </c>
      <c r="J8">
        <f>(Table2[[#This Row],[1M Return vs Nifty]]-AVERAGE(Table2[1M Return vs Nifty]))/_xlfn.STDEV.P(Table2[1M Return vs Nifty])</f>
        <v>-0.60716020580355179</v>
      </c>
      <c r="K8">
        <v>55.524803891678999</v>
      </c>
      <c r="L8">
        <f>(Table2[[#This Row],[6M Return vs Nifty]]-AVERAGE(Table2[6M Return vs Nifty]))/_xlfn.STDEV.P(Table2[6M Return vs Nifty])</f>
        <v>1.732034386475962</v>
      </c>
      <c r="M8">
        <v>5.9901861021687797</v>
      </c>
      <c r="N8">
        <f>(Table2[[#This Row],[1W Return vs Nifty]]-AVERAGE(Table2[1W Return vs Nifty]))/_xlfn.STDEV.P(Table2[1W Return vs Nifty])</f>
        <v>0.89166067525172854</v>
      </c>
      <c r="O8">
        <v>468.65</v>
      </c>
      <c r="P8">
        <v>494.48953082904001</v>
      </c>
      <c r="Q8">
        <v>412.96962238727502</v>
      </c>
      <c r="R8">
        <v>54.3450182332327</v>
      </c>
      <c r="S8" s="1">
        <f>(Table2[[#This Row],[Close Price]]-Table2[[#This Row],[20D EMA]])/Table2[[#This Row],[20D EMA]]</f>
        <v>4.9077136455777477E-3</v>
      </c>
      <c r="T8" s="1">
        <f>(Table2[[#This Row],[Close Price]]-Table2[[#This Row],[50D EMA]])/Table2[[#This Row],[50D EMA]]</f>
        <v>-4.7603699090604905E-2</v>
      </c>
      <c r="U8" s="1">
        <f>(Table2[[#This Row],[Close Price]]-Table2[[#This Row],[200D EMA]])/Table2[[#This Row],[200D EMA]]</f>
        <v>0.14039865033547691</v>
      </c>
      <c r="V8">
        <v>0.43625993644019601</v>
      </c>
      <c r="W8">
        <v>468</v>
      </c>
      <c r="X8">
        <v>476.95</v>
      </c>
      <c r="Y8">
        <v>408.15</v>
      </c>
      <c r="Z8">
        <v>479.7</v>
      </c>
      <c r="AA8">
        <v>468</v>
      </c>
      <c r="AB8">
        <v>476.95</v>
      </c>
      <c r="AC8" s="1">
        <f>(Table2[[#This Row],[Close Price]]/Table2[[#This Row],[Day Low]])-1</f>
        <v>6.303418803418781E-3</v>
      </c>
      <c r="AD8" s="1">
        <f>(Table2[[#This Row],[Day High]]/Table2[[#This Row],[Close Price]])-1</f>
        <v>1.2740205966663032E-2</v>
      </c>
      <c r="AE8" s="1">
        <f>(Table2[[#This Row],[Close Price]]/Table2[[#This Row],[Current Week Low]])-1</f>
        <v>0.15386500061251995</v>
      </c>
      <c r="AF8" s="1">
        <f>(Table2[[#This Row],[Current Week High]]/Table2[[#This Row],[Close Price]])-1</f>
        <v>1.8579467034717023E-2</v>
      </c>
      <c r="AG8" s="1">
        <f>(Table2[[#This Row],[Close Price]]/Table2[[#This Row],[Current Month Low]])-1</f>
        <v>6.303418803418781E-3</v>
      </c>
      <c r="AH8" s="1">
        <f>(Table2[[#This Row],[Current Month High]]/Table2[[#This Row],[Close Price]])-1</f>
        <v>1.2740205966663032E-2</v>
      </c>
      <c r="AI8">
        <v>37.381887673850699</v>
      </c>
      <c r="AJ8">
        <v>208.617300131061</v>
      </c>
      <c r="AK8" t="str">
        <f>IF(AND(Table2[[#This Row],[20D EMA]]&gt;Table2[[#This Row],[50D EMA]],Table2[[#This Row],[50D EMA]]&gt;Table2[[#This Row],[200D EMA]]),"Uptrend","Downtrend/NoTrend")</f>
        <v>Downtrend/NoTrend</v>
      </c>
      <c r="AL8">
        <v>-0.14000000000000001</v>
      </c>
      <c r="AM8" t="s">
        <v>3180</v>
      </c>
      <c r="AN8">
        <v>-1.8</v>
      </c>
      <c r="AO8" t="s">
        <v>3180</v>
      </c>
      <c r="AP8">
        <v>0.20761188399979999</v>
      </c>
      <c r="AQ8">
        <f>(Table2[[#This Row],[Sharpe Ratio]]-AVERAGE(Table2[Sharpe Ratio]))/_xlfn.STDEV.P(Table2[Sharpe Ratio])</f>
        <v>1.7792886226880835</v>
      </c>
      <c r="AR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">
        <f>_xlfn.RANK.AVG(Table2[[#This Row],[1Y Return vs Nifty Z-Score]],Table2[1Y Return vs Nifty Z-Score])</f>
        <v>20</v>
      </c>
      <c r="AT8">
        <f>_xlfn.RANK.AVG(Table2[[#This Row],[6M Return vs Nifty Z-Score]],Table2[6M Return vs Nifty Z-Score])</f>
        <v>33</v>
      </c>
      <c r="AU8">
        <f>_xlfn.RANK.AVG(Table2[[#This Row],[Sharpe Ratio Z-Score]],Table2[Sharpe Ratio Z-Score])</f>
        <v>22</v>
      </c>
      <c r="AV8">
        <f>(Table2[[#This Row],[Rank 1Y]]+Table2[[#This Row],[Rank 6M]]+Table2[[#This Row],[Rank Sharpe]])/3</f>
        <v>25</v>
      </c>
    </row>
    <row r="9" spans="1:48" x14ac:dyDescent="0.3">
      <c r="A9" t="s">
        <v>106</v>
      </c>
      <c r="B9" t="s">
        <v>107</v>
      </c>
      <c r="C9" t="s">
        <v>3147</v>
      </c>
      <c r="D9" t="s">
        <v>108</v>
      </c>
      <c r="E9">
        <v>253346.64124836499</v>
      </c>
      <c r="F9">
        <v>7149</v>
      </c>
      <c r="G9">
        <v>197.311306148379</v>
      </c>
      <c r="H9">
        <f>(Table2[[#This Row],[1Y Return vs Nifty]]-AVERAGE(Table2[1Y Return vs Nifty]))/_xlfn.STDEV.P(Table2[1Y Return vs Nifty])</f>
        <v>2.9189875837470338</v>
      </c>
      <c r="I9">
        <v>-0.420148343507598</v>
      </c>
      <c r="J9">
        <f>(Table2[[#This Row],[1M Return vs Nifty]]-AVERAGE(Table2[1M Return vs Nifty]))/_xlfn.STDEV.P(Table2[1M Return vs Nifty])</f>
        <v>-7.3596809135567931E-2</v>
      </c>
      <c r="K9">
        <v>46.332822085430202</v>
      </c>
      <c r="L9">
        <f>(Table2[[#This Row],[6M Return vs Nifty]]-AVERAGE(Table2[6M Return vs Nifty]))/_xlfn.STDEV.P(Table2[6M Return vs Nifty])</f>
        <v>1.412274012143454</v>
      </c>
      <c r="M9">
        <v>-4.8174741837041104</v>
      </c>
      <c r="N9">
        <f>(Table2[[#This Row],[1W Return vs Nifty]]-AVERAGE(Table2[1W Return vs Nifty]))/_xlfn.STDEV.P(Table2[1W Return vs Nifty])</f>
        <v>-1.1610174812973337</v>
      </c>
      <c r="O9">
        <v>7482.65</v>
      </c>
      <c r="P9">
        <v>7265.9865813904098</v>
      </c>
      <c r="Q9">
        <v>5552.9232708244499</v>
      </c>
      <c r="R9">
        <v>30.5175714317005</v>
      </c>
      <c r="S9" s="1">
        <f>(Table2[[#This Row],[Close Price]]-Table2[[#This Row],[20D EMA]])/Table2[[#This Row],[20D EMA]]</f>
        <v>-4.4589817778460793E-2</v>
      </c>
      <c r="T9" s="1">
        <f>(Table2[[#This Row],[Close Price]]-Table2[[#This Row],[50D EMA]])/Table2[[#This Row],[50D EMA]]</f>
        <v>-1.6100577682050084E-2</v>
      </c>
      <c r="U9" s="1">
        <f>(Table2[[#This Row],[Close Price]]-Table2[[#This Row],[200D EMA]])/Table2[[#This Row],[200D EMA]]</f>
        <v>0.2874299988190866</v>
      </c>
      <c r="V9">
        <v>0.48027853055719599</v>
      </c>
      <c r="W9">
        <v>7125</v>
      </c>
      <c r="X9">
        <v>7214.9</v>
      </c>
      <c r="Y9">
        <v>7071</v>
      </c>
      <c r="Z9">
        <v>7446.1</v>
      </c>
      <c r="AA9">
        <v>7125</v>
      </c>
      <c r="AB9">
        <v>7214.9</v>
      </c>
      <c r="AC9" s="1">
        <f>(Table2[[#This Row],[Close Price]]/Table2[[#This Row],[Day Low]])-1</f>
        <v>3.3684210526316871E-3</v>
      </c>
      <c r="AD9" s="1">
        <f>(Table2[[#This Row],[Day High]]/Table2[[#This Row],[Close Price]])-1</f>
        <v>9.2180724576862438E-3</v>
      </c>
      <c r="AE9" s="1">
        <f>(Table2[[#This Row],[Close Price]]/Table2[[#This Row],[Current Week Low]])-1</f>
        <v>1.1030971574034876E-2</v>
      </c>
      <c r="AF9" s="1">
        <f>(Table2[[#This Row],[Current Week High]]/Table2[[#This Row],[Close Price]])-1</f>
        <v>4.155825989648898E-2</v>
      </c>
      <c r="AG9" s="1">
        <f>(Table2[[#This Row],[Close Price]]/Table2[[#This Row],[Current Month Low]])-1</f>
        <v>3.3684210526316871E-3</v>
      </c>
      <c r="AH9" s="1">
        <f>(Table2[[#This Row],[Current Month High]]/Table2[[#This Row],[Close Price]])-1</f>
        <v>9.2180724576862438E-3</v>
      </c>
      <c r="AI9">
        <v>16.729612533221399</v>
      </c>
      <c r="AJ9">
        <v>232.67409665185301</v>
      </c>
      <c r="AK9" t="str">
        <f>IF(AND(Table2[[#This Row],[20D EMA]]&gt;Table2[[#This Row],[50D EMA]],Table2[[#This Row],[50D EMA]]&gt;Table2[[#This Row],[200D EMA]]),"Uptrend","Downtrend/NoTrend")</f>
        <v>Uptrend</v>
      </c>
      <c r="AL9">
        <v>0.12</v>
      </c>
      <c r="AM9" t="s">
        <v>3181</v>
      </c>
      <c r="AN9">
        <v>-8.41</v>
      </c>
      <c r="AO9" t="s">
        <v>3180</v>
      </c>
      <c r="AP9">
        <v>0.27370502202471098</v>
      </c>
      <c r="AQ9">
        <f>(Table2[[#This Row],[Sharpe Ratio]]-AVERAGE(Table2[Sharpe Ratio]))/_xlfn.STDEV.P(Table2[Sharpe Ratio])</f>
        <v>2.5644378176262097</v>
      </c>
      <c r="AR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5.6610851230837964</v>
      </c>
      <c r="AS9">
        <f>_xlfn.RANK.AVG(Table2[[#This Row],[1Y Return vs Nifty Z-Score]],Table2[1Y Return vs Nifty Z-Score])</f>
        <v>14</v>
      </c>
      <c r="AT9">
        <f>_xlfn.RANK.AVG(Table2[[#This Row],[6M Return vs Nifty Z-Score]],Table2[6M Return vs Nifty Z-Score])</f>
        <v>61</v>
      </c>
      <c r="AU9">
        <f>_xlfn.RANK.AVG(Table2[[#This Row],[Sharpe Ratio Z-Score]],Table2[Sharpe Ratio Z-Score])</f>
        <v>3</v>
      </c>
      <c r="AV9">
        <f>(Table2[[#This Row],[Rank 1Y]]+Table2[[#This Row],[Rank 6M]]+Table2[[#This Row],[Rank Sharpe]])/3</f>
        <v>26</v>
      </c>
    </row>
    <row r="10" spans="1:48" x14ac:dyDescent="0.3">
      <c r="A10" t="s">
        <v>901</v>
      </c>
      <c r="B10" t="s">
        <v>902</v>
      </c>
      <c r="C10" t="s">
        <v>3146</v>
      </c>
      <c r="D10" t="s">
        <v>131</v>
      </c>
      <c r="E10">
        <v>16930.430259607401</v>
      </c>
      <c r="F10">
        <v>1878.65</v>
      </c>
      <c r="G10">
        <v>135.846088195834</v>
      </c>
      <c r="H10">
        <f>(Table2[[#This Row],[1Y Return vs Nifty]]-AVERAGE(Table2[1Y Return vs Nifty]))/_xlfn.STDEV.P(Table2[1Y Return vs Nifty])</f>
        <v>1.880534561129791</v>
      </c>
      <c r="I10">
        <v>15.0234538685442</v>
      </c>
      <c r="J10">
        <f>(Table2[[#This Row],[1M Return vs Nifty]]-AVERAGE(Table2[1M Return vs Nifty]))/_xlfn.STDEV.P(Table2[1M Return vs Nifty])</f>
        <v>1.5767335958497726</v>
      </c>
      <c r="K10">
        <v>67.304891959841598</v>
      </c>
      <c r="L10">
        <f>(Table2[[#This Row],[6M Return vs Nifty]]-AVERAGE(Table2[6M Return vs Nifty]))/_xlfn.STDEV.P(Table2[6M Return vs Nifty])</f>
        <v>2.1418269045360905</v>
      </c>
      <c r="M10">
        <v>7.7383752567747504</v>
      </c>
      <c r="N10">
        <f>(Table2[[#This Row],[1W Return vs Nifty]]-AVERAGE(Table2[1W Return vs Nifty]))/_xlfn.STDEV.P(Table2[1W Return vs Nifty])</f>
        <v>1.2236908831096009</v>
      </c>
      <c r="O10">
        <v>1799.84</v>
      </c>
      <c r="P10">
        <v>1730.56974039584</v>
      </c>
      <c r="Q10">
        <v>1334.9300229738301</v>
      </c>
      <c r="R10">
        <v>54.016997259778499</v>
      </c>
      <c r="S10" s="1">
        <f>(Table2[[#This Row],[Close Price]]-Table2[[#This Row],[20D EMA]])/Table2[[#This Row],[20D EMA]]</f>
        <v>4.3787225531158422E-2</v>
      </c>
      <c r="T10" s="1">
        <f>(Table2[[#This Row],[Close Price]]-Table2[[#This Row],[50D EMA]])/Table2[[#This Row],[50D EMA]]</f>
        <v>8.5567345913657972E-2</v>
      </c>
      <c r="U10" s="1">
        <f>(Table2[[#This Row],[Close Price]]-Table2[[#This Row],[200D EMA]])/Table2[[#This Row],[200D EMA]]</f>
        <v>0.40730223132964105</v>
      </c>
      <c r="V10">
        <v>0.59857721490549598</v>
      </c>
      <c r="W10">
        <v>1850</v>
      </c>
      <c r="X10">
        <v>1920</v>
      </c>
      <c r="Y10">
        <v>1644.05</v>
      </c>
      <c r="Z10">
        <v>1920</v>
      </c>
      <c r="AA10">
        <v>1850</v>
      </c>
      <c r="AB10">
        <v>1920</v>
      </c>
      <c r="AC10" s="1">
        <f>(Table2[[#This Row],[Close Price]]/Table2[[#This Row],[Day Low]])-1</f>
        <v>1.5486486486486539E-2</v>
      </c>
      <c r="AD10" s="1">
        <f>(Table2[[#This Row],[Day High]]/Table2[[#This Row],[Close Price]])-1</f>
        <v>2.201048625342672E-2</v>
      </c>
      <c r="AE10" s="1">
        <f>(Table2[[#This Row],[Close Price]]/Table2[[#This Row],[Current Week Low]])-1</f>
        <v>0.14269639001246937</v>
      </c>
      <c r="AF10" s="1">
        <f>(Table2[[#This Row],[Current Week High]]/Table2[[#This Row],[Close Price]])-1</f>
        <v>2.201048625342672E-2</v>
      </c>
      <c r="AG10" s="1">
        <f>(Table2[[#This Row],[Close Price]]/Table2[[#This Row],[Current Month Low]])-1</f>
        <v>1.5486486486486539E-2</v>
      </c>
      <c r="AH10" s="1">
        <f>(Table2[[#This Row],[Current Month High]]/Table2[[#This Row],[Close Price]])-1</f>
        <v>2.201048625342672E-2</v>
      </c>
      <c r="AI10">
        <v>6.3369973118994896</v>
      </c>
      <c r="AJ10">
        <v>173.03975001816701</v>
      </c>
      <c r="AK10" t="str">
        <f>IF(AND(Table2[[#This Row],[20D EMA]]&gt;Table2[[#This Row],[50D EMA]],Table2[[#This Row],[50D EMA]]&gt;Table2[[#This Row],[200D EMA]]),"Uptrend","Downtrend/NoTrend")</f>
        <v>Uptrend</v>
      </c>
      <c r="AL10">
        <v>0.11</v>
      </c>
      <c r="AM10" t="s">
        <v>3181</v>
      </c>
      <c r="AN10">
        <v>-2.36</v>
      </c>
      <c r="AO10" t="s">
        <v>3180</v>
      </c>
      <c r="AP10">
        <v>0.20930721851089301</v>
      </c>
      <c r="AQ10">
        <f>(Table2[[#This Row],[Sharpe Ratio]]-AVERAGE(Table2[Sharpe Ratio]))/_xlfn.STDEV.P(Table2[Sharpe Ratio])</f>
        <v>1.7994282402991251</v>
      </c>
      <c r="AR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8.6222141849243794</v>
      </c>
      <c r="AS10">
        <f>_xlfn.RANK.AVG(Table2[[#This Row],[1Y Return vs Nifty Z-Score]],Table2[1Y Return vs Nifty Z-Score])</f>
        <v>38</v>
      </c>
      <c r="AT10">
        <f>_xlfn.RANK.AVG(Table2[[#This Row],[6M Return vs Nifty Z-Score]],Table2[6M Return vs Nifty Z-Score])</f>
        <v>23</v>
      </c>
      <c r="AU10">
        <f>_xlfn.RANK.AVG(Table2[[#This Row],[Sharpe Ratio Z-Score]],Table2[Sharpe Ratio Z-Score])</f>
        <v>21</v>
      </c>
      <c r="AV10">
        <f>(Table2[[#This Row],[Rank 1Y]]+Table2[[#This Row],[Rank 6M]]+Table2[[#This Row],[Rank Sharpe]])/3</f>
        <v>27.333333333333332</v>
      </c>
    </row>
    <row r="11" spans="1:48" x14ac:dyDescent="0.3">
      <c r="A11" t="s">
        <v>1164</v>
      </c>
      <c r="B11" t="s">
        <v>1165</v>
      </c>
      <c r="C11" t="s">
        <v>3135</v>
      </c>
      <c r="D11" t="s">
        <v>502</v>
      </c>
      <c r="E11">
        <v>10367.358493924699</v>
      </c>
      <c r="F11">
        <v>522.85</v>
      </c>
      <c r="G11">
        <v>127.80673495168701</v>
      </c>
      <c r="H11">
        <f>(Table2[[#This Row],[1Y Return vs Nifty]]-AVERAGE(Table2[1Y Return vs Nifty]))/_xlfn.STDEV.P(Table2[1Y Return vs Nifty])</f>
        <v>1.7447099280386378</v>
      </c>
      <c r="I11">
        <v>16.492456404313401</v>
      </c>
      <c r="J11">
        <f>(Table2[[#This Row],[1M Return vs Nifty]]-AVERAGE(Table2[1M Return vs Nifty]))/_xlfn.STDEV.P(Table2[1M Return vs Nifty])</f>
        <v>1.7337137819807378</v>
      </c>
      <c r="K11">
        <v>50.657469595607203</v>
      </c>
      <c r="L11">
        <f>(Table2[[#This Row],[6M Return vs Nifty]]-AVERAGE(Table2[6M Return vs Nifty]))/_xlfn.STDEV.P(Table2[6M Return vs Nifty])</f>
        <v>1.5627150090751789</v>
      </c>
      <c r="M11">
        <v>8.9837942761024898</v>
      </c>
      <c r="N11">
        <f>(Table2[[#This Row],[1W Return vs Nifty]]-AVERAGE(Table2[1W Return vs Nifty]))/_xlfn.STDEV.P(Table2[1W Return vs Nifty])</f>
        <v>1.4602309249969678</v>
      </c>
      <c r="O11">
        <v>483.83</v>
      </c>
      <c r="P11">
        <v>462.68785726555097</v>
      </c>
      <c r="Q11">
        <v>374.72831251791803</v>
      </c>
      <c r="R11">
        <v>63.155561726483398</v>
      </c>
      <c r="S11" s="1">
        <f>(Table2[[#This Row],[Close Price]]-Table2[[#This Row],[20D EMA]])/Table2[[#This Row],[20D EMA]]</f>
        <v>8.0648161544344177E-2</v>
      </c>
      <c r="T11" s="1">
        <f>(Table2[[#This Row],[Close Price]]-Table2[[#This Row],[50D EMA]])/Table2[[#This Row],[50D EMA]]</f>
        <v>0.1300274943241489</v>
      </c>
      <c r="U11" s="1">
        <f>(Table2[[#This Row],[Close Price]]-Table2[[#This Row],[200D EMA]])/Table2[[#This Row],[200D EMA]]</f>
        <v>0.39527754518148239</v>
      </c>
      <c r="V11">
        <v>0.96884374055753497</v>
      </c>
      <c r="W11">
        <v>520.70000000000005</v>
      </c>
      <c r="X11">
        <v>528.79999999999995</v>
      </c>
      <c r="Y11">
        <v>449.5</v>
      </c>
      <c r="Z11">
        <v>528.79999999999995</v>
      </c>
      <c r="AA11">
        <v>520.70000000000005</v>
      </c>
      <c r="AB11">
        <v>528.79999999999995</v>
      </c>
      <c r="AC11" s="1">
        <f>(Table2[[#This Row],[Close Price]]/Table2[[#This Row],[Day Low]])-1</f>
        <v>4.129057038601891E-3</v>
      </c>
      <c r="AD11" s="1">
        <f>(Table2[[#This Row],[Day High]]/Table2[[#This Row],[Close Price]])-1</f>
        <v>1.1379936884383435E-2</v>
      </c>
      <c r="AE11" s="1">
        <f>(Table2[[#This Row],[Close Price]]/Table2[[#This Row],[Current Week Low]])-1</f>
        <v>0.16318131256952184</v>
      </c>
      <c r="AF11" s="1">
        <f>(Table2[[#This Row],[Current Week High]]/Table2[[#This Row],[Close Price]])-1</f>
        <v>1.1379936884383435E-2</v>
      </c>
      <c r="AG11" s="1">
        <f>(Table2[[#This Row],[Close Price]]/Table2[[#This Row],[Current Month Low]])-1</f>
        <v>4.129057038601891E-3</v>
      </c>
      <c r="AH11" s="1">
        <f>(Table2[[#This Row],[Current Month High]]/Table2[[#This Row],[Close Price]])-1</f>
        <v>1.1379936884383435E-2</v>
      </c>
      <c r="AI11">
        <v>1.1379936884383399</v>
      </c>
      <c r="AJ11">
        <v>158.00641500123299</v>
      </c>
      <c r="AK11" t="str">
        <f>IF(AND(Table2[[#This Row],[20D EMA]]&gt;Table2[[#This Row],[50D EMA]],Table2[[#This Row],[50D EMA]]&gt;Table2[[#This Row],[200D EMA]]),"Uptrend","Downtrend/NoTrend")</f>
        <v>Uptrend</v>
      </c>
      <c r="AL11">
        <v>0.26</v>
      </c>
      <c r="AM11" t="s">
        <v>3181</v>
      </c>
      <c r="AN11">
        <v>6.93</v>
      </c>
      <c r="AO11" t="s">
        <v>3181</v>
      </c>
      <c r="AP11">
        <v>0.34381788651860601</v>
      </c>
      <c r="AQ11">
        <f>(Table2[[#This Row],[Sharpe Ratio]]-AVERAGE(Table2[Sharpe Ratio]))/_xlfn.STDEV.P(Table2[Sharpe Ratio])</f>
        <v>3.3973390953872871</v>
      </c>
      <c r="AR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9.898708739478808</v>
      </c>
      <c r="AS11">
        <f>_xlfn.RANK.AVG(Table2[[#This Row],[1Y Return vs Nifty Z-Score]],Table2[1Y Return vs Nifty Z-Score])</f>
        <v>40</v>
      </c>
      <c r="AT11">
        <f>_xlfn.RANK.AVG(Table2[[#This Row],[6M Return vs Nifty Z-Score]],Table2[6M Return vs Nifty Z-Score])</f>
        <v>47</v>
      </c>
      <c r="AU11">
        <f>_xlfn.RANK.AVG(Table2[[#This Row],[Sharpe Ratio Z-Score]],Table2[Sharpe Ratio Z-Score])</f>
        <v>1</v>
      </c>
      <c r="AV11">
        <f>(Table2[[#This Row],[Rank 1Y]]+Table2[[#This Row],[Rank 6M]]+Table2[[#This Row],[Rank Sharpe]])/3</f>
        <v>29.333333333333332</v>
      </c>
    </row>
    <row r="12" spans="1:48" hidden="1" x14ac:dyDescent="0.3">
      <c r="A12" t="s">
        <v>996</v>
      </c>
      <c r="B12" t="s">
        <v>997</v>
      </c>
      <c r="C12" t="s">
        <v>3140</v>
      </c>
      <c r="D12" t="s">
        <v>117</v>
      </c>
      <c r="E12">
        <v>13958.4284159006</v>
      </c>
      <c r="F12">
        <v>970.8</v>
      </c>
      <c r="G12">
        <v>110.096342134439</v>
      </c>
      <c r="H12">
        <f>(Table2[[#This Row],[1Y Return vs Nifty]]-AVERAGE(Table2[1Y Return vs Nifty]))/_xlfn.STDEV.P(Table2[1Y Return vs Nifty])</f>
        <v>1.4454933700332759</v>
      </c>
      <c r="I12">
        <v>-10.303875847604001</v>
      </c>
      <c r="J12">
        <f>(Table2[[#This Row],[1M Return vs Nifty]]-AVERAGE(Table2[1M Return vs Nifty]))/_xlfn.STDEV.P(Table2[1M Return vs Nifty])</f>
        <v>-1.1297892563789413</v>
      </c>
      <c r="K12">
        <v>83.152427654982702</v>
      </c>
      <c r="L12">
        <f>(Table2[[#This Row],[6M Return vs Nifty]]-AVERAGE(Table2[6M Return vs Nifty]))/_xlfn.STDEV.P(Table2[6M Return vs Nifty])</f>
        <v>2.6931132378794858</v>
      </c>
      <c r="M12">
        <v>5.1614532387306298</v>
      </c>
      <c r="N12">
        <f>(Table2[[#This Row],[1W Return vs Nifty]]-AVERAGE(Table2[1W Return vs Nifty]))/_xlfn.STDEV.P(Table2[1W Return vs Nifty])</f>
        <v>0.73426103449715663</v>
      </c>
      <c r="O12">
        <v>981.99</v>
      </c>
      <c r="P12">
        <v>989.05702715635096</v>
      </c>
      <c r="Q12">
        <v>768.78048845128899</v>
      </c>
      <c r="R12">
        <v>41.416818573183001</v>
      </c>
      <c r="S12" s="1">
        <f>(Table2[[#This Row],[Close Price]]-Table2[[#This Row],[20D EMA]])/Table2[[#This Row],[20D EMA]]</f>
        <v>-1.1395228057312247E-2</v>
      </c>
      <c r="T12" s="1">
        <f>(Table2[[#This Row],[Close Price]]-Table2[[#This Row],[50D EMA]])/Table2[[#This Row],[50D EMA]]</f>
        <v>-1.8459023751989292E-2</v>
      </c>
      <c r="U12" s="1">
        <f>(Table2[[#This Row],[Close Price]]-Table2[[#This Row],[200D EMA]])/Table2[[#This Row],[200D EMA]]</f>
        <v>0.26277918675548073</v>
      </c>
      <c r="V12">
        <v>0.41216212111065897</v>
      </c>
      <c r="W12">
        <v>963.5</v>
      </c>
      <c r="X12">
        <v>977.2</v>
      </c>
      <c r="Y12">
        <v>871</v>
      </c>
      <c r="Z12">
        <v>977.2</v>
      </c>
      <c r="AA12">
        <v>963.5</v>
      </c>
      <c r="AB12">
        <v>977.2</v>
      </c>
      <c r="AC12" s="1">
        <f>(Table2[[#This Row],[Close Price]]/Table2[[#This Row],[Day Low]])-1</f>
        <v>7.5765438505448479E-3</v>
      </c>
      <c r="AD12" s="1">
        <f>(Table2[[#This Row],[Day High]]/Table2[[#This Row],[Close Price]])-1</f>
        <v>6.5925010300784681E-3</v>
      </c>
      <c r="AE12" s="1">
        <f>(Table2[[#This Row],[Close Price]]/Table2[[#This Row],[Current Week Low]])-1</f>
        <v>0.11458094144661302</v>
      </c>
      <c r="AF12" s="1">
        <f>(Table2[[#This Row],[Current Week High]]/Table2[[#This Row],[Close Price]])-1</f>
        <v>6.5925010300784681E-3</v>
      </c>
      <c r="AG12" s="1">
        <f>(Table2[[#This Row],[Close Price]]/Table2[[#This Row],[Current Month Low]])-1</f>
        <v>7.5765438505448479E-3</v>
      </c>
      <c r="AH12" s="1">
        <f>(Table2[[#This Row],[Current Month High]]/Table2[[#This Row],[Close Price]])-1</f>
        <v>6.5925010300784681E-3</v>
      </c>
      <c r="AI12">
        <v>38.833951380304804</v>
      </c>
      <c r="AJ12">
        <v>159.50280673616601</v>
      </c>
      <c r="AK12" t="str">
        <f>IF(AND(Table2[[#This Row],[20D EMA]]&gt;Table2[[#This Row],[50D EMA]],Table2[[#This Row],[50D EMA]]&gt;Table2[[#This Row],[200D EMA]]),"Uptrend","Downtrend/NoTrend")</f>
        <v>Downtrend/NoTrend</v>
      </c>
      <c r="AL12">
        <v>0.13</v>
      </c>
      <c r="AM12" t="s">
        <v>3181</v>
      </c>
      <c r="AN12">
        <v>-5.36</v>
      </c>
      <c r="AO12" t="s">
        <v>3180</v>
      </c>
      <c r="AP12">
        <v>0.19614315723516601</v>
      </c>
      <c r="AQ12">
        <f>(Table2[[#This Row],[Sharpe Ratio]]-AVERAGE(Table2[Sharpe Ratio]))/_xlfn.STDEV.P(Table2[Sharpe Ratio])</f>
        <v>1.6430466185208159</v>
      </c>
      <c r="AR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">
        <f>_xlfn.RANK.AVG(Table2[[#This Row],[1Y Return vs Nifty Z-Score]],Table2[1Y Return vs Nifty Z-Score])</f>
        <v>55</v>
      </c>
      <c r="AT12">
        <f>_xlfn.RANK.AVG(Table2[[#This Row],[6M Return vs Nifty Z-Score]],Table2[6M Return vs Nifty Z-Score])</f>
        <v>17</v>
      </c>
      <c r="AU12">
        <f>_xlfn.RANK.AVG(Table2[[#This Row],[Sharpe Ratio Z-Score]],Table2[Sharpe Ratio Z-Score])</f>
        <v>29</v>
      </c>
      <c r="AV12">
        <f>(Table2[[#This Row],[Rank 1Y]]+Table2[[#This Row],[Rank 6M]]+Table2[[#This Row],[Rank Sharpe]])/3</f>
        <v>33.666666666666664</v>
      </c>
    </row>
    <row r="13" spans="1:48" hidden="1" x14ac:dyDescent="0.3">
      <c r="A13" t="s">
        <v>862</v>
      </c>
      <c r="B13" t="s">
        <v>863</v>
      </c>
      <c r="C13" t="s">
        <v>3138</v>
      </c>
      <c r="D13" t="s">
        <v>46</v>
      </c>
      <c r="E13">
        <v>18190.3753505024</v>
      </c>
      <c r="F13">
        <v>1594.15</v>
      </c>
      <c r="G13">
        <v>195.793172554644</v>
      </c>
      <c r="H13">
        <f>(Table2[[#This Row],[1Y Return vs Nifty]]-AVERAGE(Table2[1Y Return vs Nifty]))/_xlfn.STDEV.P(Table2[1Y Return vs Nifty])</f>
        <v>2.8933387619960391</v>
      </c>
      <c r="I13">
        <v>2.0744325029384099</v>
      </c>
      <c r="J13">
        <f>(Table2[[#This Row],[1M Return vs Nifty]]-AVERAGE(Table2[1M Return vs Nifty]))/_xlfn.STDEV.P(Table2[1M Return vs Nifty])</f>
        <v>0.19297847311116087</v>
      </c>
      <c r="K13">
        <v>46.871319871823999</v>
      </c>
      <c r="L13">
        <f>(Table2[[#This Row],[6M Return vs Nifty]]-AVERAGE(Table2[6M Return vs Nifty]))/_xlfn.STDEV.P(Table2[6M Return vs Nifty])</f>
        <v>1.4310066703866906</v>
      </c>
      <c r="M13">
        <v>1.15263738006085</v>
      </c>
      <c r="N13">
        <f>(Table2[[#This Row],[1W Return vs Nifty]]-AVERAGE(Table2[1W Return vs Nifty]))/_xlfn.STDEV.P(Table2[1W Return vs Nifty])</f>
        <v>-2.7125660593095506E-2</v>
      </c>
      <c r="O13">
        <v>1586.28</v>
      </c>
      <c r="P13">
        <v>1593.83095858816</v>
      </c>
      <c r="Q13">
        <v>1300.6918512360101</v>
      </c>
      <c r="R13">
        <v>33.739764414297099</v>
      </c>
      <c r="S13" s="1">
        <f>(Table2[[#This Row],[Close Price]]-Table2[[#This Row],[20D EMA]])/Table2[[#This Row],[20D EMA]]</f>
        <v>4.9612930882316601E-3</v>
      </c>
      <c r="T13" s="1">
        <f>(Table2[[#This Row],[Close Price]]-Table2[[#This Row],[50D EMA]])/Table2[[#This Row],[50D EMA]]</f>
        <v>2.0017267836402254E-4</v>
      </c>
      <c r="U13" s="1">
        <f>(Table2[[#This Row],[Close Price]]-Table2[[#This Row],[200D EMA]])/Table2[[#This Row],[200D EMA]]</f>
        <v>0.22561696568262898</v>
      </c>
      <c r="V13">
        <v>0.77330651244343396</v>
      </c>
      <c r="W13">
        <v>1564.5</v>
      </c>
      <c r="X13">
        <v>1600</v>
      </c>
      <c r="Y13">
        <v>1424.85</v>
      </c>
      <c r="Z13">
        <v>1600</v>
      </c>
      <c r="AA13">
        <v>1564.5</v>
      </c>
      <c r="AB13">
        <v>1600</v>
      </c>
      <c r="AC13" s="1">
        <f>(Table2[[#This Row],[Close Price]]/Table2[[#This Row],[Day Low]])-1</f>
        <v>1.8951741770533825E-2</v>
      </c>
      <c r="AD13" s="1">
        <f>(Table2[[#This Row],[Day High]]/Table2[[#This Row],[Close Price]])-1</f>
        <v>3.6696672207758851E-3</v>
      </c>
      <c r="AE13" s="1">
        <f>(Table2[[#This Row],[Close Price]]/Table2[[#This Row],[Current Week Low]])-1</f>
        <v>0.11881952486226632</v>
      </c>
      <c r="AF13" s="1">
        <f>(Table2[[#This Row],[Current Week High]]/Table2[[#This Row],[Close Price]])-1</f>
        <v>3.6696672207758851E-3</v>
      </c>
      <c r="AG13" s="1">
        <f>(Table2[[#This Row],[Close Price]]/Table2[[#This Row],[Current Month Low]])-1</f>
        <v>1.8951741770533825E-2</v>
      </c>
      <c r="AH13" s="1">
        <f>(Table2[[#This Row],[Current Month High]]/Table2[[#This Row],[Close Price]])-1</f>
        <v>3.6696672207758851E-3</v>
      </c>
      <c r="AI13">
        <v>14.292883354765801</v>
      </c>
      <c r="AJ13">
        <v>229.88101396792501</v>
      </c>
      <c r="AK13" t="str">
        <f>IF(AND(Table2[[#This Row],[20D EMA]]&gt;Table2[[#This Row],[50D EMA]],Table2[[#This Row],[50D EMA]]&gt;Table2[[#This Row],[200D EMA]]),"Uptrend","Downtrend/NoTrend")</f>
        <v>Downtrend/NoTrend</v>
      </c>
      <c r="AL13">
        <v>0.03</v>
      </c>
      <c r="AM13" t="s">
        <v>3181</v>
      </c>
      <c r="AN13">
        <v>-9.35</v>
      </c>
      <c r="AO13" t="s">
        <v>3180</v>
      </c>
      <c r="AP13">
        <v>0.19051800955894799</v>
      </c>
      <c r="AQ13">
        <f>(Table2[[#This Row],[Sharpe Ratio]]-AVERAGE(Table2[Sharpe Ratio]))/_xlfn.STDEV.P(Table2[Sharpe Ratio])</f>
        <v>1.5762230374143171</v>
      </c>
      <c r="AR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">
        <f>_xlfn.RANK.AVG(Table2[[#This Row],[1Y Return vs Nifty Z-Score]],Table2[1Y Return vs Nifty Z-Score])</f>
        <v>16</v>
      </c>
      <c r="AT13">
        <f>_xlfn.RANK.AVG(Table2[[#This Row],[6M Return vs Nifty Z-Score]],Table2[6M Return vs Nifty Z-Score])</f>
        <v>56</v>
      </c>
      <c r="AU13">
        <f>_xlfn.RANK.AVG(Table2[[#This Row],[Sharpe Ratio Z-Score]],Table2[Sharpe Ratio Z-Score])</f>
        <v>35</v>
      </c>
      <c r="AV13">
        <f>(Table2[[#This Row],[Rank 1Y]]+Table2[[#This Row],[Rank 6M]]+Table2[[#This Row],[Rank Sharpe]])/3</f>
        <v>35.666666666666664</v>
      </c>
    </row>
    <row r="14" spans="1:48" hidden="1" x14ac:dyDescent="0.3">
      <c r="A14" t="s">
        <v>576</v>
      </c>
      <c r="B14" t="s">
        <v>577</v>
      </c>
      <c r="C14" t="s">
        <v>3137</v>
      </c>
      <c r="D14" t="s">
        <v>37</v>
      </c>
      <c r="E14">
        <v>34298.877536612301</v>
      </c>
      <c r="F14">
        <v>6700.05</v>
      </c>
      <c r="G14">
        <v>155.819508782849</v>
      </c>
      <c r="H14">
        <f>(Table2[[#This Row],[1Y Return vs Nifty]]-AVERAGE(Table2[1Y Return vs Nifty]))/_xlfn.STDEV.P(Table2[1Y Return vs Nifty])</f>
        <v>2.2179849057556718</v>
      </c>
      <c r="I14">
        <v>1.8024393757906301</v>
      </c>
      <c r="J14">
        <f>(Table2[[#This Row],[1M Return vs Nifty]]-AVERAGE(Table2[1M Return vs Nifty]))/_xlfn.STDEV.P(Table2[1M Return vs Nifty])</f>
        <v>0.16391281074071137</v>
      </c>
      <c r="K14">
        <v>96.068757541845201</v>
      </c>
      <c r="L14">
        <f>(Table2[[#This Row],[6M Return vs Nifty]]-AVERAGE(Table2[6M Return vs Nifty]))/_xlfn.STDEV.P(Table2[6M Return vs Nifty])</f>
        <v>3.1424320645135428</v>
      </c>
      <c r="M14">
        <v>2.48720739590819</v>
      </c>
      <c r="N14">
        <f>(Table2[[#This Row],[1W Return vs Nifty]]-AVERAGE(Table2[1W Return vs Nifty]))/_xlfn.STDEV.P(Table2[1W Return vs Nifty])</f>
        <v>0.22634665880391608</v>
      </c>
      <c r="O14">
        <v>6644.1</v>
      </c>
      <c r="P14">
        <v>6432.3361365517403</v>
      </c>
      <c r="Q14">
        <v>4723.8309131676997</v>
      </c>
      <c r="R14">
        <v>39.945900128304203</v>
      </c>
      <c r="S14" s="1">
        <f>(Table2[[#This Row],[Close Price]]-Table2[[#This Row],[20D EMA]])/Table2[[#This Row],[20D EMA]]</f>
        <v>8.4210051022711608E-3</v>
      </c>
      <c r="T14" s="1">
        <f>(Table2[[#This Row],[Close Price]]-Table2[[#This Row],[50D EMA]])/Table2[[#This Row],[50D EMA]]</f>
        <v>4.1620005199506947E-2</v>
      </c>
      <c r="U14" s="1">
        <f>(Table2[[#This Row],[Close Price]]-Table2[[#This Row],[200D EMA]])/Table2[[#This Row],[200D EMA]]</f>
        <v>0.41835093659334438</v>
      </c>
      <c r="V14">
        <v>0.218715696702135</v>
      </c>
      <c r="W14">
        <v>6683.45</v>
      </c>
      <c r="X14">
        <v>6762</v>
      </c>
      <c r="Y14">
        <v>6183.35</v>
      </c>
      <c r="Z14">
        <v>6762</v>
      </c>
      <c r="AA14">
        <v>6683.45</v>
      </c>
      <c r="AB14">
        <v>6762</v>
      </c>
      <c r="AC14" s="1">
        <f>(Table2[[#This Row],[Close Price]]/Table2[[#This Row],[Day Low]])-1</f>
        <v>2.4837471665084543E-3</v>
      </c>
      <c r="AD14" s="1">
        <f>(Table2[[#This Row],[Day High]]/Table2[[#This Row],[Close Price]])-1</f>
        <v>9.2461996552264392E-3</v>
      </c>
      <c r="AE14" s="1">
        <f>(Table2[[#This Row],[Close Price]]/Table2[[#This Row],[Current Week Low]])-1</f>
        <v>8.3563117080546867E-2</v>
      </c>
      <c r="AF14" s="1">
        <f>(Table2[[#This Row],[Current Week High]]/Table2[[#This Row],[Close Price]])-1</f>
        <v>9.2461996552264392E-3</v>
      </c>
      <c r="AG14" s="1">
        <f>(Table2[[#This Row],[Close Price]]/Table2[[#This Row],[Current Month Low]])-1</f>
        <v>2.4837471665084543E-3</v>
      </c>
      <c r="AH14" s="1">
        <f>(Table2[[#This Row],[Current Month High]]/Table2[[#This Row],[Close Price]])-1</f>
        <v>9.2461996552264392E-3</v>
      </c>
      <c r="AI14">
        <v>26.566219655077099</v>
      </c>
      <c r="AJ14">
        <v>233.33582089552201</v>
      </c>
      <c r="AK14" t="str">
        <f>IF(AND(Table2[[#This Row],[20D EMA]]&gt;Table2[[#This Row],[50D EMA]],Table2[[#This Row],[50D EMA]]&gt;Table2[[#This Row],[200D EMA]]),"Uptrend","Downtrend/NoTrend")</f>
        <v>Uptrend</v>
      </c>
      <c r="AL14">
        <v>0.59</v>
      </c>
      <c r="AM14" t="s">
        <v>3181</v>
      </c>
      <c r="AN14">
        <v>-5.65</v>
      </c>
      <c r="AO14" t="s">
        <v>3180</v>
      </c>
      <c r="AP14">
        <v>0.16945927152589499</v>
      </c>
      <c r="AQ14">
        <f>(Table2[[#This Row],[Sharpe Ratio]]-AVERAGE(Table2[Sharpe Ratio]))/_xlfn.STDEV.P(Table2[Sharpe Ratio])</f>
        <v>1.3260571093442568</v>
      </c>
      <c r="AR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7.0767335491580985</v>
      </c>
      <c r="AS14">
        <f>_xlfn.RANK.AVG(Table2[[#This Row],[1Y Return vs Nifty Z-Score]],Table2[1Y Return vs Nifty Z-Score])</f>
        <v>28</v>
      </c>
      <c r="AT14">
        <f>_xlfn.RANK.AVG(Table2[[#This Row],[6M Return vs Nifty Z-Score]],Table2[6M Return vs Nifty Z-Score])</f>
        <v>13</v>
      </c>
      <c r="AU14">
        <f>_xlfn.RANK.AVG(Table2[[#This Row],[Sharpe Ratio Z-Score]],Table2[Sharpe Ratio Z-Score])</f>
        <v>71</v>
      </c>
      <c r="AV14">
        <f>(Table2[[#This Row],[Rank 1Y]]+Table2[[#This Row],[Rank 6M]]+Table2[[#This Row],[Rank Sharpe]])/3</f>
        <v>37.333333333333336</v>
      </c>
    </row>
    <row r="15" spans="1:48" x14ac:dyDescent="0.3">
      <c r="A15" t="s">
        <v>1019</v>
      </c>
      <c r="B15" t="s">
        <v>1020</v>
      </c>
      <c r="C15" t="s">
        <v>3137</v>
      </c>
      <c r="D15" t="s">
        <v>373</v>
      </c>
      <c r="E15">
        <v>13546.7479530481</v>
      </c>
      <c r="F15">
        <v>398.65</v>
      </c>
      <c r="G15">
        <v>107.82708436602</v>
      </c>
      <c r="H15">
        <f>(Table2[[#This Row],[1Y Return vs Nifty]]-AVERAGE(Table2[1Y Return vs Nifty]))/_xlfn.STDEV.P(Table2[1Y Return vs Nifty])</f>
        <v>1.4071543277714922</v>
      </c>
      <c r="I15">
        <v>2.7901232374023999</v>
      </c>
      <c r="J15">
        <f>(Table2[[#This Row],[1M Return vs Nifty]]-AVERAGE(Table2[1M Return vs Nifty]))/_xlfn.STDEV.P(Table2[1M Return vs Nifty])</f>
        <v>0.26945843960048754</v>
      </c>
      <c r="K15">
        <v>76.700740752651996</v>
      </c>
      <c r="L15">
        <f>(Table2[[#This Row],[6M Return vs Nifty]]-AVERAGE(Table2[6M Return vs Nifty]))/_xlfn.STDEV.P(Table2[6M Return vs Nifty])</f>
        <v>2.4686791754052799</v>
      </c>
      <c r="M15">
        <v>9.6061732799122694</v>
      </c>
      <c r="N15">
        <f>(Table2[[#This Row],[1W Return vs Nifty]]-AVERAGE(Table2[1W Return vs Nifty]))/_xlfn.STDEV.P(Table2[1W Return vs Nifty])</f>
        <v>1.5784381735986868</v>
      </c>
      <c r="O15">
        <v>391.97</v>
      </c>
      <c r="P15">
        <v>382.73614243429802</v>
      </c>
      <c r="Q15">
        <v>295.77510692004699</v>
      </c>
      <c r="R15">
        <v>42.853868130254099</v>
      </c>
      <c r="S15" s="1">
        <f>(Table2[[#This Row],[Close Price]]-Table2[[#This Row],[20D EMA]])/Table2[[#This Row],[20D EMA]]</f>
        <v>1.704212057045169E-2</v>
      </c>
      <c r="T15" s="1">
        <f>(Table2[[#This Row],[Close Price]]-Table2[[#This Row],[50D EMA]])/Table2[[#This Row],[50D EMA]]</f>
        <v>4.1579186811273761E-2</v>
      </c>
      <c r="U15" s="1">
        <f>(Table2[[#This Row],[Close Price]]-Table2[[#This Row],[200D EMA]])/Table2[[#This Row],[200D EMA]]</f>
        <v>0.34781457490187573</v>
      </c>
      <c r="V15">
        <v>1.0357753774177301</v>
      </c>
      <c r="W15">
        <v>394.8</v>
      </c>
      <c r="X15">
        <v>405</v>
      </c>
      <c r="Y15">
        <v>344.95</v>
      </c>
      <c r="Z15">
        <v>405</v>
      </c>
      <c r="AA15">
        <v>394.8</v>
      </c>
      <c r="AB15">
        <v>405</v>
      </c>
      <c r="AC15" s="1">
        <f>(Table2[[#This Row],[Close Price]]/Table2[[#This Row],[Day Low]])-1</f>
        <v>9.7517730496452515E-3</v>
      </c>
      <c r="AD15" s="1">
        <f>(Table2[[#This Row],[Day High]]/Table2[[#This Row],[Close Price]])-1</f>
        <v>1.5928759563526906E-2</v>
      </c>
      <c r="AE15" s="1">
        <f>(Table2[[#This Row],[Close Price]]/Table2[[#This Row],[Current Week Low]])-1</f>
        <v>0.15567473546890853</v>
      </c>
      <c r="AF15" s="1">
        <f>(Table2[[#This Row],[Current Week High]]/Table2[[#This Row],[Close Price]])-1</f>
        <v>1.5928759563526906E-2</v>
      </c>
      <c r="AG15" s="1">
        <f>(Table2[[#This Row],[Close Price]]/Table2[[#This Row],[Current Month Low]])-1</f>
        <v>9.7517730496452515E-3</v>
      </c>
      <c r="AH15" s="1">
        <f>(Table2[[#This Row],[Current Month High]]/Table2[[#This Row],[Close Price]])-1</f>
        <v>1.5928759563526906E-2</v>
      </c>
      <c r="AI15">
        <v>12.366737739872001</v>
      </c>
      <c r="AJ15">
        <v>149.15624999999901</v>
      </c>
      <c r="AK15" t="str">
        <f>IF(AND(Table2[[#This Row],[20D EMA]]&gt;Table2[[#This Row],[50D EMA]],Table2[[#This Row],[50D EMA]]&gt;Table2[[#This Row],[200D EMA]]),"Uptrend","Downtrend/NoTrend")</f>
        <v>Uptrend</v>
      </c>
      <c r="AL15">
        <v>0.31</v>
      </c>
      <c r="AM15" t="s">
        <v>3181</v>
      </c>
      <c r="AN15">
        <v>-5.26</v>
      </c>
      <c r="AO15" t="s">
        <v>3180</v>
      </c>
      <c r="AP15">
        <v>0.191027917594633</v>
      </c>
      <c r="AQ15">
        <f>(Table2[[#This Row],[Sharpe Ratio]]-AVERAGE(Table2[Sharpe Ratio]))/_xlfn.STDEV.P(Table2[Sharpe Ratio])</f>
        <v>1.5822804572263358</v>
      </c>
      <c r="AR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7.3060105736022818</v>
      </c>
      <c r="AS15">
        <f>_xlfn.RANK.AVG(Table2[[#This Row],[1Y Return vs Nifty Z-Score]],Table2[1Y Return vs Nifty Z-Score])</f>
        <v>59</v>
      </c>
      <c r="AT15">
        <f>_xlfn.RANK.AVG(Table2[[#This Row],[6M Return vs Nifty Z-Score]],Table2[6M Return vs Nifty Z-Score])</f>
        <v>22</v>
      </c>
      <c r="AU15">
        <f>_xlfn.RANK.AVG(Table2[[#This Row],[Sharpe Ratio Z-Score]],Table2[Sharpe Ratio Z-Score])</f>
        <v>33</v>
      </c>
      <c r="AV15">
        <f>(Table2[[#This Row],[Rank 1Y]]+Table2[[#This Row],[Rank 6M]]+Table2[[#This Row],[Rank Sharpe]])/3</f>
        <v>38</v>
      </c>
    </row>
    <row r="16" spans="1:48" hidden="1" x14ac:dyDescent="0.3">
      <c r="A16" t="s">
        <v>1212</v>
      </c>
      <c r="B16" t="s">
        <v>1213</v>
      </c>
      <c r="C16" t="s">
        <v>3138</v>
      </c>
      <c r="D16" t="s">
        <v>46</v>
      </c>
      <c r="E16">
        <v>9711.5338748417398</v>
      </c>
      <c r="F16">
        <v>566.04999999999995</v>
      </c>
      <c r="G16">
        <v>157.53260811288399</v>
      </c>
      <c r="H16">
        <f>(Table2[[#This Row],[1Y Return vs Nifty]]-AVERAGE(Table2[1Y Return vs Nifty]))/_xlfn.STDEV.P(Table2[1Y Return vs Nifty])</f>
        <v>2.2469276678018733</v>
      </c>
      <c r="I16">
        <v>12.9597681602232</v>
      </c>
      <c r="J16">
        <f>(Table2[[#This Row],[1M Return vs Nifty]]-AVERAGE(Table2[1M Return vs Nifty]))/_xlfn.STDEV.P(Table2[1M Return vs Nifty])</f>
        <v>1.3562045234214448</v>
      </c>
      <c r="K16">
        <v>42.946880032403499</v>
      </c>
      <c r="L16">
        <f>(Table2[[#This Row],[6M Return vs Nifty]]-AVERAGE(Table2[6M Return vs Nifty]))/_xlfn.STDEV.P(Table2[6M Return vs Nifty])</f>
        <v>1.2944876499459161</v>
      </c>
      <c r="M16">
        <v>3.21280319204548</v>
      </c>
      <c r="N16">
        <f>(Table2[[#This Row],[1W Return vs Nifty]]-AVERAGE(Table2[1W Return vs Nifty]))/_xlfn.STDEV.P(Table2[1W Return vs Nifty])</f>
        <v>0.36415767449264136</v>
      </c>
      <c r="O16">
        <v>560.72</v>
      </c>
      <c r="P16">
        <v>549.90564765669001</v>
      </c>
      <c r="Q16">
        <v>451.30981838634801</v>
      </c>
      <c r="R16">
        <v>51.969472848864598</v>
      </c>
      <c r="S16" s="1">
        <f>(Table2[[#This Row],[Close Price]]-Table2[[#This Row],[20D EMA]])/Table2[[#This Row],[20D EMA]]</f>
        <v>9.5056356113566963E-3</v>
      </c>
      <c r="T16" s="1">
        <f>(Table2[[#This Row],[Close Price]]-Table2[[#This Row],[50D EMA]])/Table2[[#This Row],[50D EMA]]</f>
        <v>2.9358404322824813E-2</v>
      </c>
      <c r="U16" s="1">
        <f>(Table2[[#This Row],[Close Price]]-Table2[[#This Row],[200D EMA]])/Table2[[#This Row],[200D EMA]]</f>
        <v>0.25423816841367169</v>
      </c>
      <c r="V16">
        <v>0.57824205999310896</v>
      </c>
      <c r="W16">
        <v>560</v>
      </c>
      <c r="X16">
        <v>574.1</v>
      </c>
      <c r="Y16">
        <v>491.1</v>
      </c>
      <c r="Z16">
        <v>574.1</v>
      </c>
      <c r="AA16">
        <v>560</v>
      </c>
      <c r="AB16">
        <v>574.1</v>
      </c>
      <c r="AC16" s="1">
        <f>(Table2[[#This Row],[Close Price]]/Table2[[#This Row],[Day Low]])-1</f>
        <v>1.0803571428571246E-2</v>
      </c>
      <c r="AD16" s="1">
        <f>(Table2[[#This Row],[Day High]]/Table2[[#This Row],[Close Price]])-1</f>
        <v>1.4221358537231721E-2</v>
      </c>
      <c r="AE16" s="1">
        <f>(Table2[[#This Row],[Close Price]]/Table2[[#This Row],[Current Week Low]])-1</f>
        <v>0.15261657503563408</v>
      </c>
      <c r="AF16" s="1">
        <f>(Table2[[#This Row],[Current Week High]]/Table2[[#This Row],[Close Price]])-1</f>
        <v>1.4221358537231721E-2</v>
      </c>
      <c r="AG16" s="1">
        <f>(Table2[[#This Row],[Close Price]]/Table2[[#This Row],[Current Month Low]])-1</f>
        <v>1.0803571428571246E-2</v>
      </c>
      <c r="AH16" s="1">
        <f>(Table2[[#This Row],[Current Month High]]/Table2[[#This Row],[Close Price]])-1</f>
        <v>1.4221358537231721E-2</v>
      </c>
      <c r="AI16">
        <v>22.6570090981362</v>
      </c>
      <c r="AJ16">
        <v>186.752786220871</v>
      </c>
      <c r="AK16" t="str">
        <f>IF(AND(Table2[[#This Row],[20D EMA]]&gt;Table2[[#This Row],[50D EMA]],Table2[[#This Row],[50D EMA]]&gt;Table2[[#This Row],[200D EMA]]),"Uptrend","Downtrend/NoTrend")</f>
        <v>Uptrend</v>
      </c>
      <c r="AL16">
        <v>0.04</v>
      </c>
      <c r="AM16" t="s">
        <v>3181</v>
      </c>
      <c r="AN16">
        <v>-5.94</v>
      </c>
      <c r="AO16" t="s">
        <v>3180</v>
      </c>
      <c r="AP16">
        <v>0.218203152739045</v>
      </c>
      <c r="AQ16">
        <f>(Table2[[#This Row],[Sharpe Ratio]]-AVERAGE(Table2[Sharpe Ratio]))/_xlfn.STDEV.P(Table2[Sharpe Ratio])</f>
        <v>1.9051069205098226</v>
      </c>
      <c r="AR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7.1668844361716975</v>
      </c>
      <c r="AS16">
        <f>_xlfn.RANK.AVG(Table2[[#This Row],[1Y Return vs Nifty Z-Score]],Table2[1Y Return vs Nifty Z-Score])</f>
        <v>26</v>
      </c>
      <c r="AT16">
        <f>_xlfn.RANK.AVG(Table2[[#This Row],[6M Return vs Nifty Z-Score]],Table2[6M Return vs Nifty Z-Score])</f>
        <v>73</v>
      </c>
      <c r="AU16">
        <f>_xlfn.RANK.AVG(Table2[[#This Row],[Sharpe Ratio Z-Score]],Table2[Sharpe Ratio Z-Score])</f>
        <v>18</v>
      </c>
      <c r="AV16">
        <f>(Table2[[#This Row],[Rank 1Y]]+Table2[[#This Row],[Rank 6M]]+Table2[[#This Row],[Rank Sharpe]])/3</f>
        <v>39</v>
      </c>
    </row>
    <row r="17" spans="1:48" hidden="1" x14ac:dyDescent="0.3">
      <c r="A17" t="s">
        <v>980</v>
      </c>
      <c r="B17" t="s">
        <v>981</v>
      </c>
      <c r="C17" t="s">
        <v>3142</v>
      </c>
      <c r="D17" t="s">
        <v>982</v>
      </c>
      <c r="E17">
        <v>14419.417841508999</v>
      </c>
      <c r="F17">
        <v>2249.6</v>
      </c>
      <c r="G17">
        <v>83.756266934805396</v>
      </c>
      <c r="H17">
        <f>(Table2[[#This Row],[1Y Return vs Nifty]]-AVERAGE(Table2[1Y Return vs Nifty]))/_xlfn.STDEV.P(Table2[1Y Return vs Nifty])</f>
        <v>1.0004785857671048</v>
      </c>
      <c r="I17">
        <v>-8.4618001064099992</v>
      </c>
      <c r="J17">
        <f>(Table2[[#This Row],[1M Return vs Nifty]]-AVERAGE(Table2[1M Return vs Nifty]))/_xlfn.STDEV.P(Table2[1M Return vs Nifty])</f>
        <v>-0.93294181351965799</v>
      </c>
      <c r="K17">
        <v>133.23512659318001</v>
      </c>
      <c r="L17">
        <f>(Table2[[#This Row],[6M Return vs Nifty]]-AVERAGE(Table2[6M Return vs Nifty]))/_xlfn.STDEV.P(Table2[6M Return vs Nifty])</f>
        <v>4.4353341101154902</v>
      </c>
      <c r="M17">
        <v>2.09808981697801</v>
      </c>
      <c r="N17">
        <f>(Table2[[#This Row],[1W Return vs Nifty]]-AVERAGE(Table2[1W Return vs Nifty]))/_xlfn.STDEV.P(Table2[1W Return vs Nifty])</f>
        <v>0.15244230453370544</v>
      </c>
      <c r="O17">
        <v>2231.48</v>
      </c>
      <c r="P17">
        <v>2212.6344973138998</v>
      </c>
      <c r="Q17">
        <v>1641.44412592708</v>
      </c>
      <c r="R17">
        <v>25.542415645614099</v>
      </c>
      <c r="S17" s="1">
        <f>(Table2[[#This Row],[Close Price]]-Table2[[#This Row],[20D EMA]])/Table2[[#This Row],[20D EMA]]</f>
        <v>8.1201713660888249E-3</v>
      </c>
      <c r="T17" s="1">
        <f>(Table2[[#This Row],[Close Price]]-Table2[[#This Row],[50D EMA]])/Table2[[#This Row],[50D EMA]]</f>
        <v>1.670655624820799E-2</v>
      </c>
      <c r="U17" s="1">
        <f>(Table2[[#This Row],[Close Price]]-Table2[[#This Row],[200D EMA]])/Table2[[#This Row],[200D EMA]]</f>
        <v>0.37050050286020936</v>
      </c>
      <c r="V17">
        <v>0.68349368052827897</v>
      </c>
      <c r="W17">
        <v>2150</v>
      </c>
      <c r="X17">
        <v>2288.3000000000002</v>
      </c>
      <c r="Y17">
        <v>1966.55</v>
      </c>
      <c r="Z17">
        <v>2288.3000000000002</v>
      </c>
      <c r="AA17">
        <v>2150</v>
      </c>
      <c r="AB17">
        <v>2288.3000000000002</v>
      </c>
      <c r="AC17" s="1">
        <f>(Table2[[#This Row],[Close Price]]/Table2[[#This Row],[Day Low]])-1</f>
        <v>4.6325581395348703E-2</v>
      </c>
      <c r="AD17" s="1">
        <f>(Table2[[#This Row],[Day High]]/Table2[[#This Row],[Close Price]])-1</f>
        <v>1.7203058321479503E-2</v>
      </c>
      <c r="AE17" s="1">
        <f>(Table2[[#This Row],[Close Price]]/Table2[[#This Row],[Current Week Low]])-1</f>
        <v>0.14393226716839136</v>
      </c>
      <c r="AF17" s="1">
        <f>(Table2[[#This Row],[Current Week High]]/Table2[[#This Row],[Close Price]])-1</f>
        <v>1.7203058321479503E-2</v>
      </c>
      <c r="AG17" s="1">
        <f>(Table2[[#This Row],[Close Price]]/Table2[[#This Row],[Current Month Low]])-1</f>
        <v>4.6325581395348703E-2</v>
      </c>
      <c r="AH17" s="1">
        <f>(Table2[[#This Row],[Current Month High]]/Table2[[#This Row],[Close Price]])-1</f>
        <v>1.7203058321479503E-2</v>
      </c>
      <c r="AI17">
        <v>20.021337126600201</v>
      </c>
      <c r="AJ17">
        <v>208.16438356164301</v>
      </c>
      <c r="AK17" t="str">
        <f>IF(AND(Table2[[#This Row],[20D EMA]]&gt;Table2[[#This Row],[50D EMA]],Table2[[#This Row],[50D EMA]]&gt;Table2[[#This Row],[200D EMA]]),"Uptrend","Downtrend/NoTrend")</f>
        <v>Uptrend</v>
      </c>
      <c r="AL17">
        <v>0.09</v>
      </c>
      <c r="AM17" t="s">
        <v>3181</v>
      </c>
      <c r="AN17">
        <v>-8.5500000000000007</v>
      </c>
      <c r="AO17" t="s">
        <v>3180</v>
      </c>
      <c r="AP17">
        <v>0.223640287411283</v>
      </c>
      <c r="AQ17">
        <f>(Table2[[#This Row],[Sharpe Ratio]]-AVERAGE(Table2[Sharpe Ratio]))/_xlfn.STDEV.P(Table2[Sharpe Ratio])</f>
        <v>1.9696970131918925</v>
      </c>
      <c r="AR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6.6250102000885356</v>
      </c>
      <c r="AS17">
        <f>_xlfn.RANK.AVG(Table2[[#This Row],[1Y Return vs Nifty Z-Score]],Table2[1Y Return vs Nifty Z-Score])</f>
        <v>97</v>
      </c>
      <c r="AT17">
        <f>_xlfn.RANK.AVG(Table2[[#This Row],[6M Return vs Nifty Z-Score]],Table2[6M Return vs Nifty Z-Score])</f>
        <v>4</v>
      </c>
      <c r="AU17">
        <f>_xlfn.RANK.AVG(Table2[[#This Row],[Sharpe Ratio Z-Score]],Table2[Sharpe Ratio Z-Score])</f>
        <v>17</v>
      </c>
      <c r="AV17">
        <f>(Table2[[#This Row],[Rank 1Y]]+Table2[[#This Row],[Rank 6M]]+Table2[[#This Row],[Rank Sharpe]])/3</f>
        <v>39.333333333333336</v>
      </c>
    </row>
    <row r="18" spans="1:48" x14ac:dyDescent="0.3">
      <c r="A18" t="s">
        <v>353</v>
      </c>
      <c r="B18" t="s">
        <v>354</v>
      </c>
      <c r="C18" t="s">
        <v>3145</v>
      </c>
      <c r="D18" t="s">
        <v>86</v>
      </c>
      <c r="E18">
        <v>67752.116108938004</v>
      </c>
      <c r="F18">
        <v>670.8</v>
      </c>
      <c r="G18">
        <v>97.6020148161913</v>
      </c>
      <c r="H18">
        <f>(Table2[[#This Row],[1Y Return vs Nifty]]-AVERAGE(Table2[1Y Return vs Nifty]))/_xlfn.STDEV.P(Table2[1Y Return vs Nifty])</f>
        <v>1.2344020829378515</v>
      </c>
      <c r="I18">
        <v>-4.3291226540274401</v>
      </c>
      <c r="J18">
        <f>(Table2[[#This Row],[1M Return vs Nifty]]-AVERAGE(Table2[1M Return vs Nifty]))/_xlfn.STDEV.P(Table2[1M Return vs Nifty])</f>
        <v>-0.4913166563822956</v>
      </c>
      <c r="K18">
        <v>55.376310969157899</v>
      </c>
      <c r="L18">
        <f>(Table2[[#This Row],[6M Return vs Nifty]]-AVERAGE(Table2[6M Return vs Nifty]))/_xlfn.STDEV.P(Table2[6M Return vs Nifty])</f>
        <v>1.7268687808979792</v>
      </c>
      <c r="M18">
        <v>-6.2350656561684703</v>
      </c>
      <c r="N18">
        <f>(Table2[[#This Row],[1W Return vs Nifty]]-AVERAGE(Table2[1W Return vs Nifty]))/_xlfn.STDEV.P(Table2[1W Return vs Nifty])</f>
        <v>-1.4302579064651568</v>
      </c>
      <c r="O18">
        <v>692.35</v>
      </c>
      <c r="P18">
        <v>673.03868839516394</v>
      </c>
      <c r="Q18">
        <v>520.75694192089804</v>
      </c>
      <c r="R18">
        <v>34.981989343514201</v>
      </c>
      <c r="S18" s="1">
        <f>(Table2[[#This Row],[Close Price]]-Table2[[#This Row],[20D EMA]])/Table2[[#This Row],[20D EMA]]</f>
        <v>-3.1125875640933151E-2</v>
      </c>
      <c r="T18" s="1">
        <f>(Table2[[#This Row],[Close Price]]-Table2[[#This Row],[50D EMA]])/Table2[[#This Row],[50D EMA]]</f>
        <v>-3.3262402797409173E-3</v>
      </c>
      <c r="U18" s="1">
        <f>(Table2[[#This Row],[Close Price]]-Table2[[#This Row],[200D EMA]])/Table2[[#This Row],[200D EMA]]</f>
        <v>0.28812493123114846</v>
      </c>
      <c r="V18">
        <v>0.65564846624710205</v>
      </c>
      <c r="W18">
        <v>665.8</v>
      </c>
      <c r="X18">
        <v>675</v>
      </c>
      <c r="Y18">
        <v>650.6</v>
      </c>
      <c r="Z18">
        <v>683.95</v>
      </c>
      <c r="AA18">
        <v>665.8</v>
      </c>
      <c r="AB18">
        <v>675</v>
      </c>
      <c r="AC18" s="1">
        <f>(Table2[[#This Row],[Close Price]]/Table2[[#This Row],[Day Low]])-1</f>
        <v>7.5097626914990556E-3</v>
      </c>
      <c r="AD18" s="1">
        <f>(Table2[[#This Row],[Day High]]/Table2[[#This Row],[Close Price]])-1</f>
        <v>6.2611806797854275E-3</v>
      </c>
      <c r="AE18" s="1">
        <f>(Table2[[#This Row],[Close Price]]/Table2[[#This Row],[Current Week Low]])-1</f>
        <v>3.1048263141715271E-2</v>
      </c>
      <c r="AF18" s="1">
        <f>(Table2[[#This Row],[Current Week High]]/Table2[[#This Row],[Close Price]])-1</f>
        <v>1.9603458556947118E-2</v>
      </c>
      <c r="AG18" s="1">
        <f>(Table2[[#This Row],[Close Price]]/Table2[[#This Row],[Current Month Low]])-1</f>
        <v>7.5097626914990556E-3</v>
      </c>
      <c r="AH18" s="1">
        <f>(Table2[[#This Row],[Current Month High]]/Table2[[#This Row],[Close Price]])-1</f>
        <v>6.2611806797854275E-3</v>
      </c>
      <c r="AI18">
        <v>17.210793082886099</v>
      </c>
      <c r="AJ18">
        <v>134.422505678839</v>
      </c>
      <c r="AK18" t="str">
        <f>IF(AND(Table2[[#This Row],[20D EMA]]&gt;Table2[[#This Row],[50D EMA]],Table2[[#This Row],[50D EMA]]&gt;Table2[[#This Row],[200D EMA]]),"Uptrend","Downtrend/NoTrend")</f>
        <v>Uptrend</v>
      </c>
      <c r="AL18">
        <v>0.19</v>
      </c>
      <c r="AM18" t="s">
        <v>3181</v>
      </c>
      <c r="AN18">
        <v>-10.73</v>
      </c>
      <c r="AO18" t="s">
        <v>3180</v>
      </c>
      <c r="AP18">
        <v>0.236027440687576</v>
      </c>
      <c r="AQ18">
        <f>(Table2[[#This Row],[Sharpe Ratio]]-AVERAGE(Table2[Sharpe Ratio]))/_xlfn.STDEV.P(Table2[Sharpe Ratio])</f>
        <v>2.1168494062102252</v>
      </c>
      <c r="AR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3.1565457071986036</v>
      </c>
      <c r="AS18">
        <f>_xlfn.RANK.AVG(Table2[[#This Row],[1Y Return vs Nifty Z-Score]],Table2[1Y Return vs Nifty Z-Score])</f>
        <v>76</v>
      </c>
      <c r="AT18">
        <f>_xlfn.RANK.AVG(Table2[[#This Row],[6M Return vs Nifty Z-Score]],Table2[6M Return vs Nifty Z-Score])</f>
        <v>34</v>
      </c>
      <c r="AU18">
        <f>_xlfn.RANK.AVG(Table2[[#This Row],[Sharpe Ratio Z-Score]],Table2[Sharpe Ratio Z-Score])</f>
        <v>14</v>
      </c>
      <c r="AV18">
        <f>(Table2[[#This Row],[Rank 1Y]]+Table2[[#This Row],[Rank 6M]]+Table2[[#This Row],[Rank Sharpe]])/3</f>
        <v>41.333333333333336</v>
      </c>
    </row>
    <row r="19" spans="1:48" x14ac:dyDescent="0.3">
      <c r="A19" t="s">
        <v>384</v>
      </c>
      <c r="B19" t="s">
        <v>385</v>
      </c>
      <c r="C19" t="s">
        <v>3135</v>
      </c>
      <c r="D19" t="s">
        <v>386</v>
      </c>
      <c r="E19">
        <v>60440.005841849903</v>
      </c>
      <c r="F19">
        <v>4463.6499999999996</v>
      </c>
      <c r="G19">
        <v>120.736014745842</v>
      </c>
      <c r="H19">
        <f>(Table2[[#This Row],[1Y Return vs Nifty]]-AVERAGE(Table2[1Y Return vs Nifty]))/_xlfn.STDEV.P(Table2[1Y Return vs Nifty])</f>
        <v>1.6252503212166216</v>
      </c>
      <c r="I19">
        <v>25.543875073123601</v>
      </c>
      <c r="J19">
        <f>(Table2[[#This Row],[1M Return vs Nifty]]-AVERAGE(Table2[1M Return vs Nifty]))/_xlfn.STDEV.P(Table2[1M Return vs Nifty])</f>
        <v>2.7009642480496128</v>
      </c>
      <c r="K19">
        <v>48.621623229918498</v>
      </c>
      <c r="L19">
        <f>(Table2[[#This Row],[6M Return vs Nifty]]-AVERAGE(Table2[6M Return vs Nifty]))/_xlfn.STDEV.P(Table2[6M Return vs Nifty])</f>
        <v>1.4918942644634401</v>
      </c>
      <c r="M19">
        <v>2.80203170754897</v>
      </c>
      <c r="N19">
        <f>(Table2[[#This Row],[1W Return vs Nifty]]-AVERAGE(Table2[1W Return vs Nifty]))/_xlfn.STDEV.P(Table2[1W Return vs Nifty])</f>
        <v>0.28614063553543306</v>
      </c>
      <c r="O19">
        <v>4224.75</v>
      </c>
      <c r="P19">
        <v>3800.2143888342398</v>
      </c>
      <c r="Q19">
        <v>2880.7075125719298</v>
      </c>
      <c r="R19">
        <v>55.634917968782403</v>
      </c>
      <c r="S19" s="1">
        <f>(Table2[[#This Row],[Close Price]]-Table2[[#This Row],[20D EMA]])/Table2[[#This Row],[20D EMA]]</f>
        <v>5.6547724717438817E-2</v>
      </c>
      <c r="T19" s="1">
        <f>(Table2[[#This Row],[Close Price]]-Table2[[#This Row],[50D EMA]])/Table2[[#This Row],[50D EMA]]</f>
        <v>0.17457846933979862</v>
      </c>
      <c r="U19" s="1">
        <f>(Table2[[#This Row],[Close Price]]-Table2[[#This Row],[200D EMA]])/Table2[[#This Row],[200D EMA]]</f>
        <v>0.54949781625514627</v>
      </c>
      <c r="V19">
        <v>0.85301061472165896</v>
      </c>
      <c r="W19">
        <v>4414.55</v>
      </c>
      <c r="X19">
        <v>4524</v>
      </c>
      <c r="Y19">
        <v>4087.1</v>
      </c>
      <c r="Z19">
        <v>4524</v>
      </c>
      <c r="AA19">
        <v>4414.55</v>
      </c>
      <c r="AB19">
        <v>4524</v>
      </c>
      <c r="AC19" s="1">
        <f>(Table2[[#This Row],[Close Price]]/Table2[[#This Row],[Day Low]])-1</f>
        <v>1.1122311447372857E-2</v>
      </c>
      <c r="AD19" s="1">
        <f>(Table2[[#This Row],[Day High]]/Table2[[#This Row],[Close Price]])-1</f>
        <v>1.35203252943219E-2</v>
      </c>
      <c r="AE19" s="1">
        <f>(Table2[[#This Row],[Close Price]]/Table2[[#This Row],[Current Week Low]])-1</f>
        <v>9.2131340069976142E-2</v>
      </c>
      <c r="AF19" s="1">
        <f>(Table2[[#This Row],[Current Week High]]/Table2[[#This Row],[Close Price]])-1</f>
        <v>1.35203252943219E-2</v>
      </c>
      <c r="AG19" s="1">
        <f>(Table2[[#This Row],[Close Price]]/Table2[[#This Row],[Current Month Low]])-1</f>
        <v>1.1122311447372857E-2</v>
      </c>
      <c r="AH19" s="1">
        <f>(Table2[[#This Row],[Current Month High]]/Table2[[#This Row],[Close Price]])-1</f>
        <v>1.35203252943219E-2</v>
      </c>
      <c r="AI19">
        <v>11.787438531246799</v>
      </c>
      <c r="AJ19">
        <v>154.99285918308999</v>
      </c>
      <c r="AK19" t="str">
        <f>IF(AND(Table2[[#This Row],[20D EMA]]&gt;Table2[[#This Row],[50D EMA]],Table2[[#This Row],[50D EMA]]&gt;Table2[[#This Row],[200D EMA]]),"Uptrend","Downtrend/NoTrend")</f>
        <v>Uptrend</v>
      </c>
      <c r="AL19">
        <v>0.65</v>
      </c>
      <c r="AM19" t="s">
        <v>3181</v>
      </c>
      <c r="AN19">
        <v>-1.29</v>
      </c>
      <c r="AO19" t="s">
        <v>3180</v>
      </c>
      <c r="AP19">
        <v>0.203135577042411</v>
      </c>
      <c r="AQ19">
        <f>(Table2[[#This Row],[Sharpe Ratio]]-AVERAGE(Table2[Sharpe Ratio]))/_xlfn.STDEV.P(Table2[Sharpe Ratio])</f>
        <v>1.7261126212313931</v>
      </c>
      <c r="AR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7.8303620904965001</v>
      </c>
      <c r="AS19">
        <f>_xlfn.RANK.AVG(Table2[[#This Row],[1Y Return vs Nifty Z-Score]],Table2[1Y Return vs Nifty Z-Score])</f>
        <v>46</v>
      </c>
      <c r="AT19">
        <f>_xlfn.RANK.AVG(Table2[[#This Row],[6M Return vs Nifty Z-Score]],Table2[6M Return vs Nifty Z-Score])</f>
        <v>53</v>
      </c>
      <c r="AU19">
        <f>_xlfn.RANK.AVG(Table2[[#This Row],[Sharpe Ratio Z-Score]],Table2[Sharpe Ratio Z-Score])</f>
        <v>26</v>
      </c>
      <c r="AV19">
        <f>(Table2[[#This Row],[Rank 1Y]]+Table2[[#This Row],[Rank 6M]]+Table2[[#This Row],[Rank Sharpe]])/3</f>
        <v>41.666666666666664</v>
      </c>
    </row>
    <row r="20" spans="1:48" x14ac:dyDescent="0.3">
      <c r="A20" t="s">
        <v>657</v>
      </c>
      <c r="B20" t="s">
        <v>658</v>
      </c>
      <c r="C20" t="s">
        <v>3149</v>
      </c>
      <c r="D20" t="s">
        <v>284</v>
      </c>
      <c r="E20">
        <v>28282.5773089412</v>
      </c>
      <c r="F20">
        <v>576.29999999999995</v>
      </c>
      <c r="G20">
        <v>109.07221604593499</v>
      </c>
      <c r="H20">
        <f>(Table2[[#This Row],[1Y Return vs Nifty]]-AVERAGE(Table2[1Y Return vs Nifty]))/_xlfn.STDEV.P(Table2[1Y Return vs Nifty])</f>
        <v>1.428190790337402</v>
      </c>
      <c r="I20">
        <v>-7.6311646633924601</v>
      </c>
      <c r="J20">
        <f>(Table2[[#This Row],[1M Return vs Nifty]]-AVERAGE(Table2[1M Return vs Nifty]))/_xlfn.STDEV.P(Table2[1M Return vs Nifty])</f>
        <v>-0.84417865397644232</v>
      </c>
      <c r="K20">
        <v>46.593214169902403</v>
      </c>
      <c r="L20">
        <f>(Table2[[#This Row],[6M Return vs Nifty]]-AVERAGE(Table2[6M Return vs Nifty]))/_xlfn.STDEV.P(Table2[6M Return vs Nifty])</f>
        <v>1.4213322405167359</v>
      </c>
      <c r="M20">
        <v>-1.2385302663059401</v>
      </c>
      <c r="N20">
        <f>(Table2[[#This Row],[1W Return vs Nifty]]-AVERAGE(Table2[1W Return vs Nifty]))/_xlfn.STDEV.P(Table2[1W Return vs Nifty])</f>
        <v>-0.48127553822755154</v>
      </c>
      <c r="O20">
        <v>592.95000000000005</v>
      </c>
      <c r="P20">
        <v>577.033892133363</v>
      </c>
      <c r="Q20">
        <v>447.01535854956398</v>
      </c>
      <c r="R20">
        <v>34.7075371156957</v>
      </c>
      <c r="S20" s="1">
        <f>(Table2[[#This Row],[Close Price]]-Table2[[#This Row],[20D EMA]])/Table2[[#This Row],[20D EMA]]</f>
        <v>-2.8079939286617908E-2</v>
      </c>
      <c r="T20" s="1">
        <f>(Table2[[#This Row],[Close Price]]-Table2[[#This Row],[50D EMA]])/Table2[[#This Row],[50D EMA]]</f>
        <v>-1.2718354040691714E-3</v>
      </c>
      <c r="U20" s="1">
        <f>(Table2[[#This Row],[Close Price]]-Table2[[#This Row],[200D EMA]])/Table2[[#This Row],[200D EMA]]</f>
        <v>0.28921744852330661</v>
      </c>
      <c r="V20">
        <v>0.61607888302501401</v>
      </c>
      <c r="W20">
        <v>570.45000000000005</v>
      </c>
      <c r="X20">
        <v>580</v>
      </c>
      <c r="Y20">
        <v>541.54999999999995</v>
      </c>
      <c r="Z20">
        <v>580</v>
      </c>
      <c r="AA20">
        <v>570.45000000000005</v>
      </c>
      <c r="AB20">
        <v>580</v>
      </c>
      <c r="AC20" s="1">
        <f>(Table2[[#This Row],[Close Price]]/Table2[[#This Row],[Day Low]])-1</f>
        <v>1.0255061793320808E-2</v>
      </c>
      <c r="AD20" s="1">
        <f>(Table2[[#This Row],[Day High]]/Table2[[#This Row],[Close Price]])-1</f>
        <v>6.4202672219331181E-3</v>
      </c>
      <c r="AE20" s="1">
        <f>(Table2[[#This Row],[Close Price]]/Table2[[#This Row],[Current Week Low]])-1</f>
        <v>6.4167666882097629E-2</v>
      </c>
      <c r="AF20" s="1">
        <f>(Table2[[#This Row],[Current Week High]]/Table2[[#This Row],[Close Price]])-1</f>
        <v>6.4202672219331181E-3</v>
      </c>
      <c r="AG20" s="1">
        <f>(Table2[[#This Row],[Close Price]]/Table2[[#This Row],[Current Month Low]])-1</f>
        <v>1.0255061793320808E-2</v>
      </c>
      <c r="AH20" s="1">
        <f>(Table2[[#This Row],[Current Month High]]/Table2[[#This Row],[Close Price]])-1</f>
        <v>6.4202672219331181E-3</v>
      </c>
      <c r="AI20">
        <v>19.503730695818099</v>
      </c>
      <c r="AJ20">
        <v>144.03980520855299</v>
      </c>
      <c r="AK20" t="str">
        <f>IF(AND(Table2[[#This Row],[20D EMA]]&gt;Table2[[#This Row],[50D EMA]],Table2[[#This Row],[50D EMA]]&gt;Table2[[#This Row],[200D EMA]]),"Uptrend","Downtrend/NoTrend")</f>
        <v>Uptrend</v>
      </c>
      <c r="AL20">
        <v>0.25</v>
      </c>
      <c r="AM20" t="s">
        <v>3181</v>
      </c>
      <c r="AN20">
        <v>-12.7</v>
      </c>
      <c r="AO20" t="s">
        <v>3180</v>
      </c>
      <c r="AP20">
        <v>0.23604825477005101</v>
      </c>
      <c r="AQ20">
        <f>(Table2[[#This Row],[Sharpe Ratio]]-AVERAGE(Table2[Sharpe Ratio]))/_xlfn.STDEV.P(Table2[Sharpe Ratio])</f>
        <v>2.1170966657682819</v>
      </c>
      <c r="AR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3.6411655044184261</v>
      </c>
      <c r="AS20">
        <f>_xlfn.RANK.AVG(Table2[[#This Row],[1Y Return vs Nifty Z-Score]],Table2[1Y Return vs Nifty Z-Score])</f>
        <v>57</v>
      </c>
      <c r="AT20">
        <f>_xlfn.RANK.AVG(Table2[[#This Row],[6M Return vs Nifty Z-Score]],Table2[6M Return vs Nifty Z-Score])</f>
        <v>58</v>
      </c>
      <c r="AU20">
        <f>_xlfn.RANK.AVG(Table2[[#This Row],[Sharpe Ratio Z-Score]],Table2[Sharpe Ratio Z-Score])</f>
        <v>13</v>
      </c>
      <c r="AV20">
        <f>(Table2[[#This Row],[Rank 1Y]]+Table2[[#This Row],[Rank 6M]]+Table2[[#This Row],[Rank Sharpe]])/3</f>
        <v>42.666666666666664</v>
      </c>
    </row>
    <row r="21" spans="1:48" hidden="1" x14ac:dyDescent="0.3">
      <c r="A21" t="s">
        <v>320</v>
      </c>
      <c r="B21" t="s">
        <v>321</v>
      </c>
      <c r="C21" t="s">
        <v>3146</v>
      </c>
      <c r="D21" t="s">
        <v>322</v>
      </c>
      <c r="E21">
        <v>82263.867049379798</v>
      </c>
      <c r="F21">
        <v>4107.95</v>
      </c>
      <c r="G21">
        <v>85.898167871887097</v>
      </c>
      <c r="H21">
        <f>(Table2[[#This Row],[1Y Return vs Nifty]]-AVERAGE(Table2[1Y Return vs Nifty]))/_xlfn.STDEV.P(Table2[1Y Return vs Nifty])</f>
        <v>1.0366659381649515</v>
      </c>
      <c r="I21">
        <v>1.89060191996025</v>
      </c>
      <c r="J21">
        <f>(Table2[[#This Row],[1M Return vs Nifty]]-AVERAGE(Table2[1M Return vs Nifty]))/_xlfn.STDEV.P(Table2[1M Return vs Nifty])</f>
        <v>0.17333401475945023</v>
      </c>
      <c r="K21">
        <v>67.165434633964693</v>
      </c>
      <c r="L21">
        <f>(Table2[[#This Row],[6M Return vs Nifty]]-AVERAGE(Table2[6M Return vs Nifty]))/_xlfn.STDEV.P(Table2[6M Return vs Nifty])</f>
        <v>2.136975619180467</v>
      </c>
      <c r="M21">
        <v>-3.1445941173154202</v>
      </c>
      <c r="N21">
        <f>(Table2[[#This Row],[1W Return vs Nifty]]-AVERAGE(Table2[1W Return vs Nifty]))/_xlfn.STDEV.P(Table2[1W Return vs Nifty])</f>
        <v>-0.84329058389559242</v>
      </c>
      <c r="O21">
        <v>4186.1099999999997</v>
      </c>
      <c r="P21">
        <v>4268.0673263631897</v>
      </c>
      <c r="Q21">
        <v>3600.5639896538801</v>
      </c>
      <c r="R21">
        <v>42.093743562734304</v>
      </c>
      <c r="S21" s="1">
        <f>(Table2[[#This Row],[Close Price]]-Table2[[#This Row],[20D EMA]])/Table2[[#This Row],[20D EMA]]</f>
        <v>-1.8671272374591173E-2</v>
      </c>
      <c r="T21" s="1">
        <f>(Table2[[#This Row],[Close Price]]-Table2[[#This Row],[50D EMA]])/Table2[[#This Row],[50D EMA]]</f>
        <v>-3.7515182896523225E-2</v>
      </c>
      <c r="U21" s="1">
        <f>(Table2[[#This Row],[Close Price]]-Table2[[#This Row],[200D EMA]])/Table2[[#This Row],[200D EMA]]</f>
        <v>0.14091848160568157</v>
      </c>
      <c r="V21">
        <v>1.2853895853514701</v>
      </c>
      <c r="W21">
        <v>4091.2</v>
      </c>
      <c r="X21">
        <v>4130</v>
      </c>
      <c r="Y21">
        <v>3964</v>
      </c>
      <c r="Z21">
        <v>4221.3500000000004</v>
      </c>
      <c r="AA21">
        <v>4091.2</v>
      </c>
      <c r="AB21">
        <v>4130</v>
      </c>
      <c r="AC21" s="1">
        <f>(Table2[[#This Row],[Close Price]]/Table2[[#This Row],[Day Low]])-1</f>
        <v>4.0941533046539025E-3</v>
      </c>
      <c r="AD21" s="1">
        <f>(Table2[[#This Row],[Day High]]/Table2[[#This Row],[Close Price]])-1</f>
        <v>5.3676407940701498E-3</v>
      </c>
      <c r="AE21" s="1">
        <f>(Table2[[#This Row],[Close Price]]/Table2[[#This Row],[Current Week Low]])-1</f>
        <v>3.6314328960645792E-2</v>
      </c>
      <c r="AF21" s="1">
        <f>(Table2[[#This Row],[Current Week High]]/Table2[[#This Row],[Close Price]])-1</f>
        <v>2.7605009798074676E-2</v>
      </c>
      <c r="AG21" s="1">
        <f>(Table2[[#This Row],[Close Price]]/Table2[[#This Row],[Current Month Low]])-1</f>
        <v>4.0941533046539025E-3</v>
      </c>
      <c r="AH21" s="1">
        <f>(Table2[[#This Row],[Current Month High]]/Table2[[#This Row],[Close Price]])-1</f>
        <v>5.3676407940701498E-3</v>
      </c>
      <c r="AI21">
        <v>42.650226998868</v>
      </c>
      <c r="AJ21">
        <v>128.804166202517</v>
      </c>
      <c r="AK21" t="str">
        <f>IF(AND(Table2[[#This Row],[20D EMA]]&gt;Table2[[#This Row],[50D EMA]],Table2[[#This Row],[50D EMA]]&gt;Table2[[#This Row],[200D EMA]]),"Uptrend","Downtrend/NoTrend")</f>
        <v>Downtrend/NoTrend</v>
      </c>
      <c r="AL21">
        <v>-0.16</v>
      </c>
      <c r="AM21" t="s">
        <v>3180</v>
      </c>
      <c r="AN21">
        <v>-5.03</v>
      </c>
      <c r="AO21" t="s">
        <v>3180</v>
      </c>
      <c r="AP21">
        <v>0.239520709682392</v>
      </c>
      <c r="AQ21">
        <f>(Table2[[#This Row],[Sharpe Ratio]]-AVERAGE(Table2[Sharpe Ratio]))/_xlfn.STDEV.P(Table2[Sharpe Ratio])</f>
        <v>2.1583474712279331</v>
      </c>
      <c r="AR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">
        <f>_xlfn.RANK.AVG(Table2[[#This Row],[1Y Return vs Nifty Z-Score]],Table2[1Y Return vs Nifty Z-Score])</f>
        <v>95</v>
      </c>
      <c r="AT21">
        <f>_xlfn.RANK.AVG(Table2[[#This Row],[6M Return vs Nifty Z-Score]],Table2[6M Return vs Nifty Z-Score])</f>
        <v>24</v>
      </c>
      <c r="AU21">
        <f>_xlfn.RANK.AVG(Table2[[#This Row],[Sharpe Ratio Z-Score]],Table2[Sharpe Ratio Z-Score])</f>
        <v>10</v>
      </c>
      <c r="AV21">
        <f>(Table2[[#This Row],[Rank 1Y]]+Table2[[#This Row],[Rank 6M]]+Table2[[#This Row],[Rank Sharpe]])/3</f>
        <v>43</v>
      </c>
    </row>
    <row r="22" spans="1:48" x14ac:dyDescent="0.3">
      <c r="A22" t="s">
        <v>1043</v>
      </c>
      <c r="B22" t="s">
        <v>1044</v>
      </c>
      <c r="C22" t="s">
        <v>3139</v>
      </c>
      <c r="D22" t="s">
        <v>51</v>
      </c>
      <c r="E22">
        <v>13122.921776936701</v>
      </c>
      <c r="F22">
        <v>291.64999999999998</v>
      </c>
      <c r="G22">
        <v>139.210378387487</v>
      </c>
      <c r="H22">
        <f>(Table2[[#This Row],[1Y Return vs Nifty]]-AVERAGE(Table2[1Y Return vs Nifty]))/_xlfn.STDEV.P(Table2[1Y Return vs Nifty])</f>
        <v>1.9373741434962104</v>
      </c>
      <c r="I22">
        <v>3.1144017413820202</v>
      </c>
      <c r="J22">
        <f>(Table2[[#This Row],[1M Return vs Nifty]]-AVERAGE(Table2[1M Return vs Nifty]))/_xlfn.STDEV.P(Table2[1M Return vs Nifty])</f>
        <v>0.30411140899535427</v>
      </c>
      <c r="K22">
        <v>66.497215062138196</v>
      </c>
      <c r="L22">
        <f>(Table2[[#This Row],[6M Return vs Nifty]]-AVERAGE(Table2[6M Return vs Nifty]))/_xlfn.STDEV.P(Table2[6M Return vs Nifty])</f>
        <v>2.1137303446654223</v>
      </c>
      <c r="M22">
        <v>6.3512599796529896</v>
      </c>
      <c r="N22">
        <f>(Table2[[#This Row],[1W Return vs Nifty]]-AVERAGE(Table2[1W Return vs Nifty]))/_xlfn.STDEV.P(Table2[1W Return vs Nifty])</f>
        <v>0.96023874317833802</v>
      </c>
      <c r="O22">
        <v>281.2</v>
      </c>
      <c r="P22">
        <v>269.164295129354</v>
      </c>
      <c r="Q22">
        <v>207.15065225144099</v>
      </c>
      <c r="R22">
        <v>51.303360408875399</v>
      </c>
      <c r="S22" s="1">
        <f>(Table2[[#This Row],[Close Price]]-Table2[[#This Row],[20D EMA]])/Table2[[#This Row],[20D EMA]]</f>
        <v>3.7162162162162123E-2</v>
      </c>
      <c r="T22" s="1">
        <f>(Table2[[#This Row],[Close Price]]-Table2[[#This Row],[50D EMA]])/Table2[[#This Row],[50D EMA]]</f>
        <v>8.3538958463416843E-2</v>
      </c>
      <c r="U22" s="1">
        <f>(Table2[[#This Row],[Close Price]]-Table2[[#This Row],[200D EMA]])/Table2[[#This Row],[200D EMA]]</f>
        <v>0.40791253529818994</v>
      </c>
      <c r="V22">
        <v>0.35724160512119002</v>
      </c>
      <c r="W22">
        <v>289.7</v>
      </c>
      <c r="X22">
        <v>295</v>
      </c>
      <c r="Y22">
        <v>257.55</v>
      </c>
      <c r="Z22">
        <v>295</v>
      </c>
      <c r="AA22">
        <v>289.7</v>
      </c>
      <c r="AB22">
        <v>295</v>
      </c>
      <c r="AC22" s="1">
        <f>(Table2[[#This Row],[Close Price]]/Table2[[#This Row],[Day Low]])-1</f>
        <v>6.7311011391093523E-3</v>
      </c>
      <c r="AD22" s="1">
        <f>(Table2[[#This Row],[Day High]]/Table2[[#This Row],[Close Price]])-1</f>
        <v>1.1486370649751443E-2</v>
      </c>
      <c r="AE22" s="1">
        <f>(Table2[[#This Row],[Close Price]]/Table2[[#This Row],[Current Week Low]])-1</f>
        <v>0.13240147544166159</v>
      </c>
      <c r="AF22" s="1">
        <f>(Table2[[#This Row],[Current Week High]]/Table2[[#This Row],[Close Price]])-1</f>
        <v>1.1486370649751443E-2</v>
      </c>
      <c r="AG22" s="1">
        <f>(Table2[[#This Row],[Close Price]]/Table2[[#This Row],[Current Month Low]])-1</f>
        <v>6.7311011391093523E-3</v>
      </c>
      <c r="AH22" s="1">
        <f>(Table2[[#This Row],[Current Month High]]/Table2[[#This Row],[Close Price]])-1</f>
        <v>1.1486370649751443E-2</v>
      </c>
      <c r="AI22">
        <v>12.737870735470599</v>
      </c>
      <c r="AJ22">
        <v>177.62970014278901</v>
      </c>
      <c r="AK22" t="str">
        <f>IF(AND(Table2[[#This Row],[20D EMA]]&gt;Table2[[#This Row],[50D EMA]],Table2[[#This Row],[50D EMA]]&gt;Table2[[#This Row],[200D EMA]]),"Uptrend","Downtrend/NoTrend")</f>
        <v>Uptrend</v>
      </c>
      <c r="AL22">
        <v>0.31</v>
      </c>
      <c r="AM22" t="s">
        <v>3181</v>
      </c>
      <c r="AN22">
        <v>-1.1399999999999999</v>
      </c>
      <c r="AO22" t="s">
        <v>3180</v>
      </c>
      <c r="AP22">
        <v>0.17012961120283601</v>
      </c>
      <c r="AQ22">
        <f>(Table2[[#This Row],[Sharpe Ratio]]-AVERAGE(Table2[Sharpe Ratio]))/_xlfn.STDEV.P(Table2[Sharpe Ratio])</f>
        <v>1.3340203665508816</v>
      </c>
      <c r="AR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6.649475006886207</v>
      </c>
      <c r="AS22">
        <f>_xlfn.RANK.AVG(Table2[[#This Row],[1Y Return vs Nifty Z-Score]],Table2[1Y Return vs Nifty Z-Score])</f>
        <v>36</v>
      </c>
      <c r="AT22">
        <f>_xlfn.RANK.AVG(Table2[[#This Row],[6M Return vs Nifty Z-Score]],Table2[6M Return vs Nifty Z-Score])</f>
        <v>26</v>
      </c>
      <c r="AU22">
        <f>_xlfn.RANK.AVG(Table2[[#This Row],[Sharpe Ratio Z-Score]],Table2[Sharpe Ratio Z-Score])</f>
        <v>70</v>
      </c>
      <c r="AV22">
        <f>(Table2[[#This Row],[Rank 1Y]]+Table2[[#This Row],[Rank 6M]]+Table2[[#This Row],[Rank Sharpe]])/3</f>
        <v>44</v>
      </c>
    </row>
    <row r="23" spans="1:48" x14ac:dyDescent="0.3">
      <c r="A23" t="s">
        <v>1088</v>
      </c>
      <c r="B23" t="s">
        <v>1089</v>
      </c>
      <c r="C23" t="s">
        <v>3135</v>
      </c>
      <c r="D23" t="s">
        <v>397</v>
      </c>
      <c r="E23">
        <v>11772.700896647701</v>
      </c>
      <c r="F23">
        <v>397.3</v>
      </c>
      <c r="G23">
        <v>254.02850975222799</v>
      </c>
      <c r="H23">
        <f>(Table2[[#This Row],[1Y Return vs Nifty]]-AVERAGE(Table2[1Y Return vs Nifty]))/_xlfn.STDEV.P(Table2[1Y Return vs Nifty])</f>
        <v>3.8772230456677521</v>
      </c>
      <c r="I23">
        <v>14.5857727091239</v>
      </c>
      <c r="J23">
        <f>(Table2[[#This Row],[1M Return vs Nifty]]-AVERAGE(Table2[1M Return vs Nifty]))/_xlfn.STDEV.P(Table2[1M Return vs Nifty])</f>
        <v>1.5299622198998741</v>
      </c>
      <c r="K23">
        <v>162.386593239994</v>
      </c>
      <c r="L23">
        <f>(Table2[[#This Row],[6M Return vs Nifty]]-AVERAGE(Table2[6M Return vs Nifty]))/_xlfn.STDEV.P(Table2[6M Return vs Nifty])</f>
        <v>5.4494227020870305</v>
      </c>
      <c r="M23">
        <v>2.9813797604002699</v>
      </c>
      <c r="N23">
        <f>(Table2[[#This Row],[1W Return vs Nifty]]-AVERAGE(Table2[1W Return vs Nifty]))/_xlfn.STDEV.P(Table2[1W Return vs Nifty])</f>
        <v>0.32020386668535039</v>
      </c>
      <c r="O23">
        <v>378.41</v>
      </c>
      <c r="P23">
        <v>344.45179136064502</v>
      </c>
      <c r="Q23">
        <v>237.43200364574099</v>
      </c>
      <c r="R23">
        <v>40.710405101259703</v>
      </c>
      <c r="S23" s="1">
        <f>(Table2[[#This Row],[Close Price]]-Table2[[#This Row],[20D EMA]])/Table2[[#This Row],[20D EMA]]</f>
        <v>4.9919399593033972E-2</v>
      </c>
      <c r="T23" s="1">
        <f>(Table2[[#This Row],[Close Price]]-Table2[[#This Row],[50D EMA]])/Table2[[#This Row],[50D EMA]]</f>
        <v>0.15342701058570576</v>
      </c>
      <c r="U23" s="1">
        <f>(Table2[[#This Row],[Close Price]]-Table2[[#This Row],[200D EMA]])/Table2[[#This Row],[200D EMA]]</f>
        <v>0.67332117785094003</v>
      </c>
      <c r="V23">
        <v>0.63707735420640799</v>
      </c>
      <c r="W23">
        <v>383.75</v>
      </c>
      <c r="X23">
        <v>400.5</v>
      </c>
      <c r="Y23">
        <v>339.6</v>
      </c>
      <c r="Z23">
        <v>400.5</v>
      </c>
      <c r="AA23">
        <v>383.75</v>
      </c>
      <c r="AB23">
        <v>400.5</v>
      </c>
      <c r="AC23" s="1">
        <f>(Table2[[#This Row],[Close Price]]/Table2[[#This Row],[Day Low]])-1</f>
        <v>3.530944625407173E-2</v>
      </c>
      <c r="AD23" s="1">
        <f>(Table2[[#This Row],[Day High]]/Table2[[#This Row],[Close Price]])-1</f>
        <v>8.0543669770953841E-3</v>
      </c>
      <c r="AE23" s="1">
        <f>(Table2[[#This Row],[Close Price]]/Table2[[#This Row],[Current Week Low]])-1</f>
        <v>0.16990577149587738</v>
      </c>
      <c r="AF23" s="1">
        <f>(Table2[[#This Row],[Current Week High]]/Table2[[#This Row],[Close Price]])-1</f>
        <v>8.0543669770953841E-3</v>
      </c>
      <c r="AG23" s="1">
        <f>(Table2[[#This Row],[Close Price]]/Table2[[#This Row],[Current Month Low]])-1</f>
        <v>3.530944625407173E-2</v>
      </c>
      <c r="AH23" s="1">
        <f>(Table2[[#This Row],[Current Month High]]/Table2[[#This Row],[Close Price]])-1</f>
        <v>8.0543669770953841E-3</v>
      </c>
      <c r="AI23">
        <v>13.000251698968</v>
      </c>
      <c r="AJ23">
        <v>301.515917129863</v>
      </c>
      <c r="AK23" t="str">
        <f>IF(AND(Table2[[#This Row],[20D EMA]]&gt;Table2[[#This Row],[50D EMA]],Table2[[#This Row],[50D EMA]]&gt;Table2[[#This Row],[200D EMA]]),"Uptrend","Downtrend/NoTrend")</f>
        <v>Uptrend</v>
      </c>
      <c r="AL23">
        <v>0.81</v>
      </c>
      <c r="AM23" t="s">
        <v>3181</v>
      </c>
      <c r="AN23">
        <v>-7.87</v>
      </c>
      <c r="AO23" t="s">
        <v>3180</v>
      </c>
      <c r="AP23">
        <v>0.13453718501713999</v>
      </c>
      <c r="AQ23">
        <f>(Table2[[#This Row],[Sharpe Ratio]]-AVERAGE(Table2[Sharpe Ratio]))/_xlfn.STDEV.P(Table2[Sharpe Ratio])</f>
        <v>0.91120242204564272</v>
      </c>
      <c r="AR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12.08801425638565</v>
      </c>
      <c r="AS23">
        <f>_xlfn.RANK.AVG(Table2[[#This Row],[1Y Return vs Nifty Z-Score]],Table2[1Y Return vs Nifty Z-Score])</f>
        <v>5</v>
      </c>
      <c r="AT23">
        <f>_xlfn.RANK.AVG(Table2[[#This Row],[6M Return vs Nifty Z-Score]],Table2[6M Return vs Nifty Z-Score])</f>
        <v>2</v>
      </c>
      <c r="AU23">
        <f>_xlfn.RANK.AVG(Table2[[#This Row],[Sharpe Ratio Z-Score]],Table2[Sharpe Ratio Z-Score])</f>
        <v>126</v>
      </c>
      <c r="AV23">
        <f>(Table2[[#This Row],[Rank 1Y]]+Table2[[#This Row],[Rank 6M]]+Table2[[#This Row],[Rank Sharpe]])/3</f>
        <v>44.333333333333336</v>
      </c>
    </row>
    <row r="24" spans="1:48" hidden="1" x14ac:dyDescent="0.3">
      <c r="A24" t="s">
        <v>287</v>
      </c>
      <c r="B24" t="s">
        <v>288</v>
      </c>
      <c r="C24" t="s">
        <v>3146</v>
      </c>
      <c r="D24" t="s">
        <v>289</v>
      </c>
      <c r="E24">
        <v>91343.807508408398</v>
      </c>
      <c r="F24">
        <v>68.14</v>
      </c>
      <c r="G24">
        <v>89.708959494180306</v>
      </c>
      <c r="H24">
        <f>(Table2[[#This Row],[1Y Return vs Nifty]]-AVERAGE(Table2[1Y Return vs Nifty]))/_xlfn.STDEV.P(Table2[1Y Return vs Nifty])</f>
        <v>1.1010491488743019</v>
      </c>
      <c r="I24">
        <v>-10.9534388317291</v>
      </c>
      <c r="J24">
        <f>(Table2[[#This Row],[1M Return vs Nifty]]-AVERAGE(Table2[1M Return vs Nifty]))/_xlfn.STDEV.P(Table2[1M Return vs Nifty])</f>
        <v>-1.1992026955452326</v>
      </c>
      <c r="K24">
        <v>55.886977715023001</v>
      </c>
      <c r="L24">
        <f>(Table2[[#This Row],[6M Return vs Nifty]]-AVERAGE(Table2[6M Return vs Nifty]))/_xlfn.STDEV.P(Table2[6M Return vs Nifty])</f>
        <v>1.7446332840550656</v>
      </c>
      <c r="M24">
        <v>-5.1948833404902297</v>
      </c>
      <c r="N24">
        <f>(Table2[[#This Row],[1W Return vs Nifty]]-AVERAGE(Table2[1W Return vs Nifty]))/_xlfn.STDEV.P(Table2[1W Return vs Nifty])</f>
        <v>-1.2326980774416358</v>
      </c>
      <c r="O24">
        <v>71.260000000000005</v>
      </c>
      <c r="P24">
        <v>72.552612432926296</v>
      </c>
      <c r="Q24">
        <v>58.236205006082599</v>
      </c>
      <c r="R24">
        <v>35.561573597768401</v>
      </c>
      <c r="S24" s="1">
        <f>(Table2[[#This Row],[Close Price]]-Table2[[#This Row],[20D EMA]])/Table2[[#This Row],[20D EMA]]</f>
        <v>-4.378332865562734E-2</v>
      </c>
      <c r="T24" s="1">
        <f>(Table2[[#This Row],[Close Price]]-Table2[[#This Row],[50D EMA]])/Table2[[#This Row],[50D EMA]]</f>
        <v>-6.0819483750577323E-2</v>
      </c>
      <c r="U24" s="1">
        <f>(Table2[[#This Row],[Close Price]]-Table2[[#This Row],[200D EMA]])/Table2[[#This Row],[200D EMA]]</f>
        <v>0.17006250652636068</v>
      </c>
      <c r="V24">
        <v>0.71079975505375304</v>
      </c>
      <c r="W24">
        <v>67.2</v>
      </c>
      <c r="X24">
        <v>68.400000000000006</v>
      </c>
      <c r="Y24">
        <v>66.14</v>
      </c>
      <c r="Z24">
        <v>73.5</v>
      </c>
      <c r="AA24">
        <v>67.2</v>
      </c>
      <c r="AB24">
        <v>68.400000000000006</v>
      </c>
      <c r="AC24" s="1">
        <f>(Table2[[#This Row],[Close Price]]/Table2[[#This Row],[Day Low]])-1</f>
        <v>1.3988095238095299E-2</v>
      </c>
      <c r="AD24" s="1">
        <f>(Table2[[#This Row],[Day High]]/Table2[[#This Row],[Close Price]])-1</f>
        <v>3.815673613149384E-3</v>
      </c>
      <c r="AE24" s="1">
        <f>(Table2[[#This Row],[Close Price]]/Table2[[#This Row],[Current Week Low]])-1</f>
        <v>3.0238887208950738E-2</v>
      </c>
      <c r="AF24" s="1">
        <f>(Table2[[#This Row],[Current Week High]]/Table2[[#This Row],[Close Price]])-1</f>
        <v>7.8661579101849233E-2</v>
      </c>
      <c r="AG24" s="1">
        <f>(Table2[[#This Row],[Close Price]]/Table2[[#This Row],[Current Month Low]])-1</f>
        <v>1.3988095238095299E-2</v>
      </c>
      <c r="AH24" s="1">
        <f>(Table2[[#This Row],[Current Month High]]/Table2[[#This Row],[Close Price]])-1</f>
        <v>3.815673613149384E-3</v>
      </c>
      <c r="AI24">
        <v>26.269445259759301</v>
      </c>
      <c r="AJ24">
        <v>122.679738562091</v>
      </c>
      <c r="AK24" t="str">
        <f>IF(AND(Table2[[#This Row],[20D EMA]]&gt;Table2[[#This Row],[50D EMA]],Table2[[#This Row],[50D EMA]]&gt;Table2[[#This Row],[200D EMA]]),"Uptrend","Downtrend/NoTrend")</f>
        <v>Downtrend/NoTrend</v>
      </c>
      <c r="AL24">
        <v>-0.1</v>
      </c>
      <c r="AM24" t="s">
        <v>3180</v>
      </c>
      <c r="AN24">
        <v>-9.2100000000000009</v>
      </c>
      <c r="AO24" t="s">
        <v>3180</v>
      </c>
      <c r="AP24">
        <v>0.20669107605715301</v>
      </c>
      <c r="AQ24">
        <f>(Table2[[#This Row],[Sharpe Ratio]]-AVERAGE(Table2[Sharpe Ratio]))/_xlfn.STDEV.P(Table2[Sharpe Ratio])</f>
        <v>1.7683499437803061</v>
      </c>
      <c r="AR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">
        <f>_xlfn.RANK.AVG(Table2[[#This Row],[1Y Return vs Nifty Z-Score]],Table2[1Y Return vs Nifty Z-Score])</f>
        <v>90</v>
      </c>
      <c r="AT24">
        <f>_xlfn.RANK.AVG(Table2[[#This Row],[6M Return vs Nifty Z-Score]],Table2[6M Return vs Nifty Z-Score])</f>
        <v>31</v>
      </c>
      <c r="AU24">
        <f>_xlfn.RANK.AVG(Table2[[#This Row],[Sharpe Ratio Z-Score]],Table2[Sharpe Ratio Z-Score])</f>
        <v>23</v>
      </c>
      <c r="AV24">
        <f>(Table2[[#This Row],[Rank 1Y]]+Table2[[#This Row],[Rank 6M]]+Table2[[#This Row],[Rank Sharpe]])/3</f>
        <v>48</v>
      </c>
    </row>
    <row r="25" spans="1:48" x14ac:dyDescent="0.3">
      <c r="A25" t="s">
        <v>643</v>
      </c>
      <c r="B25" t="s">
        <v>644</v>
      </c>
      <c r="C25" t="s">
        <v>3146</v>
      </c>
      <c r="D25" t="s">
        <v>161</v>
      </c>
      <c r="E25">
        <v>29172.315650242101</v>
      </c>
      <c r="F25">
        <v>222.96</v>
      </c>
      <c r="G25">
        <v>293.88250509463398</v>
      </c>
      <c r="H25">
        <f>(Table2[[#This Row],[1Y Return vs Nifty]]-AVERAGE(Table2[1Y Return vs Nifty]))/_xlfn.STDEV.P(Table2[1Y Return vs Nifty])</f>
        <v>4.5505551073656045</v>
      </c>
      <c r="I25">
        <v>-0.12131158770174801</v>
      </c>
      <c r="J25">
        <f>(Table2[[#This Row],[1M Return vs Nifty]]-AVERAGE(Table2[1M Return vs Nifty]))/_xlfn.STDEV.P(Table2[1M Return vs Nifty])</f>
        <v>-4.1662589549886747E-2</v>
      </c>
      <c r="K25">
        <v>34.5940099221339</v>
      </c>
      <c r="L25">
        <f>(Table2[[#This Row],[6M Return vs Nifty]]-AVERAGE(Table2[6M Return vs Nifty]))/_xlfn.STDEV.P(Table2[6M Return vs Nifty])</f>
        <v>1.0039173540609845</v>
      </c>
      <c r="M25">
        <v>6.0554114171408902</v>
      </c>
      <c r="N25">
        <f>(Table2[[#This Row],[1W Return vs Nifty]]-AVERAGE(Table2[1W Return vs Nifty]))/_xlfn.STDEV.P(Table2[1W Return vs Nifty])</f>
        <v>0.90404879402636218</v>
      </c>
      <c r="O25">
        <v>218.55</v>
      </c>
      <c r="P25">
        <v>216.86659206272</v>
      </c>
      <c r="Q25">
        <v>170.470141696778</v>
      </c>
      <c r="R25">
        <v>55.128640437931999</v>
      </c>
      <c r="S25" s="1">
        <f>(Table2[[#This Row],[Close Price]]-Table2[[#This Row],[20D EMA]])/Table2[[#This Row],[20D EMA]]</f>
        <v>2.0178448867536017E-2</v>
      </c>
      <c r="T25" s="1">
        <f>(Table2[[#This Row],[Close Price]]-Table2[[#This Row],[50D EMA]])/Table2[[#This Row],[50D EMA]]</f>
        <v>2.8097494774657273E-2</v>
      </c>
      <c r="U25" s="1">
        <f>(Table2[[#This Row],[Close Price]]-Table2[[#This Row],[200D EMA]])/Table2[[#This Row],[200D EMA]]</f>
        <v>0.30791232869734925</v>
      </c>
      <c r="V25">
        <v>0.66296430450367805</v>
      </c>
      <c r="W25">
        <v>220.1</v>
      </c>
      <c r="X25">
        <v>226.5</v>
      </c>
      <c r="Y25">
        <v>203.21</v>
      </c>
      <c r="Z25">
        <v>226.5</v>
      </c>
      <c r="AA25">
        <v>220.1</v>
      </c>
      <c r="AB25">
        <v>226.5</v>
      </c>
      <c r="AC25" s="1">
        <f>(Table2[[#This Row],[Close Price]]/Table2[[#This Row],[Day Low]])-1</f>
        <v>1.2994093593821088E-2</v>
      </c>
      <c r="AD25" s="1">
        <f>(Table2[[#This Row],[Day High]]/Table2[[#This Row],[Close Price]])-1</f>
        <v>1.5877287405812623E-2</v>
      </c>
      <c r="AE25" s="1">
        <f>(Table2[[#This Row],[Close Price]]/Table2[[#This Row],[Current Week Low]])-1</f>
        <v>9.7190098912455003E-2</v>
      </c>
      <c r="AF25" s="1">
        <f>(Table2[[#This Row],[Current Week High]]/Table2[[#This Row],[Close Price]])-1</f>
        <v>1.5877287405812623E-2</v>
      </c>
      <c r="AG25" s="1">
        <f>(Table2[[#This Row],[Close Price]]/Table2[[#This Row],[Current Month Low]])-1</f>
        <v>1.2994093593821088E-2</v>
      </c>
      <c r="AH25" s="1">
        <f>(Table2[[#This Row],[Current Month High]]/Table2[[#This Row],[Close Price]])-1</f>
        <v>1.5877287405812623E-2</v>
      </c>
      <c r="AI25">
        <v>17.4650161463939</v>
      </c>
      <c r="AJ25">
        <v>328.04895608351302</v>
      </c>
      <c r="AK25" t="str">
        <f>IF(AND(Table2[[#This Row],[20D EMA]]&gt;Table2[[#This Row],[50D EMA]],Table2[[#This Row],[50D EMA]]&gt;Table2[[#This Row],[200D EMA]]),"Uptrend","Downtrend/NoTrend")</f>
        <v>Uptrend</v>
      </c>
      <c r="AL25">
        <v>0.08</v>
      </c>
      <c r="AM25" t="s">
        <v>3181</v>
      </c>
      <c r="AN25">
        <v>1.49</v>
      </c>
      <c r="AO25" t="s">
        <v>3181</v>
      </c>
      <c r="AP25">
        <v>0.182491781610811</v>
      </c>
      <c r="AQ25">
        <f>(Table2[[#This Row],[Sharpe Ratio]]-AVERAGE(Table2[Sharpe Ratio]))/_xlfn.STDEV.P(Table2[Sharpe Ratio])</f>
        <v>1.4808759771870597</v>
      </c>
      <c r="AR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7.8977346430901241</v>
      </c>
      <c r="AS25">
        <f>_xlfn.RANK.AVG(Table2[[#This Row],[1Y Return vs Nifty Z-Score]],Table2[1Y Return vs Nifty Z-Score])</f>
        <v>3</v>
      </c>
      <c r="AT25">
        <f>_xlfn.RANK.AVG(Table2[[#This Row],[6M Return vs Nifty Z-Score]],Table2[6M Return vs Nifty Z-Score])</f>
        <v>96</v>
      </c>
      <c r="AU25">
        <f>_xlfn.RANK.AVG(Table2[[#This Row],[Sharpe Ratio Z-Score]],Table2[Sharpe Ratio Z-Score])</f>
        <v>49</v>
      </c>
      <c r="AV25">
        <f>(Table2[[#This Row],[Rank 1Y]]+Table2[[#This Row],[Rank 6M]]+Table2[[#This Row],[Rank Sharpe]])/3</f>
        <v>49.333333333333336</v>
      </c>
    </row>
    <row r="26" spans="1:48" x14ac:dyDescent="0.3">
      <c r="A26" t="s">
        <v>1220</v>
      </c>
      <c r="B26" t="s">
        <v>1221</v>
      </c>
      <c r="C26" t="s">
        <v>3146</v>
      </c>
      <c r="D26" t="s">
        <v>414</v>
      </c>
      <c r="E26">
        <v>9601.4678884935802</v>
      </c>
      <c r="F26">
        <v>430.95</v>
      </c>
      <c r="G26">
        <v>141.10075572355299</v>
      </c>
      <c r="H26">
        <f>(Table2[[#This Row],[1Y Return vs Nifty]]-AVERAGE(Table2[1Y Return vs Nifty]))/_xlfn.STDEV.P(Table2[1Y Return vs Nifty])</f>
        <v>1.969312012162689</v>
      </c>
      <c r="I26">
        <v>13.4702510806252</v>
      </c>
      <c r="J26">
        <f>(Table2[[#This Row],[1M Return vs Nifty]]-AVERAGE(Table2[1M Return vs Nifty]))/_xlfn.STDEV.P(Table2[1M Return vs Nifty])</f>
        <v>1.4107556231711968</v>
      </c>
      <c r="K26">
        <v>47.583375500519601</v>
      </c>
      <c r="L26">
        <f>(Table2[[#This Row],[6M Return vs Nifty]]-AVERAGE(Table2[6M Return vs Nifty]))/_xlfn.STDEV.P(Table2[6M Return vs Nifty])</f>
        <v>1.4557768645816456</v>
      </c>
      <c r="M26">
        <v>2.7841514051956602</v>
      </c>
      <c r="N26">
        <f>(Table2[[#This Row],[1W Return vs Nifty]]-AVERAGE(Table2[1W Return vs Nifty]))/_xlfn.STDEV.P(Table2[1W Return vs Nifty])</f>
        <v>0.28274466405758164</v>
      </c>
      <c r="O26">
        <v>415.49</v>
      </c>
      <c r="P26">
        <v>401.33736052887298</v>
      </c>
      <c r="Q26">
        <v>318.00277871457399</v>
      </c>
      <c r="R26">
        <v>48.308844361395003</v>
      </c>
      <c r="S26" s="1">
        <f>(Table2[[#This Row],[Close Price]]-Table2[[#This Row],[20D EMA]])/Table2[[#This Row],[20D EMA]]</f>
        <v>3.7209078437507474E-2</v>
      </c>
      <c r="T26" s="1">
        <f>(Table2[[#This Row],[Close Price]]-Table2[[#This Row],[50D EMA]])/Table2[[#This Row],[50D EMA]]</f>
        <v>7.3784906125121688E-2</v>
      </c>
      <c r="U26" s="1">
        <f>(Table2[[#This Row],[Close Price]]-Table2[[#This Row],[200D EMA]])/Table2[[#This Row],[200D EMA]]</f>
        <v>0.35517683757978324</v>
      </c>
      <c r="V26">
        <v>0.61264342312652798</v>
      </c>
      <c r="W26">
        <v>425.8</v>
      </c>
      <c r="X26">
        <v>435.65</v>
      </c>
      <c r="Y26">
        <v>394.1</v>
      </c>
      <c r="Z26">
        <v>435.65</v>
      </c>
      <c r="AA26">
        <v>425.8</v>
      </c>
      <c r="AB26">
        <v>435.65</v>
      </c>
      <c r="AC26" s="1">
        <f>(Table2[[#This Row],[Close Price]]/Table2[[#This Row],[Day Low]])-1</f>
        <v>1.2094880225457905E-2</v>
      </c>
      <c r="AD26" s="1">
        <f>(Table2[[#This Row],[Day High]]/Table2[[#This Row],[Close Price]])-1</f>
        <v>1.0906137602970212E-2</v>
      </c>
      <c r="AE26" s="1">
        <f>(Table2[[#This Row],[Close Price]]/Table2[[#This Row],[Current Week Low]])-1</f>
        <v>9.350418675463068E-2</v>
      </c>
      <c r="AF26" s="1">
        <f>(Table2[[#This Row],[Current Week High]]/Table2[[#This Row],[Close Price]])-1</f>
        <v>1.0906137602970212E-2</v>
      </c>
      <c r="AG26" s="1">
        <f>(Table2[[#This Row],[Close Price]]/Table2[[#This Row],[Current Month Low]])-1</f>
        <v>1.2094880225457905E-2</v>
      </c>
      <c r="AH26" s="1">
        <f>(Table2[[#This Row],[Current Month High]]/Table2[[#This Row],[Close Price]])-1</f>
        <v>1.0906137602970212E-2</v>
      </c>
      <c r="AI26">
        <v>9.9895579533588492</v>
      </c>
      <c r="AJ26">
        <v>171.550094517958</v>
      </c>
      <c r="AK26" t="str">
        <f>IF(AND(Table2[[#This Row],[20D EMA]]&gt;Table2[[#This Row],[50D EMA]],Table2[[#This Row],[50D EMA]]&gt;Table2[[#This Row],[200D EMA]]),"Uptrend","Downtrend/NoTrend")</f>
        <v>Uptrend</v>
      </c>
      <c r="AL26">
        <v>0.13</v>
      </c>
      <c r="AM26" t="s">
        <v>3181</v>
      </c>
      <c r="AN26">
        <v>-6.62</v>
      </c>
      <c r="AO26" t="s">
        <v>3180</v>
      </c>
      <c r="AP26">
        <v>0.177911685340466</v>
      </c>
      <c r="AQ26">
        <f>(Table2[[#This Row],[Sharpe Ratio]]-AVERAGE(Table2[Sharpe Ratio]))/_xlfn.STDEV.P(Table2[Sharpe Ratio])</f>
        <v>1.4264670172426079</v>
      </c>
      <c r="AR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6.5450561812157204</v>
      </c>
      <c r="AS26">
        <f>_xlfn.RANK.AVG(Table2[[#This Row],[1Y Return vs Nifty Z-Score]],Table2[1Y Return vs Nifty Z-Score])</f>
        <v>35</v>
      </c>
      <c r="AT26">
        <f>_xlfn.RANK.AVG(Table2[[#This Row],[6M Return vs Nifty Z-Score]],Table2[6M Return vs Nifty Z-Score])</f>
        <v>54</v>
      </c>
      <c r="AU26">
        <f>_xlfn.RANK.AVG(Table2[[#This Row],[Sharpe Ratio Z-Score]],Table2[Sharpe Ratio Z-Score])</f>
        <v>60</v>
      </c>
      <c r="AV26">
        <f>(Table2[[#This Row],[Rank 1Y]]+Table2[[#This Row],[Rank 6M]]+Table2[[#This Row],[Rank Sharpe]])/3</f>
        <v>49.666666666666664</v>
      </c>
    </row>
    <row r="27" spans="1:48" x14ac:dyDescent="0.3">
      <c r="A27" t="s">
        <v>1234</v>
      </c>
      <c r="B27" t="s">
        <v>1235</v>
      </c>
      <c r="C27" t="s">
        <v>3146</v>
      </c>
      <c r="D27" t="s">
        <v>284</v>
      </c>
      <c r="E27">
        <v>9491.0756032175705</v>
      </c>
      <c r="F27">
        <v>4050.1</v>
      </c>
      <c r="G27">
        <v>143.12753048080501</v>
      </c>
      <c r="H27">
        <f>(Table2[[#This Row],[1Y Return vs Nifty]]-AVERAGE(Table2[1Y Return vs Nifty]))/_xlfn.STDEV.P(Table2[1Y Return vs Nifty])</f>
        <v>2.0035543111887439</v>
      </c>
      <c r="I27">
        <v>11.127355591310099</v>
      </c>
      <c r="J27">
        <f>(Table2[[#This Row],[1M Return vs Nifty]]-AVERAGE(Table2[1M Return vs Nifty]))/_xlfn.STDEV.P(Table2[1M Return vs Nifty])</f>
        <v>1.1603897040916211</v>
      </c>
      <c r="K27">
        <v>117.26247671642101</v>
      </c>
      <c r="L27">
        <f>(Table2[[#This Row],[6M Return vs Nifty]]-AVERAGE(Table2[6M Return vs Nifty]))/_xlfn.STDEV.P(Table2[6M Return vs Nifty])</f>
        <v>3.8796954446644265</v>
      </c>
      <c r="M27">
        <v>11.133866177166601</v>
      </c>
      <c r="N27">
        <f>(Table2[[#This Row],[1W Return vs Nifty]]-AVERAGE(Table2[1W Return vs Nifty]))/_xlfn.STDEV.P(Table2[1W Return vs Nifty])</f>
        <v>1.8685899508717125</v>
      </c>
      <c r="O27">
        <v>3783.36</v>
      </c>
      <c r="P27">
        <v>3527.2368728004299</v>
      </c>
      <c r="Q27">
        <v>2582.72034899149</v>
      </c>
      <c r="R27">
        <v>51.366861733214598</v>
      </c>
      <c r="S27" s="1">
        <f>(Table2[[#This Row],[Close Price]]-Table2[[#This Row],[20D EMA]])/Table2[[#This Row],[20D EMA]]</f>
        <v>7.0503467816966869E-2</v>
      </c>
      <c r="T27" s="1">
        <f>(Table2[[#This Row],[Close Price]]-Table2[[#This Row],[50D EMA]])/Table2[[#This Row],[50D EMA]]</f>
        <v>0.14823589853903002</v>
      </c>
      <c r="U27" s="1">
        <f>(Table2[[#This Row],[Close Price]]-Table2[[#This Row],[200D EMA]])/Table2[[#This Row],[200D EMA]]</f>
        <v>0.56815274312664066</v>
      </c>
      <c r="V27">
        <v>0.58117074930411605</v>
      </c>
      <c r="W27">
        <v>4002.4</v>
      </c>
      <c r="X27">
        <v>4153.6000000000004</v>
      </c>
      <c r="Y27">
        <v>3474.05</v>
      </c>
      <c r="Z27">
        <v>4153.6000000000004</v>
      </c>
      <c r="AA27">
        <v>4002.4</v>
      </c>
      <c r="AB27">
        <v>4153.6000000000004</v>
      </c>
      <c r="AC27" s="1">
        <f>(Table2[[#This Row],[Close Price]]/Table2[[#This Row],[Day Low]])-1</f>
        <v>1.1917849290425719E-2</v>
      </c>
      <c r="AD27" s="1">
        <f>(Table2[[#This Row],[Day High]]/Table2[[#This Row],[Close Price]])-1</f>
        <v>2.5554924569763715E-2</v>
      </c>
      <c r="AE27" s="1">
        <f>(Table2[[#This Row],[Close Price]]/Table2[[#This Row],[Current Week Low]])-1</f>
        <v>0.16581511492350409</v>
      </c>
      <c r="AF27" s="1">
        <f>(Table2[[#This Row],[Current Week High]]/Table2[[#This Row],[Close Price]])-1</f>
        <v>2.5554924569763715E-2</v>
      </c>
      <c r="AG27" s="1">
        <f>(Table2[[#This Row],[Close Price]]/Table2[[#This Row],[Current Month Low]])-1</f>
        <v>1.1917849290425719E-2</v>
      </c>
      <c r="AH27" s="1">
        <f>(Table2[[#This Row],[Current Month High]]/Table2[[#This Row],[Close Price]])-1</f>
        <v>2.5554924569763715E-2</v>
      </c>
      <c r="AI27">
        <v>4.1455766524283399</v>
      </c>
      <c r="AJ27">
        <v>213.74235029824101</v>
      </c>
      <c r="AK27" t="str">
        <f>IF(AND(Table2[[#This Row],[20D EMA]]&gt;Table2[[#This Row],[50D EMA]],Table2[[#This Row],[50D EMA]]&gt;Table2[[#This Row],[200D EMA]]),"Uptrend","Downtrend/NoTrend")</f>
        <v>Uptrend</v>
      </c>
      <c r="AL27">
        <v>0.35</v>
      </c>
      <c r="AM27" t="s">
        <v>3181</v>
      </c>
      <c r="AN27">
        <v>-1.1499999999999999</v>
      </c>
      <c r="AO27" t="s">
        <v>3180</v>
      </c>
      <c r="AP27">
        <v>0.145266829526146</v>
      </c>
      <c r="AQ27">
        <f>(Table2[[#This Row],[Sharpe Ratio]]-AVERAGE(Table2[Sharpe Ratio]))/_xlfn.STDEV.P(Table2[Sharpe Ratio])</f>
        <v>1.0386645459508983</v>
      </c>
      <c r="AR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9.950893956767402</v>
      </c>
      <c r="AS27">
        <f>_xlfn.RANK.AVG(Table2[[#This Row],[1Y Return vs Nifty Z-Score]],Table2[1Y Return vs Nifty Z-Score])</f>
        <v>34</v>
      </c>
      <c r="AT27">
        <f>_xlfn.RANK.AVG(Table2[[#This Row],[6M Return vs Nifty Z-Score]],Table2[6M Return vs Nifty Z-Score])</f>
        <v>5</v>
      </c>
      <c r="AU27">
        <f>_xlfn.RANK.AVG(Table2[[#This Row],[Sharpe Ratio Z-Score]],Table2[Sharpe Ratio Z-Score])</f>
        <v>115</v>
      </c>
      <c r="AV27">
        <f>(Table2[[#This Row],[Rank 1Y]]+Table2[[#This Row],[Rank 6M]]+Table2[[#This Row],[Rank Sharpe]])/3</f>
        <v>51.333333333333336</v>
      </c>
    </row>
    <row r="28" spans="1:48" x14ac:dyDescent="0.3">
      <c r="A28" t="s">
        <v>395</v>
      </c>
      <c r="B28" t="s">
        <v>396</v>
      </c>
      <c r="C28" t="s">
        <v>3135</v>
      </c>
      <c r="D28" t="s">
        <v>397</v>
      </c>
      <c r="E28">
        <v>56091.688690492098</v>
      </c>
      <c r="F28">
        <v>976.65</v>
      </c>
      <c r="G28">
        <v>257.35155556615001</v>
      </c>
      <c r="H28">
        <f>(Table2[[#This Row],[1Y Return vs Nifty]]-AVERAGE(Table2[1Y Return vs Nifty]))/_xlfn.STDEV.P(Table2[1Y Return vs Nifty])</f>
        <v>3.9333658055035206</v>
      </c>
      <c r="I28">
        <v>31.995965936081401</v>
      </c>
      <c r="J28">
        <f>(Table2[[#This Row],[1M Return vs Nifty]]-AVERAGE(Table2[1M Return vs Nifty]))/_xlfn.STDEV.P(Table2[1M Return vs Nifty])</f>
        <v>3.3904459881683695</v>
      </c>
      <c r="K28">
        <v>52.421109521980398</v>
      </c>
      <c r="L28">
        <f>(Table2[[#This Row],[6M Return vs Nifty]]-AVERAGE(Table2[6M Return vs Nifty]))/_xlfn.STDEV.P(Table2[6M Return vs Nifty])</f>
        <v>1.6240665407613575</v>
      </c>
      <c r="M28">
        <v>-0.58556943167442199</v>
      </c>
      <c r="N28">
        <f>(Table2[[#This Row],[1W Return vs Nifty]]-AVERAGE(Table2[1W Return vs Nifty]))/_xlfn.STDEV.P(Table2[1W Return vs Nifty])</f>
        <v>-0.3572599412456457</v>
      </c>
      <c r="O28">
        <v>897.17</v>
      </c>
      <c r="P28">
        <v>816.87519612586402</v>
      </c>
      <c r="Q28">
        <v>616.769305638844</v>
      </c>
      <c r="R28">
        <v>54.007154857166597</v>
      </c>
      <c r="S28" s="1">
        <f>(Table2[[#This Row],[Close Price]]-Table2[[#This Row],[20D EMA]])/Table2[[#This Row],[20D EMA]]</f>
        <v>8.8589676426987105E-2</v>
      </c>
      <c r="T28" s="1">
        <f>(Table2[[#This Row],[Close Price]]-Table2[[#This Row],[50D EMA]])/Table2[[#This Row],[50D EMA]]</f>
        <v>0.1955926739260643</v>
      </c>
      <c r="U28" s="1">
        <f>(Table2[[#This Row],[Close Price]]-Table2[[#This Row],[200D EMA]])/Table2[[#This Row],[200D EMA]]</f>
        <v>0.58349319765255636</v>
      </c>
      <c r="V28">
        <v>1.7691477696909399</v>
      </c>
      <c r="W28">
        <v>945.85</v>
      </c>
      <c r="X28">
        <v>989.15</v>
      </c>
      <c r="Y28">
        <v>864.05</v>
      </c>
      <c r="Z28">
        <v>989.15</v>
      </c>
      <c r="AA28">
        <v>945.85</v>
      </c>
      <c r="AB28">
        <v>989.15</v>
      </c>
      <c r="AC28" s="1">
        <f>(Table2[[#This Row],[Close Price]]/Table2[[#This Row],[Day Low]])-1</f>
        <v>3.2563302849288878E-2</v>
      </c>
      <c r="AD28" s="1">
        <f>(Table2[[#This Row],[Day High]]/Table2[[#This Row],[Close Price]])-1</f>
        <v>1.2798853222751205E-2</v>
      </c>
      <c r="AE28" s="1">
        <f>(Table2[[#This Row],[Close Price]]/Table2[[#This Row],[Current Week Low]])-1</f>
        <v>0.13031653260806664</v>
      </c>
      <c r="AF28" s="1">
        <f>(Table2[[#This Row],[Current Week High]]/Table2[[#This Row],[Close Price]])-1</f>
        <v>1.2798853222751205E-2</v>
      </c>
      <c r="AG28" s="1">
        <f>(Table2[[#This Row],[Close Price]]/Table2[[#This Row],[Current Month Low]])-1</f>
        <v>3.2563302849288878E-2</v>
      </c>
      <c r="AH28" s="1">
        <f>(Table2[[#This Row],[Current Month High]]/Table2[[#This Row],[Close Price]])-1</f>
        <v>1.2798853222751205E-2</v>
      </c>
      <c r="AI28">
        <v>8.9438386320585597</v>
      </c>
      <c r="AJ28">
        <v>305.24896265560102</v>
      </c>
      <c r="AK28" t="str">
        <f>IF(AND(Table2[[#This Row],[20D EMA]]&gt;Table2[[#This Row],[50D EMA]],Table2[[#This Row],[50D EMA]]&gt;Table2[[#This Row],[200D EMA]]),"Uptrend","Downtrend/NoTrend")</f>
        <v>Uptrend</v>
      </c>
      <c r="AL28">
        <v>0.53</v>
      </c>
      <c r="AM28" t="s">
        <v>3181</v>
      </c>
      <c r="AN28">
        <v>1.52</v>
      </c>
      <c r="AO28" t="s">
        <v>3181</v>
      </c>
      <c r="AP28">
        <v>0.146325438532945</v>
      </c>
      <c r="AQ28">
        <f>(Table2[[#This Row],[Sharpe Ratio]]-AVERAGE(Table2[Sharpe Ratio]))/_xlfn.STDEV.P(Table2[Sharpe Ratio])</f>
        <v>1.051240223763763</v>
      </c>
      <c r="AR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9.6418586169513656</v>
      </c>
      <c r="AS28">
        <f>_xlfn.RANK.AVG(Table2[[#This Row],[1Y Return vs Nifty Z-Score]],Table2[1Y Return vs Nifty Z-Score])</f>
        <v>4</v>
      </c>
      <c r="AT28">
        <f>_xlfn.RANK.AVG(Table2[[#This Row],[6M Return vs Nifty Z-Score]],Table2[6M Return vs Nifty Z-Score])</f>
        <v>42</v>
      </c>
      <c r="AU28">
        <f>_xlfn.RANK.AVG(Table2[[#This Row],[Sharpe Ratio Z-Score]],Table2[Sharpe Ratio Z-Score])</f>
        <v>109</v>
      </c>
      <c r="AV28">
        <f>(Table2[[#This Row],[Rank 1Y]]+Table2[[#This Row],[Rank 6M]]+Table2[[#This Row],[Rank Sharpe]])/3</f>
        <v>51.666666666666664</v>
      </c>
    </row>
    <row r="29" spans="1:48" x14ac:dyDescent="0.3">
      <c r="A29" t="s">
        <v>387</v>
      </c>
      <c r="B29" t="s">
        <v>388</v>
      </c>
      <c r="C29" t="s">
        <v>3146</v>
      </c>
      <c r="D29" t="s">
        <v>161</v>
      </c>
      <c r="E29">
        <v>58554.001935866101</v>
      </c>
      <c r="F29">
        <v>13923.75</v>
      </c>
      <c r="G29">
        <v>207.18615030444701</v>
      </c>
      <c r="H29">
        <f>(Table2[[#This Row],[1Y Return vs Nifty]]-AVERAGE(Table2[1Y Return vs Nifty]))/_xlfn.STDEV.P(Table2[1Y Return vs Nifty])</f>
        <v>3.0858227810070553</v>
      </c>
      <c r="I29">
        <v>0.20622694400330799</v>
      </c>
      <c r="J29">
        <f>(Table2[[#This Row],[1M Return vs Nifty]]-AVERAGE(Table2[1M Return vs Nifty]))/_xlfn.STDEV.P(Table2[1M Return vs Nifty])</f>
        <v>-6.6612478774575193E-3</v>
      </c>
      <c r="K29">
        <v>34.795310586637697</v>
      </c>
      <c r="L29">
        <f>(Table2[[#This Row],[6M Return vs Nifty]]-AVERAGE(Table2[6M Return vs Nifty]))/_xlfn.STDEV.P(Table2[6M Return vs Nifty])</f>
        <v>1.0109199762584478</v>
      </c>
      <c r="M29">
        <v>-0.66015154166328505</v>
      </c>
      <c r="N29">
        <f>(Table2[[#This Row],[1W Return vs Nifty]]-AVERAGE(Table2[1W Return vs Nifty]))/_xlfn.STDEV.P(Table2[1W Return vs Nifty])</f>
        <v>-0.37142517812338066</v>
      </c>
      <c r="O29">
        <v>14157.62</v>
      </c>
      <c r="P29">
        <v>13599.5709527693</v>
      </c>
      <c r="Q29">
        <v>10678.7427150371</v>
      </c>
      <c r="R29">
        <v>39.925323215007197</v>
      </c>
      <c r="S29" s="1">
        <f>(Table2[[#This Row],[Close Price]]-Table2[[#This Row],[20D EMA]])/Table2[[#This Row],[20D EMA]]</f>
        <v>-1.6519019439708141E-2</v>
      </c>
      <c r="T29" s="1">
        <f>(Table2[[#This Row],[Close Price]]-Table2[[#This Row],[50D EMA]])/Table2[[#This Row],[50D EMA]]</f>
        <v>2.383744666332192E-2</v>
      </c>
      <c r="U29" s="1">
        <f>(Table2[[#This Row],[Close Price]]-Table2[[#This Row],[200D EMA]])/Table2[[#This Row],[200D EMA]]</f>
        <v>0.30387540664253432</v>
      </c>
      <c r="V29">
        <v>1.00296975179335</v>
      </c>
      <c r="W29">
        <v>13800</v>
      </c>
      <c r="X29">
        <v>14040.45</v>
      </c>
      <c r="Y29">
        <v>13125</v>
      </c>
      <c r="Z29">
        <v>14660.6</v>
      </c>
      <c r="AA29">
        <v>13800</v>
      </c>
      <c r="AB29">
        <v>14040.45</v>
      </c>
      <c r="AC29" s="1">
        <f>(Table2[[#This Row],[Close Price]]/Table2[[#This Row],[Day Low]])-1</f>
        <v>8.9673913043477604E-3</v>
      </c>
      <c r="AD29" s="1">
        <f>(Table2[[#This Row],[Day High]]/Table2[[#This Row],[Close Price]])-1</f>
        <v>8.3813627794238066E-3</v>
      </c>
      <c r="AE29" s="1">
        <f>(Table2[[#This Row],[Close Price]]/Table2[[#This Row],[Current Week Low]])-1</f>
        <v>6.0857142857142943E-2</v>
      </c>
      <c r="AF29" s="1">
        <f>(Table2[[#This Row],[Current Week High]]/Table2[[#This Row],[Close Price]])-1</f>
        <v>5.2920369871622297E-2</v>
      </c>
      <c r="AG29" s="1">
        <f>(Table2[[#This Row],[Close Price]]/Table2[[#This Row],[Current Month Low]])-1</f>
        <v>8.9673913043477604E-3</v>
      </c>
      <c r="AH29" s="1">
        <f>(Table2[[#This Row],[Current Month High]]/Table2[[#This Row],[Close Price]])-1</f>
        <v>8.3813627794238066E-3</v>
      </c>
      <c r="AI29">
        <v>18.861298141664399</v>
      </c>
      <c r="AJ29">
        <v>238.25065591293301</v>
      </c>
      <c r="AK29" t="str">
        <f>IF(AND(Table2[[#This Row],[20D EMA]]&gt;Table2[[#This Row],[50D EMA]],Table2[[#This Row],[50D EMA]]&gt;Table2[[#This Row],[200D EMA]]),"Uptrend","Downtrend/NoTrend")</f>
        <v>Uptrend</v>
      </c>
      <c r="AL29">
        <v>0.27</v>
      </c>
      <c r="AM29" t="s">
        <v>3181</v>
      </c>
      <c r="AN29">
        <v>-13.37</v>
      </c>
      <c r="AO29" t="s">
        <v>3180</v>
      </c>
      <c r="AP29">
        <v>0.181596941931263</v>
      </c>
      <c r="AQ29">
        <f>(Table2[[#This Row],[Sharpe Ratio]]-AVERAGE(Table2[Sharpe Ratio]))/_xlfn.STDEV.P(Table2[Sharpe Ratio])</f>
        <v>1.4702457865955492</v>
      </c>
      <c r="AR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5.1889021178602146</v>
      </c>
      <c r="AS29">
        <f>_xlfn.RANK.AVG(Table2[[#This Row],[1Y Return vs Nifty Z-Score]],Table2[1Y Return vs Nifty Z-Score])</f>
        <v>10</v>
      </c>
      <c r="AT29">
        <f>_xlfn.RANK.AVG(Table2[[#This Row],[6M Return vs Nifty Z-Score]],Table2[6M Return vs Nifty Z-Score])</f>
        <v>94</v>
      </c>
      <c r="AU29">
        <f>_xlfn.RANK.AVG(Table2[[#This Row],[Sharpe Ratio Z-Score]],Table2[Sharpe Ratio Z-Score])</f>
        <v>53</v>
      </c>
      <c r="AV29">
        <f>(Table2[[#This Row],[Rank 1Y]]+Table2[[#This Row],[Rank 6M]]+Table2[[#This Row],[Rank Sharpe]])/3</f>
        <v>52.333333333333336</v>
      </c>
    </row>
    <row r="30" spans="1:48" x14ac:dyDescent="0.3">
      <c r="A30" t="s">
        <v>591</v>
      </c>
      <c r="B30" t="s">
        <v>592</v>
      </c>
      <c r="C30" t="s">
        <v>3135</v>
      </c>
      <c r="D30" t="s">
        <v>386</v>
      </c>
      <c r="E30">
        <v>33160.272085752797</v>
      </c>
      <c r="F30">
        <v>6489.35</v>
      </c>
      <c r="G30">
        <v>143.77467463180301</v>
      </c>
      <c r="H30">
        <f>(Table2[[#This Row],[1Y Return vs Nifty]]-AVERAGE(Table2[1Y Return vs Nifty]))/_xlfn.STDEV.P(Table2[1Y Return vs Nifty])</f>
        <v>2.0144877923030839</v>
      </c>
      <c r="I30">
        <v>20.081761061840201</v>
      </c>
      <c r="J30">
        <f>(Table2[[#This Row],[1M Return vs Nifty]]-AVERAGE(Table2[1M Return vs Nifty]))/_xlfn.STDEV.P(Table2[1M Return vs Nifty])</f>
        <v>2.1172731697283314</v>
      </c>
      <c r="K30">
        <v>51.4837356013903</v>
      </c>
      <c r="L30">
        <f>(Table2[[#This Row],[6M Return vs Nifty]]-AVERAGE(Table2[6M Return vs Nifty]))/_xlfn.STDEV.P(Table2[6M Return vs Nifty])</f>
        <v>1.5914582260306149</v>
      </c>
      <c r="M30">
        <v>-2.1131775403307702</v>
      </c>
      <c r="N30">
        <f>(Table2[[#This Row],[1W Return vs Nifty]]-AVERAGE(Table2[1W Return vs Nifty]))/_xlfn.STDEV.P(Table2[1W Return vs Nifty])</f>
        <v>-0.64739561478313556</v>
      </c>
      <c r="O30">
        <v>6376.83</v>
      </c>
      <c r="P30">
        <v>5861.4477038959303</v>
      </c>
      <c r="Q30">
        <v>4464.0844353685297</v>
      </c>
      <c r="R30">
        <v>47.050968421146599</v>
      </c>
      <c r="S30" s="1">
        <f>(Table2[[#This Row],[Close Price]]-Table2[[#This Row],[20D EMA]])/Table2[[#This Row],[20D EMA]]</f>
        <v>1.7645130887917734E-2</v>
      </c>
      <c r="T30" s="1">
        <f>(Table2[[#This Row],[Close Price]]-Table2[[#This Row],[50D EMA]])/Table2[[#This Row],[50D EMA]]</f>
        <v>0.10712409763320452</v>
      </c>
      <c r="U30" s="1">
        <f>(Table2[[#This Row],[Close Price]]-Table2[[#This Row],[200D EMA]])/Table2[[#This Row],[200D EMA]]</f>
        <v>0.45367994130789241</v>
      </c>
      <c r="V30">
        <v>1.13287577500555</v>
      </c>
      <c r="W30">
        <v>6363.3</v>
      </c>
      <c r="X30">
        <v>6617.85</v>
      </c>
      <c r="Y30">
        <v>6222</v>
      </c>
      <c r="Z30">
        <v>6870</v>
      </c>
      <c r="AA30">
        <v>6363.3</v>
      </c>
      <c r="AB30">
        <v>6617.85</v>
      </c>
      <c r="AC30" s="1">
        <f>(Table2[[#This Row],[Close Price]]/Table2[[#This Row],[Day Low]])-1</f>
        <v>1.9808904184935416E-2</v>
      </c>
      <c r="AD30" s="1">
        <f>(Table2[[#This Row],[Day High]]/Table2[[#This Row],[Close Price]])-1</f>
        <v>1.9801675052200984E-2</v>
      </c>
      <c r="AE30" s="1">
        <f>(Table2[[#This Row],[Close Price]]/Table2[[#This Row],[Current Week Low]])-1</f>
        <v>4.2968498874959904E-2</v>
      </c>
      <c r="AF30" s="1">
        <f>(Table2[[#This Row],[Current Week High]]/Table2[[#This Row],[Close Price]])-1</f>
        <v>5.8657646759690873E-2</v>
      </c>
      <c r="AG30" s="1">
        <f>(Table2[[#This Row],[Close Price]]/Table2[[#This Row],[Current Month Low]])-1</f>
        <v>1.9808904184935416E-2</v>
      </c>
      <c r="AH30" s="1">
        <f>(Table2[[#This Row],[Current Month High]]/Table2[[#This Row],[Close Price]])-1</f>
        <v>1.9801675052200984E-2</v>
      </c>
      <c r="AI30">
        <v>5.8657646759690802</v>
      </c>
      <c r="AJ30">
        <v>177.577688902196</v>
      </c>
      <c r="AK30" t="str">
        <f>IF(AND(Table2[[#This Row],[20D EMA]]&gt;Table2[[#This Row],[50D EMA]],Table2[[#This Row],[50D EMA]]&gt;Table2[[#This Row],[200D EMA]]),"Uptrend","Downtrend/NoTrend")</f>
        <v>Uptrend</v>
      </c>
      <c r="AL30">
        <v>0.4</v>
      </c>
      <c r="AM30" t="s">
        <v>3181</v>
      </c>
      <c r="AN30">
        <v>0.95</v>
      </c>
      <c r="AO30" t="s">
        <v>3181</v>
      </c>
      <c r="AP30">
        <v>0.15469777145463401</v>
      </c>
      <c r="AQ30">
        <f>(Table2[[#This Row],[Sharpe Ratio]]-AVERAGE(Table2[Sharpe Ratio]))/_xlfn.STDEV.P(Table2[Sharpe Ratio])</f>
        <v>1.1506988158303173</v>
      </c>
      <c r="AR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6.2265223891092116</v>
      </c>
      <c r="AS30">
        <f>_xlfn.RANK.AVG(Table2[[#This Row],[1Y Return vs Nifty Z-Score]],Table2[1Y Return vs Nifty Z-Score])</f>
        <v>33</v>
      </c>
      <c r="AT30">
        <f>_xlfn.RANK.AVG(Table2[[#This Row],[6M Return vs Nifty Z-Score]],Table2[6M Return vs Nifty Z-Score])</f>
        <v>45</v>
      </c>
      <c r="AU30">
        <f>_xlfn.RANK.AVG(Table2[[#This Row],[Sharpe Ratio Z-Score]],Table2[Sharpe Ratio Z-Score])</f>
        <v>93</v>
      </c>
      <c r="AV30">
        <f>(Table2[[#This Row],[Rank 1Y]]+Table2[[#This Row],[Rank 6M]]+Table2[[#This Row],[Rank Sharpe]])/3</f>
        <v>57</v>
      </c>
    </row>
    <row r="31" spans="1:48" x14ac:dyDescent="0.3">
      <c r="A31" t="s">
        <v>929</v>
      </c>
      <c r="B31" t="s">
        <v>930</v>
      </c>
      <c r="C31" t="s">
        <v>3142</v>
      </c>
      <c r="D31" t="s">
        <v>117</v>
      </c>
      <c r="E31">
        <v>16001.540513795</v>
      </c>
      <c r="F31">
        <v>455.45</v>
      </c>
      <c r="G31">
        <v>97.982982778582397</v>
      </c>
      <c r="H31">
        <f>(Table2[[#This Row],[1Y Return vs Nifty]]-AVERAGE(Table2[1Y Return vs Nifty]))/_xlfn.STDEV.P(Table2[1Y Return vs Nifty])</f>
        <v>1.2408385252908389</v>
      </c>
      <c r="I31">
        <v>7.3170122307513203</v>
      </c>
      <c r="J31">
        <f>(Table2[[#This Row],[1M Return vs Nifty]]-AVERAGE(Table2[1M Return vs Nifty]))/_xlfn.STDEV.P(Table2[1M Return vs Nifty])</f>
        <v>0.75320973305760142</v>
      </c>
      <c r="K31">
        <v>65.066014175131201</v>
      </c>
      <c r="L31">
        <f>(Table2[[#This Row],[6M Return vs Nifty]]-AVERAGE(Table2[6M Return vs Nifty]))/_xlfn.STDEV.P(Table2[6M Return vs Nifty])</f>
        <v>2.0639433301759831</v>
      </c>
      <c r="M31">
        <v>-2.3161528135435798</v>
      </c>
      <c r="N31">
        <f>(Table2[[#This Row],[1W Return vs Nifty]]-AVERAGE(Table2[1W Return vs Nifty]))/_xlfn.STDEV.P(Table2[1W Return vs Nifty])</f>
        <v>-0.68594631850835575</v>
      </c>
      <c r="O31">
        <v>465.2</v>
      </c>
      <c r="P31">
        <v>428.65142019573</v>
      </c>
      <c r="Q31">
        <v>316.29717689498102</v>
      </c>
      <c r="R31">
        <v>31.409640301744599</v>
      </c>
      <c r="S31" s="1">
        <f>(Table2[[#This Row],[Close Price]]-Table2[[#This Row],[20D EMA]])/Table2[[#This Row],[20D EMA]]</f>
        <v>-2.0958727429062768E-2</v>
      </c>
      <c r="T31" s="1">
        <f>(Table2[[#This Row],[Close Price]]-Table2[[#This Row],[50D EMA]])/Table2[[#This Row],[50D EMA]]</f>
        <v>6.2518350672985695E-2</v>
      </c>
      <c r="U31" s="1">
        <f>(Table2[[#This Row],[Close Price]]-Table2[[#This Row],[200D EMA]])/Table2[[#This Row],[200D EMA]]</f>
        <v>0.43994329785378189</v>
      </c>
      <c r="V31">
        <v>0.50717813615494001</v>
      </c>
      <c r="W31">
        <v>451.3</v>
      </c>
      <c r="X31">
        <v>463</v>
      </c>
      <c r="Y31">
        <v>412.15</v>
      </c>
      <c r="Z31">
        <v>486.45</v>
      </c>
      <c r="AA31">
        <v>451.3</v>
      </c>
      <c r="AB31">
        <v>463</v>
      </c>
      <c r="AC31" s="1">
        <f>(Table2[[#This Row],[Close Price]]/Table2[[#This Row],[Day Low]])-1</f>
        <v>9.1956569909150687E-3</v>
      </c>
      <c r="AD31" s="1">
        <f>(Table2[[#This Row],[Day High]]/Table2[[#This Row],[Close Price]])-1</f>
        <v>1.6577011746624182E-2</v>
      </c>
      <c r="AE31" s="1">
        <f>(Table2[[#This Row],[Close Price]]/Table2[[#This Row],[Current Week Low]])-1</f>
        <v>0.10505883780177117</v>
      </c>
      <c r="AF31" s="1">
        <f>(Table2[[#This Row],[Current Week High]]/Table2[[#This Row],[Close Price]])-1</f>
        <v>6.8064551542430518E-2</v>
      </c>
      <c r="AG31" s="1">
        <f>(Table2[[#This Row],[Close Price]]/Table2[[#This Row],[Current Month Low]])-1</f>
        <v>9.1956569909150687E-3</v>
      </c>
      <c r="AH31" s="1">
        <f>(Table2[[#This Row],[Current Month High]]/Table2[[#This Row],[Close Price]])-1</f>
        <v>1.6577011746624182E-2</v>
      </c>
      <c r="AI31">
        <v>15.2706114831485</v>
      </c>
      <c r="AJ31">
        <v>152.67683772538101</v>
      </c>
      <c r="AK31" t="str">
        <f>IF(AND(Table2[[#This Row],[20D EMA]]&gt;Table2[[#This Row],[50D EMA]],Table2[[#This Row],[50D EMA]]&gt;Table2[[#This Row],[200D EMA]]),"Uptrend","Downtrend/NoTrend")</f>
        <v>Uptrend</v>
      </c>
      <c r="AL31">
        <v>0.31</v>
      </c>
      <c r="AM31" t="s">
        <v>3181</v>
      </c>
      <c r="AN31">
        <v>-10.210000000000001</v>
      </c>
      <c r="AO31" t="s">
        <v>3180</v>
      </c>
      <c r="AP31">
        <v>0.16455442013676</v>
      </c>
      <c r="AQ31">
        <f>(Table2[[#This Row],[Sharpe Ratio]]-AVERAGE(Table2[Sharpe Ratio]))/_xlfn.STDEV.P(Table2[Sharpe Ratio])</f>
        <v>1.2677902417910927</v>
      </c>
      <c r="AR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4.6398355118071599</v>
      </c>
      <c r="AS31">
        <f>_xlfn.RANK.AVG(Table2[[#This Row],[1Y Return vs Nifty Z-Score]],Table2[1Y Return vs Nifty Z-Score])</f>
        <v>74</v>
      </c>
      <c r="AT31">
        <f>_xlfn.RANK.AVG(Table2[[#This Row],[6M Return vs Nifty Z-Score]],Table2[6M Return vs Nifty Z-Score])</f>
        <v>27</v>
      </c>
      <c r="AU31">
        <f>_xlfn.RANK.AVG(Table2[[#This Row],[Sharpe Ratio Z-Score]],Table2[Sharpe Ratio Z-Score])</f>
        <v>75</v>
      </c>
      <c r="AV31">
        <f>(Table2[[#This Row],[Rank 1Y]]+Table2[[#This Row],[Rank 6M]]+Table2[[#This Row],[Rank Sharpe]])/3</f>
        <v>58.666666666666664</v>
      </c>
    </row>
    <row r="32" spans="1:48" x14ac:dyDescent="0.3">
      <c r="A32" t="s">
        <v>990</v>
      </c>
      <c r="B32" t="s">
        <v>991</v>
      </c>
      <c r="C32" t="s">
        <v>3139</v>
      </c>
      <c r="D32" t="s">
        <v>51</v>
      </c>
      <c r="E32">
        <v>14300.867814917299</v>
      </c>
      <c r="F32">
        <v>1563</v>
      </c>
      <c r="G32">
        <v>196.88976121122499</v>
      </c>
      <c r="H32">
        <f>(Table2[[#This Row],[1Y Return vs Nifty]]-AVERAGE(Table2[1Y Return vs Nifty]))/_xlfn.STDEV.P(Table2[1Y Return vs Nifty])</f>
        <v>2.9118655946166196</v>
      </c>
      <c r="I32">
        <v>17.243210370344901</v>
      </c>
      <c r="J32">
        <f>(Table2[[#This Row],[1M Return vs Nifty]]-AVERAGE(Table2[1M Return vs Nifty]))/_xlfn.STDEV.P(Table2[1M Return vs Nifty])</f>
        <v>1.8139406668611471</v>
      </c>
      <c r="K32">
        <v>66.768053407546603</v>
      </c>
      <c r="L32">
        <f>(Table2[[#This Row],[6M Return vs Nifty]]-AVERAGE(Table2[6M Return vs Nifty]))/_xlfn.STDEV.P(Table2[6M Return vs Nifty])</f>
        <v>2.1231519658714735</v>
      </c>
      <c r="M32">
        <v>-0.15934100476281299</v>
      </c>
      <c r="N32">
        <f>(Table2[[#This Row],[1W Return vs Nifty]]-AVERAGE(Table2[1W Return vs Nifty]))/_xlfn.STDEV.P(Table2[1W Return vs Nifty])</f>
        <v>-0.27630719490836891</v>
      </c>
      <c r="O32">
        <v>1523.73</v>
      </c>
      <c r="P32">
        <v>1424.7202511192399</v>
      </c>
      <c r="Q32">
        <v>1072.8624139687399</v>
      </c>
      <c r="R32">
        <v>48.629987662675099</v>
      </c>
      <c r="S32" s="1">
        <f>(Table2[[#This Row],[Close Price]]-Table2[[#This Row],[20D EMA]])/Table2[[#This Row],[20D EMA]]</f>
        <v>2.5772282490992487E-2</v>
      </c>
      <c r="T32" s="1">
        <f>(Table2[[#This Row],[Close Price]]-Table2[[#This Row],[50D EMA]])/Table2[[#This Row],[50D EMA]]</f>
        <v>9.7057474105621405E-2</v>
      </c>
      <c r="U32" s="1">
        <f>(Table2[[#This Row],[Close Price]]-Table2[[#This Row],[200D EMA]])/Table2[[#This Row],[200D EMA]]</f>
        <v>0.45685036557310249</v>
      </c>
      <c r="V32">
        <v>0.84740325185060605</v>
      </c>
      <c r="W32">
        <v>1553.5</v>
      </c>
      <c r="X32">
        <v>1570.95</v>
      </c>
      <c r="Y32">
        <v>1471.5</v>
      </c>
      <c r="Z32">
        <v>1570.95</v>
      </c>
      <c r="AA32">
        <v>1553.5</v>
      </c>
      <c r="AB32">
        <v>1570.95</v>
      </c>
      <c r="AC32" s="1">
        <f>(Table2[[#This Row],[Close Price]]/Table2[[#This Row],[Day Low]])-1</f>
        <v>6.1152236884454148E-3</v>
      </c>
      <c r="AD32" s="1">
        <f>(Table2[[#This Row],[Day High]]/Table2[[#This Row],[Close Price]])-1</f>
        <v>5.0863723608445266E-3</v>
      </c>
      <c r="AE32" s="1">
        <f>(Table2[[#This Row],[Close Price]]/Table2[[#This Row],[Current Week Low]])-1</f>
        <v>6.2181447502548393E-2</v>
      </c>
      <c r="AF32" s="1">
        <f>(Table2[[#This Row],[Current Week High]]/Table2[[#This Row],[Close Price]])-1</f>
        <v>5.0863723608445266E-3</v>
      </c>
      <c r="AG32" s="1">
        <f>(Table2[[#This Row],[Close Price]]/Table2[[#This Row],[Current Month Low]])-1</f>
        <v>6.1152236884454148E-3</v>
      </c>
      <c r="AH32" s="1">
        <f>(Table2[[#This Row],[Current Month High]]/Table2[[#This Row],[Close Price]])-1</f>
        <v>5.0863723608445266E-3</v>
      </c>
      <c r="AI32">
        <v>7.1657069737683896</v>
      </c>
      <c r="AJ32">
        <v>234.68950749464599</v>
      </c>
      <c r="AK32" t="str">
        <f>IF(AND(Table2[[#This Row],[20D EMA]]&gt;Table2[[#This Row],[50D EMA]],Table2[[#This Row],[50D EMA]]&gt;Table2[[#This Row],[200D EMA]]),"Uptrend","Downtrend/NoTrend")</f>
        <v>Uptrend</v>
      </c>
      <c r="AL32">
        <v>0.23</v>
      </c>
      <c r="AM32" t="s">
        <v>3181</v>
      </c>
      <c r="AN32">
        <v>-4.17</v>
      </c>
      <c r="AO32" t="s">
        <v>3180</v>
      </c>
      <c r="AP32">
        <v>0.125263988444516</v>
      </c>
      <c r="AQ32">
        <f>(Table2[[#This Row],[Sharpe Ratio]]-AVERAGE(Table2[Sharpe Ratio]))/_xlfn.STDEV.P(Table2[Sharpe Ratio])</f>
        <v>0.80104207800577421</v>
      </c>
      <c r="AR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7.3736931104466459</v>
      </c>
      <c r="AS32">
        <f>_xlfn.RANK.AVG(Table2[[#This Row],[1Y Return vs Nifty Z-Score]],Table2[1Y Return vs Nifty Z-Score])</f>
        <v>15</v>
      </c>
      <c r="AT32">
        <f>_xlfn.RANK.AVG(Table2[[#This Row],[6M Return vs Nifty Z-Score]],Table2[6M Return vs Nifty Z-Score])</f>
        <v>25</v>
      </c>
      <c r="AU32">
        <f>_xlfn.RANK.AVG(Table2[[#This Row],[Sharpe Ratio Z-Score]],Table2[Sharpe Ratio Z-Score])</f>
        <v>144</v>
      </c>
      <c r="AV32">
        <f>(Table2[[#This Row],[Rank 1Y]]+Table2[[#This Row],[Rank 6M]]+Table2[[#This Row],[Rank Sharpe]])/3</f>
        <v>61.333333333333336</v>
      </c>
    </row>
    <row r="33" spans="1:48" hidden="1" x14ac:dyDescent="0.3">
      <c r="A33" t="s">
        <v>1670</v>
      </c>
      <c r="B33" t="s">
        <v>1671</v>
      </c>
      <c r="C33" t="s">
        <v>3146</v>
      </c>
      <c r="D33" t="s">
        <v>161</v>
      </c>
      <c r="E33">
        <v>5242.1064514752798</v>
      </c>
      <c r="F33">
        <v>4691.8</v>
      </c>
      <c r="G33">
        <v>121.271474995801</v>
      </c>
      <c r="H33">
        <f>(Table2[[#This Row],[1Y Return vs Nifty]]-AVERAGE(Table2[1Y Return vs Nifty]))/_xlfn.STDEV.P(Table2[1Y Return vs Nifty])</f>
        <v>1.6342969061565891</v>
      </c>
      <c r="I33">
        <v>3.80791792085587</v>
      </c>
      <c r="J33">
        <f>(Table2[[#This Row],[1M Return vs Nifty]]-AVERAGE(Table2[1M Return vs Nifty]))/_xlfn.STDEV.P(Table2[1M Return vs Nifty])</f>
        <v>0.37822176366648153</v>
      </c>
      <c r="K33">
        <v>34.129499538520598</v>
      </c>
      <c r="L33">
        <f>(Table2[[#This Row],[6M Return vs Nifty]]-AVERAGE(Table2[6M Return vs Nifty]))/_xlfn.STDEV.P(Table2[6M Return vs Nifty])</f>
        <v>0.98775848677030365</v>
      </c>
      <c r="M33">
        <v>0.98453380940884305</v>
      </c>
      <c r="N33">
        <f>(Table2[[#This Row],[1W Return vs Nifty]]-AVERAGE(Table2[1W Return vs Nifty]))/_xlfn.STDEV.P(Table2[1W Return vs Nifty])</f>
        <v>-5.9053248839584092E-2</v>
      </c>
      <c r="O33">
        <v>4650.51</v>
      </c>
      <c r="P33">
        <v>4724.0363684763597</v>
      </c>
      <c r="Q33">
        <v>4061.6578759189501</v>
      </c>
      <c r="R33">
        <v>44.410631134633903</v>
      </c>
      <c r="S33" s="1">
        <f>(Table2[[#This Row],[Close Price]]-Table2[[#This Row],[20D EMA]])/Table2[[#This Row],[20D EMA]]</f>
        <v>8.8785961109641657E-3</v>
      </c>
      <c r="T33" s="1">
        <f>(Table2[[#This Row],[Close Price]]-Table2[[#This Row],[50D EMA]])/Table2[[#This Row],[50D EMA]]</f>
        <v>-6.8239035354329212E-3</v>
      </c>
      <c r="U33" s="1">
        <f>(Table2[[#This Row],[Close Price]]-Table2[[#This Row],[200D EMA]])/Table2[[#This Row],[200D EMA]]</f>
        <v>0.15514406760280872</v>
      </c>
      <c r="V33">
        <v>0.70543990946115998</v>
      </c>
      <c r="W33">
        <v>4608.8</v>
      </c>
      <c r="X33">
        <v>4721</v>
      </c>
      <c r="Y33">
        <v>4291.05</v>
      </c>
      <c r="Z33">
        <v>4721</v>
      </c>
      <c r="AA33">
        <v>4608.8</v>
      </c>
      <c r="AB33">
        <v>4721</v>
      </c>
      <c r="AC33" s="1">
        <f>(Table2[[#This Row],[Close Price]]/Table2[[#This Row],[Day Low]])-1</f>
        <v>1.8009026210727308E-2</v>
      </c>
      <c r="AD33" s="1">
        <f>(Table2[[#This Row],[Day High]]/Table2[[#This Row],[Close Price]])-1</f>
        <v>6.2236241954047866E-3</v>
      </c>
      <c r="AE33" s="1">
        <f>(Table2[[#This Row],[Close Price]]/Table2[[#This Row],[Current Week Low]])-1</f>
        <v>9.339206021836155E-2</v>
      </c>
      <c r="AF33" s="1">
        <f>(Table2[[#This Row],[Current Week High]]/Table2[[#This Row],[Close Price]])-1</f>
        <v>6.2236241954047866E-3</v>
      </c>
      <c r="AG33" s="1">
        <f>(Table2[[#This Row],[Close Price]]/Table2[[#This Row],[Current Month Low]])-1</f>
        <v>1.8009026210727308E-2</v>
      </c>
      <c r="AH33" s="1">
        <f>(Table2[[#This Row],[Current Month High]]/Table2[[#This Row],[Close Price]])-1</f>
        <v>6.2236241954047866E-3</v>
      </c>
      <c r="AI33">
        <v>21.2679568609062</v>
      </c>
      <c r="AJ33">
        <v>162.77233267992099</v>
      </c>
      <c r="AK33" t="str">
        <f>IF(AND(Table2[[#This Row],[20D EMA]]&gt;Table2[[#This Row],[50D EMA]],Table2[[#This Row],[50D EMA]]&gt;Table2[[#This Row],[200D EMA]]),"Uptrend","Downtrend/NoTrend")</f>
        <v>Downtrend/NoTrend</v>
      </c>
      <c r="AL33">
        <v>0</v>
      </c>
      <c r="AM33" t="s">
        <v>3182</v>
      </c>
      <c r="AN33">
        <v>-6.03</v>
      </c>
      <c r="AO33" t="s">
        <v>3180</v>
      </c>
      <c r="AP33">
        <v>0.18328887157426799</v>
      </c>
      <c r="AQ33">
        <f>(Table2[[#This Row],[Sharpe Ratio]]-AVERAGE(Table2[Sharpe Ratio]))/_xlfn.STDEV.P(Table2[Sharpe Ratio])</f>
        <v>1.4903449562944766</v>
      </c>
      <c r="AR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">
        <f>_xlfn.RANK.AVG(Table2[[#This Row],[1Y Return vs Nifty Z-Score]],Table2[1Y Return vs Nifty Z-Score])</f>
        <v>45</v>
      </c>
      <c r="AT33">
        <f>_xlfn.RANK.AVG(Table2[[#This Row],[6M Return vs Nifty Z-Score]],Table2[6M Return vs Nifty Z-Score])</f>
        <v>97</v>
      </c>
      <c r="AU33">
        <f>_xlfn.RANK.AVG(Table2[[#This Row],[Sharpe Ratio Z-Score]],Table2[Sharpe Ratio Z-Score])</f>
        <v>47</v>
      </c>
      <c r="AV33">
        <f>(Table2[[#This Row],[Rank 1Y]]+Table2[[#This Row],[Rank 6M]]+Table2[[#This Row],[Rank Sharpe]])/3</f>
        <v>63</v>
      </c>
    </row>
    <row r="34" spans="1:48" hidden="1" x14ac:dyDescent="0.3">
      <c r="A34" t="s">
        <v>854</v>
      </c>
      <c r="B34" t="s">
        <v>855</v>
      </c>
      <c r="C34" t="s">
        <v>3146</v>
      </c>
      <c r="D34" t="s">
        <v>322</v>
      </c>
      <c r="E34">
        <v>18490.241118510901</v>
      </c>
      <c r="F34">
        <v>1610.5</v>
      </c>
      <c r="G34">
        <v>91.095117644404795</v>
      </c>
      <c r="H34">
        <f>(Table2[[#This Row],[1Y Return vs Nifty]]-AVERAGE(Table2[1Y Return vs Nifty]))/_xlfn.STDEV.P(Table2[1Y Return vs Nifty])</f>
        <v>1.1244682494465557</v>
      </c>
      <c r="I34">
        <v>-0.56573541152567597</v>
      </c>
      <c r="J34">
        <f>(Table2[[#This Row],[1M Return vs Nifty]]-AVERAGE(Table2[1M Return vs Nifty]))/_xlfn.STDEV.P(Table2[1M Return vs Nifty])</f>
        <v>-8.9154498437834767E-2</v>
      </c>
      <c r="K34">
        <v>55.051731714074798</v>
      </c>
      <c r="L34">
        <f>(Table2[[#This Row],[6M Return vs Nifty]]-AVERAGE(Table2[6M Return vs Nifty]))/_xlfn.STDEV.P(Table2[6M Return vs Nifty])</f>
        <v>1.7155776810792889</v>
      </c>
      <c r="M34">
        <v>1.4918373177475399</v>
      </c>
      <c r="N34">
        <f>(Table2[[#This Row],[1W Return vs Nifty]]-AVERAGE(Table2[1W Return vs Nifty]))/_xlfn.STDEV.P(Table2[1W Return vs Nifty])</f>
        <v>3.7297931967672761E-2</v>
      </c>
      <c r="O34">
        <v>1644.39</v>
      </c>
      <c r="P34">
        <v>1728.35896211359</v>
      </c>
      <c r="Q34">
        <v>1514.28919617213</v>
      </c>
      <c r="R34">
        <v>46.723506392834203</v>
      </c>
      <c r="S34" s="1">
        <f>(Table2[[#This Row],[Close Price]]-Table2[[#This Row],[20D EMA]])/Table2[[#This Row],[20D EMA]]</f>
        <v>-2.0609466124216335E-2</v>
      </c>
      <c r="T34" s="1">
        <f>(Table2[[#This Row],[Close Price]]-Table2[[#This Row],[50D EMA]])/Table2[[#This Row],[50D EMA]]</f>
        <v>-6.8191252336529465E-2</v>
      </c>
      <c r="U34" s="1">
        <f>(Table2[[#This Row],[Close Price]]-Table2[[#This Row],[200D EMA]])/Table2[[#This Row],[200D EMA]]</f>
        <v>6.3535290399663963E-2</v>
      </c>
      <c r="V34">
        <v>0.95714272468825701</v>
      </c>
      <c r="W34">
        <v>1605</v>
      </c>
      <c r="X34">
        <v>1628.85</v>
      </c>
      <c r="Y34">
        <v>1469.4</v>
      </c>
      <c r="Z34">
        <v>1628.85</v>
      </c>
      <c r="AA34">
        <v>1605</v>
      </c>
      <c r="AB34">
        <v>1628.85</v>
      </c>
      <c r="AC34" s="1">
        <f>(Table2[[#This Row],[Close Price]]/Table2[[#This Row],[Day Low]])-1</f>
        <v>3.4267912772585341E-3</v>
      </c>
      <c r="AD34" s="1">
        <f>(Table2[[#This Row],[Day High]]/Table2[[#This Row],[Close Price]])-1</f>
        <v>1.1393977025768276E-2</v>
      </c>
      <c r="AE34" s="1">
        <f>(Table2[[#This Row],[Close Price]]/Table2[[#This Row],[Current Week Low]])-1</f>
        <v>9.6025588675649809E-2</v>
      </c>
      <c r="AF34" s="1">
        <f>(Table2[[#This Row],[Current Week High]]/Table2[[#This Row],[Close Price]])-1</f>
        <v>1.1393977025768276E-2</v>
      </c>
      <c r="AG34" s="1">
        <f>(Table2[[#This Row],[Close Price]]/Table2[[#This Row],[Current Month Low]])-1</f>
        <v>3.4267912772585341E-3</v>
      </c>
      <c r="AH34" s="1">
        <f>(Table2[[#This Row],[Current Month High]]/Table2[[#This Row],[Close Price]])-1</f>
        <v>1.1393977025768276E-2</v>
      </c>
      <c r="AI34">
        <v>75.957777087860904</v>
      </c>
      <c r="AJ34">
        <v>139.14173286806701</v>
      </c>
      <c r="AK34" t="str">
        <f>IF(AND(Table2[[#This Row],[20D EMA]]&gt;Table2[[#This Row],[50D EMA]],Table2[[#This Row],[50D EMA]]&gt;Table2[[#This Row],[200D EMA]]),"Uptrend","Downtrend/NoTrend")</f>
        <v>Downtrend/NoTrend</v>
      </c>
      <c r="AL34">
        <v>-0.17</v>
      </c>
      <c r="AM34" t="s">
        <v>3180</v>
      </c>
      <c r="AN34">
        <v>-9.4600000000000009</v>
      </c>
      <c r="AO34" t="s">
        <v>3180</v>
      </c>
      <c r="AP34">
        <v>0.16268273121865801</v>
      </c>
      <c r="AQ34">
        <f>(Table2[[#This Row],[Sharpe Ratio]]-AVERAGE(Table2[Sharpe Ratio]))/_xlfn.STDEV.P(Table2[Sharpe Ratio])</f>
        <v>1.2455556333107312</v>
      </c>
      <c r="AR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">
        <f>_xlfn.RANK.AVG(Table2[[#This Row],[1Y Return vs Nifty Z-Score]],Table2[1Y Return vs Nifty Z-Score])</f>
        <v>86</v>
      </c>
      <c r="AT34">
        <f>_xlfn.RANK.AVG(Table2[[#This Row],[6M Return vs Nifty Z-Score]],Table2[6M Return vs Nifty Z-Score])</f>
        <v>35</v>
      </c>
      <c r="AU34">
        <f>_xlfn.RANK.AVG(Table2[[#This Row],[Sharpe Ratio Z-Score]],Table2[Sharpe Ratio Z-Score])</f>
        <v>78</v>
      </c>
      <c r="AV34">
        <f>(Table2[[#This Row],[Rank 1Y]]+Table2[[#This Row],[Rank 6M]]+Table2[[#This Row],[Rank Sharpe]])/3</f>
        <v>66.333333333333329</v>
      </c>
    </row>
    <row r="35" spans="1:48" x14ac:dyDescent="0.3">
      <c r="A35" t="s">
        <v>464</v>
      </c>
      <c r="B35" t="s">
        <v>465</v>
      </c>
      <c r="C35" t="s">
        <v>3139</v>
      </c>
      <c r="D35" t="s">
        <v>51</v>
      </c>
      <c r="E35">
        <v>47807.3882460846</v>
      </c>
      <c r="F35">
        <v>1690.3</v>
      </c>
      <c r="G35">
        <v>98.560679599537494</v>
      </c>
      <c r="H35">
        <f>(Table2[[#This Row],[1Y Return vs Nifty]]-AVERAGE(Table2[1Y Return vs Nifty]))/_xlfn.STDEV.P(Table2[1Y Return vs Nifty])</f>
        <v>1.2505986958370552</v>
      </c>
      <c r="I35">
        <v>7.5055638130317597</v>
      </c>
      <c r="J35">
        <f>(Table2[[#This Row],[1M Return vs Nifty]]-AVERAGE(Table2[1M Return vs Nifty]))/_xlfn.STDEV.P(Table2[1M Return vs Nifty])</f>
        <v>0.77335868567065658</v>
      </c>
      <c r="K35">
        <v>51.868783500945902</v>
      </c>
      <c r="L35">
        <f>(Table2[[#This Row],[6M Return vs Nifty]]-AVERAGE(Table2[6M Return vs Nifty]))/_xlfn.STDEV.P(Table2[6M Return vs Nifty])</f>
        <v>1.604852841369621</v>
      </c>
      <c r="M35">
        <v>0.35512886256864901</v>
      </c>
      <c r="N35">
        <f>(Table2[[#This Row],[1W Return vs Nifty]]-AVERAGE(Table2[1W Return vs Nifty]))/_xlfn.STDEV.P(Table2[1W Return vs Nifty])</f>
        <v>-0.17859492130421256</v>
      </c>
      <c r="O35">
        <v>1702.83</v>
      </c>
      <c r="P35">
        <v>1665.61090978268</v>
      </c>
      <c r="Q35">
        <v>1337.1148992718599</v>
      </c>
      <c r="R35">
        <v>39.161921672986701</v>
      </c>
      <c r="S35" s="1">
        <f>(Table2[[#This Row],[Close Price]]-Table2[[#This Row],[20D EMA]])/Table2[[#This Row],[20D EMA]]</f>
        <v>-7.3583387654668833E-3</v>
      </c>
      <c r="T35" s="1">
        <f>(Table2[[#This Row],[Close Price]]-Table2[[#This Row],[50D EMA]])/Table2[[#This Row],[50D EMA]]</f>
        <v>1.4822843721971821E-2</v>
      </c>
      <c r="U35" s="1">
        <f>(Table2[[#This Row],[Close Price]]-Table2[[#This Row],[200D EMA]])/Table2[[#This Row],[200D EMA]]</f>
        <v>0.26413967933531418</v>
      </c>
      <c r="V35">
        <v>0.45146692192094001</v>
      </c>
      <c r="W35">
        <v>1681.05</v>
      </c>
      <c r="X35">
        <v>1699.85</v>
      </c>
      <c r="Y35">
        <v>1628.1</v>
      </c>
      <c r="Z35">
        <v>1724.4</v>
      </c>
      <c r="AA35">
        <v>1681.05</v>
      </c>
      <c r="AB35">
        <v>1699.85</v>
      </c>
      <c r="AC35" s="1">
        <f>(Table2[[#This Row],[Close Price]]/Table2[[#This Row],[Day Low]])-1</f>
        <v>5.5025133101336277E-3</v>
      </c>
      <c r="AD35" s="1">
        <f>(Table2[[#This Row],[Day High]]/Table2[[#This Row],[Close Price]])-1</f>
        <v>5.6498846358634669E-3</v>
      </c>
      <c r="AE35" s="1">
        <f>(Table2[[#This Row],[Close Price]]/Table2[[#This Row],[Current Week Low]])-1</f>
        <v>3.8204041520791154E-2</v>
      </c>
      <c r="AF35" s="1">
        <f>(Table2[[#This Row],[Current Week High]]/Table2[[#This Row],[Close Price]])-1</f>
        <v>2.017393362125075E-2</v>
      </c>
      <c r="AG35" s="1">
        <f>(Table2[[#This Row],[Close Price]]/Table2[[#This Row],[Current Month Low]])-1</f>
        <v>5.5025133101336277E-3</v>
      </c>
      <c r="AH35" s="1">
        <f>(Table2[[#This Row],[Current Month High]]/Table2[[#This Row],[Close Price]])-1</f>
        <v>5.6498846358634669E-3</v>
      </c>
      <c r="AI35">
        <v>8.3210081050700992</v>
      </c>
      <c r="AJ35">
        <v>134.081152194986</v>
      </c>
      <c r="AK35" t="str">
        <f>IF(AND(Table2[[#This Row],[20D EMA]]&gt;Table2[[#This Row],[50D EMA]],Table2[[#This Row],[50D EMA]]&gt;Table2[[#This Row],[200D EMA]]),"Uptrend","Downtrend/NoTrend")</f>
        <v>Uptrend</v>
      </c>
      <c r="AL35">
        <v>0.09</v>
      </c>
      <c r="AM35" t="s">
        <v>3181</v>
      </c>
      <c r="AN35">
        <v>-5.12</v>
      </c>
      <c r="AO35" t="s">
        <v>3180</v>
      </c>
      <c r="AP35">
        <v>0.16008279429924199</v>
      </c>
      <c r="AQ35">
        <f>(Table2[[#This Row],[Sharpe Ratio]]-AVERAGE(Table2[Sharpe Ratio]))/_xlfn.STDEV.P(Table2[Sharpe Ratio])</f>
        <v>1.2146698493977324</v>
      </c>
      <c r="AR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4.6648851509708527</v>
      </c>
      <c r="AS35">
        <f>_xlfn.RANK.AVG(Table2[[#This Row],[1Y Return vs Nifty Z-Score]],Table2[1Y Return vs Nifty Z-Score])</f>
        <v>72</v>
      </c>
      <c r="AT35">
        <f>_xlfn.RANK.AVG(Table2[[#This Row],[6M Return vs Nifty Z-Score]],Table2[6M Return vs Nifty Z-Score])</f>
        <v>43</v>
      </c>
      <c r="AU35">
        <f>_xlfn.RANK.AVG(Table2[[#This Row],[Sharpe Ratio Z-Score]],Table2[Sharpe Ratio Z-Score])</f>
        <v>86</v>
      </c>
      <c r="AV35">
        <f>(Table2[[#This Row],[Rank 1Y]]+Table2[[#This Row],[Rank 6M]]+Table2[[#This Row],[Rank Sharpe]])/3</f>
        <v>67</v>
      </c>
    </row>
    <row r="36" spans="1:48" x14ac:dyDescent="0.3">
      <c r="A36" t="s">
        <v>1477</v>
      </c>
      <c r="B36" t="s">
        <v>1478</v>
      </c>
      <c r="C36" t="s">
        <v>3148</v>
      </c>
      <c r="D36" t="s">
        <v>139</v>
      </c>
      <c r="E36">
        <v>7040.8826098622803</v>
      </c>
      <c r="F36">
        <v>237.35</v>
      </c>
      <c r="G36">
        <v>107.709378287864</v>
      </c>
      <c r="H36">
        <f>(Table2[[#This Row],[1Y Return vs Nifty]]-AVERAGE(Table2[1Y Return vs Nifty]))/_xlfn.STDEV.P(Table2[1Y Return vs Nifty])</f>
        <v>1.4051656870944853</v>
      </c>
      <c r="I36">
        <v>1.3222018524386201</v>
      </c>
      <c r="J36">
        <f>(Table2[[#This Row],[1M Return vs Nifty]]-AVERAGE(Table2[1M Return vs Nifty]))/_xlfn.STDEV.P(Table2[1M Return vs Nifty])</f>
        <v>0.11259378713984493</v>
      </c>
      <c r="K36">
        <v>45.020262346957601</v>
      </c>
      <c r="L36">
        <f>(Table2[[#This Row],[6M Return vs Nifty]]-AVERAGE(Table2[6M Return vs Nifty]))/_xlfn.STDEV.P(Table2[6M Return vs Nifty])</f>
        <v>1.3666141531321516</v>
      </c>
      <c r="M36">
        <v>2.68905743399722</v>
      </c>
      <c r="N36">
        <f>(Table2[[#This Row],[1W Return vs Nifty]]-AVERAGE(Table2[1W Return vs Nifty]))/_xlfn.STDEV.P(Table2[1W Return vs Nifty])</f>
        <v>0.26468364878365652</v>
      </c>
      <c r="O36">
        <v>239.17</v>
      </c>
      <c r="P36">
        <v>236.74266620266599</v>
      </c>
      <c r="Q36">
        <v>193.59946807039901</v>
      </c>
      <c r="R36">
        <v>45.139965612772997</v>
      </c>
      <c r="S36" s="1">
        <f>(Table2[[#This Row],[Close Price]]-Table2[[#This Row],[20D EMA]])/Table2[[#This Row],[20D EMA]]</f>
        <v>-7.6096500397206729E-3</v>
      </c>
      <c r="T36" s="1">
        <f>(Table2[[#This Row],[Close Price]]-Table2[[#This Row],[50D EMA]])/Table2[[#This Row],[50D EMA]]</f>
        <v>2.5653753380224797E-3</v>
      </c>
      <c r="U36" s="1">
        <f>(Table2[[#This Row],[Close Price]]-Table2[[#This Row],[200D EMA]])/Table2[[#This Row],[200D EMA]]</f>
        <v>0.22598477343797183</v>
      </c>
      <c r="V36">
        <v>0.79887684210693499</v>
      </c>
      <c r="W36">
        <v>231.98</v>
      </c>
      <c r="X36">
        <v>246</v>
      </c>
      <c r="Y36">
        <v>215</v>
      </c>
      <c r="Z36">
        <v>246</v>
      </c>
      <c r="AA36">
        <v>231.98</v>
      </c>
      <c r="AB36">
        <v>246</v>
      </c>
      <c r="AC36" s="1">
        <f>(Table2[[#This Row],[Close Price]]/Table2[[#This Row],[Day Low]])-1</f>
        <v>2.3148547288559307E-2</v>
      </c>
      <c r="AD36" s="1">
        <f>(Table2[[#This Row],[Day High]]/Table2[[#This Row],[Close Price]])-1</f>
        <v>3.6444069938908807E-2</v>
      </c>
      <c r="AE36" s="1">
        <f>(Table2[[#This Row],[Close Price]]/Table2[[#This Row],[Current Week Low]])-1</f>
        <v>0.10395348837209295</v>
      </c>
      <c r="AF36" s="1">
        <f>(Table2[[#This Row],[Current Week High]]/Table2[[#This Row],[Close Price]])-1</f>
        <v>3.6444069938908807E-2</v>
      </c>
      <c r="AG36" s="1">
        <f>(Table2[[#This Row],[Close Price]]/Table2[[#This Row],[Current Month Low]])-1</f>
        <v>2.3148547288559307E-2</v>
      </c>
      <c r="AH36" s="1">
        <f>(Table2[[#This Row],[Current Month High]]/Table2[[#This Row],[Close Price]])-1</f>
        <v>3.6444069938908807E-2</v>
      </c>
      <c r="AI36">
        <v>13.7349905203286</v>
      </c>
      <c r="AJ36">
        <v>146.08605495075099</v>
      </c>
      <c r="AK36" t="str">
        <f>IF(AND(Table2[[#This Row],[20D EMA]]&gt;Table2[[#This Row],[50D EMA]],Table2[[#This Row],[50D EMA]]&gt;Table2[[#This Row],[200D EMA]]),"Uptrend","Downtrend/NoTrend")</f>
        <v>Uptrend</v>
      </c>
      <c r="AL36">
        <v>0.14000000000000001</v>
      </c>
      <c r="AM36" t="s">
        <v>3181</v>
      </c>
      <c r="AN36">
        <v>-5.59</v>
      </c>
      <c r="AO36" t="s">
        <v>3180</v>
      </c>
      <c r="AP36">
        <v>0.16192886748349999</v>
      </c>
      <c r="AQ36">
        <f>(Table2[[#This Row],[Sharpe Ratio]]-AVERAGE(Table2[Sharpe Ratio]))/_xlfn.STDEV.P(Table2[Sharpe Ratio])</f>
        <v>1.2366001574105057</v>
      </c>
      <c r="AR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4.3856574335606444</v>
      </c>
      <c r="AS36">
        <f>_xlfn.RANK.AVG(Table2[[#This Row],[1Y Return vs Nifty Z-Score]],Table2[1Y Return vs Nifty Z-Score])</f>
        <v>60</v>
      </c>
      <c r="AT36">
        <f>_xlfn.RANK.AVG(Table2[[#This Row],[6M Return vs Nifty Z-Score]],Table2[6M Return vs Nifty Z-Score])</f>
        <v>64</v>
      </c>
      <c r="AU36">
        <f>_xlfn.RANK.AVG(Table2[[#This Row],[Sharpe Ratio Z-Score]],Table2[Sharpe Ratio Z-Score])</f>
        <v>81</v>
      </c>
      <c r="AV36">
        <f>(Table2[[#This Row],[Rank 1Y]]+Table2[[#This Row],[Rank 6M]]+Table2[[#This Row],[Rank Sharpe]])/3</f>
        <v>68.333333333333329</v>
      </c>
    </row>
    <row r="37" spans="1:48" x14ac:dyDescent="0.3">
      <c r="A37" t="s">
        <v>850</v>
      </c>
      <c r="B37" t="s">
        <v>851</v>
      </c>
      <c r="C37" t="s">
        <v>3139</v>
      </c>
      <c r="D37" t="s">
        <v>51</v>
      </c>
      <c r="E37">
        <v>18534.6240327134</v>
      </c>
      <c r="F37">
        <v>1250.2</v>
      </c>
      <c r="G37">
        <v>430.88277026596597</v>
      </c>
      <c r="H37">
        <f>(Table2[[#This Row],[1Y Return vs Nifty]]-AVERAGE(Table2[1Y Return vs Nifty]))/_xlfn.STDEV.P(Table2[1Y Return vs Nifty])</f>
        <v>6.8651704980793182</v>
      </c>
      <c r="I37">
        <v>28.21852006208</v>
      </c>
      <c r="J37">
        <f>(Table2[[#This Row],[1M Return vs Nifty]]-AVERAGE(Table2[1M Return vs Nifty]))/_xlfn.STDEV.P(Table2[1M Return vs Nifty])</f>
        <v>2.986781500217103</v>
      </c>
      <c r="K37">
        <v>111.603601856775</v>
      </c>
      <c r="L37">
        <f>(Table2[[#This Row],[6M Return vs Nifty]]-AVERAGE(Table2[6M Return vs Nifty]))/_xlfn.STDEV.P(Table2[6M Return vs Nifty])</f>
        <v>3.6828408401229855</v>
      </c>
      <c r="M37">
        <v>6.7977915044203803</v>
      </c>
      <c r="N37">
        <f>(Table2[[#This Row],[1W Return vs Nifty]]-AVERAGE(Table2[1W Return vs Nifty]))/_xlfn.STDEV.P(Table2[1W Return vs Nifty])</f>
        <v>1.0450476178890535</v>
      </c>
      <c r="O37">
        <v>1091.07</v>
      </c>
      <c r="P37">
        <v>1024.8428005670701</v>
      </c>
      <c r="Q37">
        <v>770.63113939818595</v>
      </c>
      <c r="R37">
        <v>65.712305496665607</v>
      </c>
      <c r="S37" s="1">
        <f>(Table2[[#This Row],[Close Price]]-Table2[[#This Row],[20D EMA]])/Table2[[#This Row],[20D EMA]]</f>
        <v>0.14584765413768147</v>
      </c>
      <c r="T37" s="1">
        <f>(Table2[[#This Row],[Close Price]]-Table2[[#This Row],[50D EMA]])/Table2[[#This Row],[50D EMA]]</f>
        <v>0.21989440654531059</v>
      </c>
      <c r="U37" s="1">
        <f>(Table2[[#This Row],[Close Price]]-Table2[[#This Row],[200D EMA]])/Table2[[#This Row],[200D EMA]]</f>
        <v>0.6223066212667282</v>
      </c>
      <c r="V37">
        <v>1.6178365413334199</v>
      </c>
      <c r="W37">
        <v>1222.25</v>
      </c>
      <c r="X37">
        <v>1264</v>
      </c>
      <c r="Y37">
        <v>1044.8</v>
      </c>
      <c r="Z37">
        <v>1264</v>
      </c>
      <c r="AA37">
        <v>1222.25</v>
      </c>
      <c r="AB37">
        <v>1264</v>
      </c>
      <c r="AC37" s="1">
        <f>(Table2[[#This Row],[Close Price]]/Table2[[#This Row],[Day Low]])-1</f>
        <v>2.2867662098588815E-2</v>
      </c>
      <c r="AD37" s="1">
        <f>(Table2[[#This Row],[Day High]]/Table2[[#This Row],[Close Price]])-1</f>
        <v>1.1038233882578741E-2</v>
      </c>
      <c r="AE37" s="1">
        <f>(Table2[[#This Row],[Close Price]]/Table2[[#This Row],[Current Week Low]])-1</f>
        <v>0.19659264931087295</v>
      </c>
      <c r="AF37" s="1">
        <f>(Table2[[#This Row],[Current Week High]]/Table2[[#This Row],[Close Price]])-1</f>
        <v>1.1038233882578741E-2</v>
      </c>
      <c r="AG37" s="1">
        <f>(Table2[[#This Row],[Close Price]]/Table2[[#This Row],[Current Month Low]])-1</f>
        <v>2.2867662098588815E-2</v>
      </c>
      <c r="AH37" s="1">
        <f>(Table2[[#This Row],[Current Month High]]/Table2[[#This Row],[Close Price]])-1</f>
        <v>1.1038233882578741E-2</v>
      </c>
      <c r="AI37">
        <v>1.1038233882578701</v>
      </c>
      <c r="AJ37">
        <v>461.76140193215002</v>
      </c>
      <c r="AK37" t="str">
        <f>IF(AND(Table2[[#This Row],[20D EMA]]&gt;Table2[[#This Row],[50D EMA]],Table2[[#This Row],[50D EMA]]&gt;Table2[[#This Row],[200D EMA]]),"Uptrend","Downtrend/NoTrend")</f>
        <v>Uptrend</v>
      </c>
      <c r="AL37">
        <v>0.31</v>
      </c>
      <c r="AM37" t="s">
        <v>3181</v>
      </c>
      <c r="AN37">
        <v>13.85</v>
      </c>
      <c r="AO37" t="s">
        <v>3181</v>
      </c>
      <c r="AP37">
        <v>0.104962367073409</v>
      </c>
      <c r="AQ37">
        <f>(Table2[[#This Row],[Sharpe Ratio]]-AVERAGE(Table2[Sharpe Ratio]))/_xlfn.STDEV.P(Table2[Sharpe Ratio])</f>
        <v>0.55987026877112289</v>
      </c>
      <c r="AR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15.139710725079583</v>
      </c>
      <c r="AS37">
        <f>_xlfn.RANK.AVG(Table2[[#This Row],[1Y Return vs Nifty Z-Score]],Table2[1Y Return vs Nifty Z-Score])</f>
        <v>1</v>
      </c>
      <c r="AT37">
        <f>_xlfn.RANK.AVG(Table2[[#This Row],[6M Return vs Nifty Z-Score]],Table2[6M Return vs Nifty Z-Score])</f>
        <v>6</v>
      </c>
      <c r="AU37">
        <f>_xlfn.RANK.AVG(Table2[[#This Row],[Sharpe Ratio Z-Score]],Table2[Sharpe Ratio Z-Score])</f>
        <v>201</v>
      </c>
      <c r="AV37">
        <f>(Table2[[#This Row],[Rank 1Y]]+Table2[[#This Row],[Rank 6M]]+Table2[[#This Row],[Rank Sharpe]])/3</f>
        <v>69.333333333333329</v>
      </c>
    </row>
    <row r="38" spans="1:48" x14ac:dyDescent="0.3">
      <c r="A38" t="s">
        <v>305</v>
      </c>
      <c r="B38" t="s">
        <v>306</v>
      </c>
      <c r="C38" t="s">
        <v>3145</v>
      </c>
      <c r="D38" t="s">
        <v>307</v>
      </c>
      <c r="E38">
        <v>84120.812905907893</v>
      </c>
      <c r="F38">
        <v>14129.75</v>
      </c>
      <c r="G38">
        <v>144.71593561357301</v>
      </c>
      <c r="H38">
        <f>(Table2[[#This Row],[1Y Return vs Nifty]]-AVERAGE(Table2[1Y Return vs Nifty]))/_xlfn.STDEV.P(Table2[1Y Return vs Nifty])</f>
        <v>2.0303903684941482</v>
      </c>
      <c r="I38">
        <v>7.04051173420795</v>
      </c>
      <c r="J38">
        <f>(Table2[[#This Row],[1M Return vs Nifty]]-AVERAGE(Table2[1M Return vs Nifty]))/_xlfn.STDEV.P(Table2[1M Return vs Nifty])</f>
        <v>0.72366240529212911</v>
      </c>
      <c r="K38">
        <v>60.487004956941803</v>
      </c>
      <c r="L38">
        <f>(Table2[[#This Row],[6M Return vs Nifty]]-AVERAGE(Table2[6M Return vs Nifty]))/_xlfn.STDEV.P(Table2[6M Return vs Nifty])</f>
        <v>1.9046538828573558</v>
      </c>
      <c r="M38">
        <v>-10.2949878356574</v>
      </c>
      <c r="N38">
        <f>(Table2[[#This Row],[1W Return vs Nifty]]-AVERAGE(Table2[1W Return vs Nifty]))/_xlfn.STDEV.P(Table2[1W Return vs Nifty])</f>
        <v>-2.2013511268931993</v>
      </c>
      <c r="O38">
        <v>14514.05</v>
      </c>
      <c r="P38">
        <v>13919.4702910171</v>
      </c>
      <c r="Q38">
        <v>10851.1169758131</v>
      </c>
      <c r="R38">
        <v>41.364988933989501</v>
      </c>
      <c r="S38" s="1">
        <f>(Table2[[#This Row],[Close Price]]-Table2[[#This Row],[20D EMA]])/Table2[[#This Row],[20D EMA]]</f>
        <v>-2.6477792208239554E-2</v>
      </c>
      <c r="T38" s="1">
        <f>(Table2[[#This Row],[Close Price]]-Table2[[#This Row],[50D EMA]])/Table2[[#This Row],[50D EMA]]</f>
        <v>1.5106875806804488E-2</v>
      </c>
      <c r="U38" s="1">
        <f>(Table2[[#This Row],[Close Price]]-Table2[[#This Row],[200D EMA]])/Table2[[#This Row],[200D EMA]]</f>
        <v>0.30214705375445683</v>
      </c>
      <c r="V38">
        <v>1.36092453147416</v>
      </c>
      <c r="W38">
        <v>14028</v>
      </c>
      <c r="X38">
        <v>14360</v>
      </c>
      <c r="Y38">
        <v>13800</v>
      </c>
      <c r="Z38">
        <v>15092.9</v>
      </c>
      <c r="AA38">
        <v>14028</v>
      </c>
      <c r="AB38">
        <v>14360</v>
      </c>
      <c r="AC38" s="1">
        <f>(Table2[[#This Row],[Close Price]]/Table2[[#This Row],[Day Low]])-1</f>
        <v>7.253350441973172E-3</v>
      </c>
      <c r="AD38" s="1">
        <f>(Table2[[#This Row],[Day High]]/Table2[[#This Row],[Close Price]])-1</f>
        <v>1.6295405085015702E-2</v>
      </c>
      <c r="AE38" s="1">
        <f>(Table2[[#This Row],[Close Price]]/Table2[[#This Row],[Current Week Low]])-1</f>
        <v>2.3894927536231902E-2</v>
      </c>
      <c r="AF38" s="1">
        <f>(Table2[[#This Row],[Current Week High]]/Table2[[#This Row],[Close Price]])-1</f>
        <v>6.8164687981032923E-2</v>
      </c>
      <c r="AG38" s="1">
        <f>(Table2[[#This Row],[Close Price]]/Table2[[#This Row],[Current Month Low]])-1</f>
        <v>7.253350441973172E-3</v>
      </c>
      <c r="AH38" s="1">
        <f>(Table2[[#This Row],[Current Month High]]/Table2[[#This Row],[Close Price]])-1</f>
        <v>1.6295405085015702E-2</v>
      </c>
      <c r="AI38">
        <v>12.528530228772601</v>
      </c>
      <c r="AJ38">
        <v>177.002323096678</v>
      </c>
      <c r="AK38" t="str">
        <f>IF(AND(Table2[[#This Row],[20D EMA]]&gt;Table2[[#This Row],[50D EMA]],Table2[[#This Row],[50D EMA]]&gt;Table2[[#This Row],[200D EMA]]),"Uptrend","Downtrend/NoTrend")</f>
        <v>Uptrend</v>
      </c>
      <c r="AL38">
        <v>0.19</v>
      </c>
      <c r="AM38" t="s">
        <v>3181</v>
      </c>
      <c r="AN38">
        <v>-7.76</v>
      </c>
      <c r="AO38" t="s">
        <v>3180</v>
      </c>
      <c r="AP38">
        <v>0.111986495066018</v>
      </c>
      <c r="AQ38">
        <f>(Table2[[#This Row],[Sharpe Ratio]]-AVERAGE(Table2[Sharpe Ratio]))/_xlfn.STDEV.P(Table2[Sharpe Ratio])</f>
        <v>0.64331294683644147</v>
      </c>
      <c r="AR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3.1006684765868751</v>
      </c>
      <c r="AS38">
        <f>_xlfn.RANK.AVG(Table2[[#This Row],[1Y Return vs Nifty Z-Score]],Table2[1Y Return vs Nifty Z-Score])</f>
        <v>31</v>
      </c>
      <c r="AT38">
        <f>_xlfn.RANK.AVG(Table2[[#This Row],[6M Return vs Nifty Z-Score]],Table2[6M Return vs Nifty Z-Score])</f>
        <v>28</v>
      </c>
      <c r="AU38">
        <f>_xlfn.RANK.AVG(Table2[[#This Row],[Sharpe Ratio Z-Score]],Table2[Sharpe Ratio Z-Score])</f>
        <v>184</v>
      </c>
      <c r="AV38">
        <f>(Table2[[#This Row],[Rank 1Y]]+Table2[[#This Row],[Rank 6M]]+Table2[[#This Row],[Rank Sharpe]])/3</f>
        <v>81</v>
      </c>
    </row>
    <row r="39" spans="1:48" hidden="1" x14ac:dyDescent="0.3">
      <c r="A39" t="s">
        <v>950</v>
      </c>
      <c r="B39" t="s">
        <v>951</v>
      </c>
      <c r="C39" t="s">
        <v>3149</v>
      </c>
      <c r="D39" t="s">
        <v>284</v>
      </c>
      <c r="E39">
        <v>15508.3204225061</v>
      </c>
      <c r="F39">
        <v>433.35</v>
      </c>
      <c r="G39">
        <v>89.554459705889698</v>
      </c>
      <c r="H39">
        <f>(Table2[[#This Row],[1Y Return vs Nifty]]-AVERAGE(Table2[1Y Return vs Nifty]))/_xlfn.STDEV.P(Table2[1Y Return vs Nifty])</f>
        <v>1.0984388795628357</v>
      </c>
      <c r="I39">
        <v>-22.973870178975101</v>
      </c>
      <c r="J39">
        <f>(Table2[[#This Row],[1M Return vs Nifty]]-AVERAGE(Table2[1M Return vs Nifty]))/_xlfn.STDEV.P(Table2[1M Return vs Nifty])</f>
        <v>-2.4837270611053701</v>
      </c>
      <c r="K39">
        <v>53.4586707320804</v>
      </c>
      <c r="L39">
        <f>(Table2[[#This Row],[6M Return vs Nifty]]-AVERAGE(Table2[6M Return vs Nifty]))/_xlfn.STDEV.P(Table2[6M Return vs Nifty])</f>
        <v>1.6601600587782148</v>
      </c>
      <c r="M39">
        <v>-7.0707424750523398</v>
      </c>
      <c r="N39">
        <f>(Table2[[#This Row],[1W Return vs Nifty]]-AVERAGE(Table2[1W Return vs Nifty]))/_xlfn.STDEV.P(Table2[1W Return vs Nifty])</f>
        <v>-1.5889763993381756</v>
      </c>
      <c r="O39">
        <v>462.99</v>
      </c>
      <c r="P39">
        <v>462.90793461266702</v>
      </c>
      <c r="Q39">
        <v>358.307926804023</v>
      </c>
      <c r="R39">
        <v>32.723601913013603</v>
      </c>
      <c r="S39" s="1">
        <f>(Table2[[#This Row],[Close Price]]-Table2[[#This Row],[20D EMA]])/Table2[[#This Row],[20D EMA]]</f>
        <v>-6.4018661310179456E-2</v>
      </c>
      <c r="T39" s="1">
        <f>(Table2[[#This Row],[Close Price]]-Table2[[#This Row],[50D EMA]])/Table2[[#This Row],[50D EMA]]</f>
        <v>-6.3852728377618462E-2</v>
      </c>
      <c r="U39" s="1">
        <f>(Table2[[#This Row],[Close Price]]-Table2[[#This Row],[200D EMA]])/Table2[[#This Row],[200D EMA]]</f>
        <v>0.20943458847066307</v>
      </c>
      <c r="V39">
        <v>0.359538202442931</v>
      </c>
      <c r="W39">
        <v>416.1</v>
      </c>
      <c r="X39">
        <v>442</v>
      </c>
      <c r="Y39">
        <v>408.05</v>
      </c>
      <c r="Z39">
        <v>454.3</v>
      </c>
      <c r="AA39">
        <v>416.1</v>
      </c>
      <c r="AB39">
        <v>442</v>
      </c>
      <c r="AC39" s="1">
        <f>(Table2[[#This Row],[Close Price]]/Table2[[#This Row],[Day Low]])-1</f>
        <v>4.1456380677721727E-2</v>
      </c>
      <c r="AD39" s="1">
        <f>(Table2[[#This Row],[Day High]]/Table2[[#This Row],[Close Price]])-1</f>
        <v>1.9960770739586797E-2</v>
      </c>
      <c r="AE39" s="1">
        <f>(Table2[[#This Row],[Close Price]]/Table2[[#This Row],[Current Week Low]])-1</f>
        <v>6.2002205612057271E-2</v>
      </c>
      <c r="AF39" s="1">
        <f>(Table2[[#This Row],[Current Week High]]/Table2[[#This Row],[Close Price]])-1</f>
        <v>4.8344294450213487E-2</v>
      </c>
      <c r="AG39" s="1">
        <f>(Table2[[#This Row],[Close Price]]/Table2[[#This Row],[Current Month Low]])-1</f>
        <v>4.1456380677721727E-2</v>
      </c>
      <c r="AH39" s="1">
        <f>(Table2[[#This Row],[Current Month High]]/Table2[[#This Row],[Close Price]])-1</f>
        <v>1.9960770739586797E-2</v>
      </c>
      <c r="AI39">
        <v>34.8563516787815</v>
      </c>
      <c r="AJ39">
        <v>123.20370847283</v>
      </c>
      <c r="AK39" t="str">
        <f>IF(AND(Table2[[#This Row],[20D EMA]]&gt;Table2[[#This Row],[50D EMA]],Table2[[#This Row],[50D EMA]]&gt;Table2[[#This Row],[200D EMA]]),"Uptrend","Downtrend/NoTrend")</f>
        <v>Uptrend</v>
      </c>
      <c r="AL39">
        <v>0.13</v>
      </c>
      <c r="AM39" t="s">
        <v>3181</v>
      </c>
      <c r="AN39">
        <v>-13.43</v>
      </c>
      <c r="AO39" t="s">
        <v>3180</v>
      </c>
      <c r="AP39">
        <v>0.14527390584849001</v>
      </c>
      <c r="AQ39">
        <f>(Table2[[#This Row],[Sharpe Ratio]]-AVERAGE(Table2[Sharpe Ratio]))/_xlfn.STDEV.P(Table2[Sharpe Ratio])</f>
        <v>1.0387486086684141</v>
      </c>
      <c r="AR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-0.27535591343408083</v>
      </c>
      <c r="AS39">
        <f>_xlfn.RANK.AVG(Table2[[#This Row],[1Y Return vs Nifty Z-Score]],Table2[1Y Return vs Nifty Z-Score])</f>
        <v>91</v>
      </c>
      <c r="AT39">
        <f>_xlfn.RANK.AVG(Table2[[#This Row],[6M Return vs Nifty Z-Score]],Table2[6M Return vs Nifty Z-Score])</f>
        <v>41</v>
      </c>
      <c r="AU39">
        <f>_xlfn.RANK.AVG(Table2[[#This Row],[Sharpe Ratio Z-Score]],Table2[Sharpe Ratio Z-Score])</f>
        <v>114</v>
      </c>
      <c r="AV39">
        <f>(Table2[[#This Row],[Rank 1Y]]+Table2[[#This Row],[Rank 6M]]+Table2[[#This Row],[Rank Sharpe]])/3</f>
        <v>82</v>
      </c>
    </row>
    <row r="40" spans="1:48" x14ac:dyDescent="0.3">
      <c r="A40" t="s">
        <v>583</v>
      </c>
      <c r="B40" t="s">
        <v>584</v>
      </c>
      <c r="C40" t="s">
        <v>3139</v>
      </c>
      <c r="D40" t="s">
        <v>51</v>
      </c>
      <c r="E40">
        <v>33427.005937297101</v>
      </c>
      <c r="F40">
        <v>1327.15</v>
      </c>
      <c r="G40">
        <v>103.562973478331</v>
      </c>
      <c r="H40">
        <f>(Table2[[#This Row],[1Y Return vs Nifty]]-AVERAGE(Table2[1Y Return vs Nifty]))/_xlfn.STDEV.P(Table2[1Y Return vs Nifty])</f>
        <v>1.3351123016045225</v>
      </c>
      <c r="I40">
        <v>17.864963731865799</v>
      </c>
      <c r="J40">
        <f>(Table2[[#This Row],[1M Return vs Nifty]]-AVERAGE(Table2[1M Return vs Nifty]))/_xlfn.STDEV.P(Table2[1M Return vs Nifty])</f>
        <v>1.8803823210057378</v>
      </c>
      <c r="K40">
        <v>90.682120095742107</v>
      </c>
      <c r="L40">
        <f>(Table2[[#This Row],[6M Return vs Nifty]]-AVERAGE(Table2[6M Return vs Nifty]))/_xlfn.STDEV.P(Table2[6M Return vs Nifty])</f>
        <v>2.955047750394415</v>
      </c>
      <c r="M40">
        <v>3.0531640417877899</v>
      </c>
      <c r="N40">
        <f>(Table2[[#This Row],[1W Return vs Nifty]]-AVERAGE(Table2[1W Return vs Nifty]))/_xlfn.STDEV.P(Table2[1W Return vs Nifty])</f>
        <v>0.33383771735146922</v>
      </c>
      <c r="O40">
        <v>1251.32</v>
      </c>
      <c r="P40">
        <v>1175.7205785165099</v>
      </c>
      <c r="Q40">
        <v>910.06798232521203</v>
      </c>
      <c r="R40">
        <v>66.041594123025305</v>
      </c>
      <c r="S40" s="1">
        <f>(Table2[[#This Row],[Close Price]]-Table2[[#This Row],[20D EMA]])/Table2[[#This Row],[20D EMA]]</f>
        <v>6.0600006393248855E-2</v>
      </c>
      <c r="T40" s="1">
        <f>(Table2[[#This Row],[Close Price]]-Table2[[#This Row],[50D EMA]])/Table2[[#This Row],[50D EMA]]</f>
        <v>0.12879711748735351</v>
      </c>
      <c r="U40" s="1">
        <f>(Table2[[#This Row],[Close Price]]-Table2[[#This Row],[200D EMA]])/Table2[[#This Row],[200D EMA]]</f>
        <v>0.45829765003835082</v>
      </c>
      <c r="V40">
        <v>0.78162530469202995</v>
      </c>
      <c r="W40">
        <v>1309</v>
      </c>
      <c r="X40">
        <v>1335</v>
      </c>
      <c r="Y40">
        <v>1223.75</v>
      </c>
      <c r="Z40">
        <v>1335</v>
      </c>
      <c r="AA40">
        <v>1309</v>
      </c>
      <c r="AB40">
        <v>1335</v>
      </c>
      <c r="AC40" s="1">
        <f>(Table2[[#This Row],[Close Price]]/Table2[[#This Row],[Day Low]])-1</f>
        <v>1.3865546218487568E-2</v>
      </c>
      <c r="AD40" s="1">
        <f>(Table2[[#This Row],[Day High]]/Table2[[#This Row],[Close Price]])-1</f>
        <v>5.9149304901480182E-3</v>
      </c>
      <c r="AE40" s="1">
        <f>(Table2[[#This Row],[Close Price]]/Table2[[#This Row],[Current Week Low]])-1</f>
        <v>8.4494382022471948E-2</v>
      </c>
      <c r="AF40" s="1">
        <f>(Table2[[#This Row],[Current Week High]]/Table2[[#This Row],[Close Price]])-1</f>
        <v>5.9149304901480182E-3</v>
      </c>
      <c r="AG40" s="1">
        <f>(Table2[[#This Row],[Close Price]]/Table2[[#This Row],[Current Month Low]])-1</f>
        <v>1.3865546218487568E-2</v>
      </c>
      <c r="AH40" s="1">
        <f>(Table2[[#This Row],[Current Month High]]/Table2[[#This Row],[Close Price]])-1</f>
        <v>5.9149304901480182E-3</v>
      </c>
      <c r="AI40">
        <v>0.59149304901480104</v>
      </c>
      <c r="AJ40">
        <v>144.81645452868401</v>
      </c>
      <c r="AK40" t="str">
        <f>IF(AND(Table2[[#This Row],[20D EMA]]&gt;Table2[[#This Row],[50D EMA]],Table2[[#This Row],[50D EMA]]&gt;Table2[[#This Row],[200D EMA]]),"Uptrend","Downtrend/NoTrend")</f>
        <v>Uptrend</v>
      </c>
      <c r="AL40">
        <v>0.28999999999999998</v>
      </c>
      <c r="AM40" t="s">
        <v>3181</v>
      </c>
      <c r="AN40">
        <v>7.53</v>
      </c>
      <c r="AO40" t="s">
        <v>3181</v>
      </c>
      <c r="AP40">
        <v>0.11669196689472799</v>
      </c>
      <c r="AQ40">
        <f>(Table2[[#This Row],[Sharpe Ratio]]-AVERAGE(Table2[Sharpe Ratio]))/_xlfn.STDEV.P(Table2[Sharpe Ratio])</f>
        <v>0.69921129768677026</v>
      </c>
      <c r="AR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7.2035913880429137</v>
      </c>
      <c r="AS40">
        <f>_xlfn.RANK.AVG(Table2[[#This Row],[1Y Return vs Nifty Z-Score]],Table2[1Y Return vs Nifty Z-Score])</f>
        <v>66</v>
      </c>
      <c r="AT40">
        <f>_xlfn.RANK.AVG(Table2[[#This Row],[6M Return vs Nifty Z-Score]],Table2[6M Return vs Nifty Z-Score])</f>
        <v>14</v>
      </c>
      <c r="AU40">
        <f>_xlfn.RANK.AVG(Table2[[#This Row],[Sharpe Ratio Z-Score]],Table2[Sharpe Ratio Z-Score])</f>
        <v>169</v>
      </c>
      <c r="AV40">
        <f>(Table2[[#This Row],[Rank 1Y]]+Table2[[#This Row],[Rank 6M]]+Table2[[#This Row],[Rank Sharpe]])/3</f>
        <v>83</v>
      </c>
    </row>
    <row r="41" spans="1:48" x14ac:dyDescent="0.3">
      <c r="A41" t="s">
        <v>647</v>
      </c>
      <c r="B41" t="s">
        <v>648</v>
      </c>
      <c r="C41" t="s">
        <v>3139</v>
      </c>
      <c r="D41" t="s">
        <v>649</v>
      </c>
      <c r="E41">
        <v>29117.468947571499</v>
      </c>
      <c r="F41">
        <v>3128.9</v>
      </c>
      <c r="G41">
        <v>95.278866538299994</v>
      </c>
      <c r="H41">
        <f>(Table2[[#This Row],[1Y Return vs Nifty]]-AVERAGE(Table2[1Y Return vs Nifty]))/_xlfn.STDEV.P(Table2[1Y Return vs Nifty])</f>
        <v>1.1951525621271246</v>
      </c>
      <c r="I41">
        <v>30.241282559740998</v>
      </c>
      <c r="J41">
        <f>(Table2[[#This Row],[1M Return vs Nifty]]-AVERAGE(Table2[1M Return vs Nifty]))/_xlfn.STDEV.P(Table2[1M Return vs Nifty])</f>
        <v>3.2029374466159921</v>
      </c>
      <c r="K41">
        <v>83.105559618112693</v>
      </c>
      <c r="L41">
        <f>(Table2[[#This Row],[6M Return vs Nifty]]-AVERAGE(Table2[6M Return vs Nifty]))/_xlfn.STDEV.P(Table2[6M Return vs Nifty])</f>
        <v>2.6914828450730512</v>
      </c>
      <c r="M41">
        <v>10.708513003095799</v>
      </c>
      <c r="N41">
        <f>(Table2[[#This Row],[1W Return vs Nifty]]-AVERAGE(Table2[1W Return vs Nifty]))/_xlfn.STDEV.P(Table2[1W Return vs Nifty])</f>
        <v>1.7878034396251272</v>
      </c>
      <c r="O41">
        <v>2593.27</v>
      </c>
      <c r="P41">
        <v>2430.6696225703699</v>
      </c>
      <c r="Q41">
        <v>1998.3204057591699</v>
      </c>
      <c r="R41">
        <v>77.815348352520004</v>
      </c>
      <c r="S41" s="1">
        <f>(Table2[[#This Row],[Close Price]]-Table2[[#This Row],[20D EMA]])/Table2[[#This Row],[20D EMA]]</f>
        <v>0.20654617529219871</v>
      </c>
      <c r="T41" s="1">
        <f>(Table2[[#This Row],[Close Price]]-Table2[[#This Row],[50D EMA]])/Table2[[#This Row],[50D EMA]]</f>
        <v>0.28725844555183511</v>
      </c>
      <c r="U41" s="1">
        <f>(Table2[[#This Row],[Close Price]]-Table2[[#This Row],[200D EMA]])/Table2[[#This Row],[200D EMA]]</f>
        <v>0.56576492487515706</v>
      </c>
      <c r="V41">
        <v>1.7186809380538399</v>
      </c>
      <c r="W41">
        <v>2917.45</v>
      </c>
      <c r="X41">
        <v>3357.8</v>
      </c>
      <c r="Y41">
        <v>2460.5</v>
      </c>
      <c r="Z41">
        <v>3357.8</v>
      </c>
      <c r="AA41">
        <v>2917.45</v>
      </c>
      <c r="AB41">
        <v>3357.8</v>
      </c>
      <c r="AC41" s="1">
        <f>(Table2[[#This Row],[Close Price]]/Table2[[#This Row],[Day Low]])-1</f>
        <v>7.2477677423777642E-2</v>
      </c>
      <c r="AD41" s="1">
        <f>(Table2[[#This Row],[Day High]]/Table2[[#This Row],[Close Price]])-1</f>
        <v>7.3156700437853495E-2</v>
      </c>
      <c r="AE41" s="1">
        <f>(Table2[[#This Row],[Close Price]]/Table2[[#This Row],[Current Week Low]])-1</f>
        <v>0.2716521032310506</v>
      </c>
      <c r="AF41" s="1">
        <f>(Table2[[#This Row],[Current Week High]]/Table2[[#This Row],[Close Price]])-1</f>
        <v>7.3156700437853495E-2</v>
      </c>
      <c r="AG41" s="1">
        <f>(Table2[[#This Row],[Close Price]]/Table2[[#This Row],[Current Month Low]])-1</f>
        <v>7.2477677423777642E-2</v>
      </c>
      <c r="AH41" s="1">
        <f>(Table2[[#This Row],[Current Month High]]/Table2[[#This Row],[Close Price]])-1</f>
        <v>7.3156700437853495E-2</v>
      </c>
      <c r="AI41">
        <v>7.3156700437853397</v>
      </c>
      <c r="AJ41">
        <v>129.897134459955</v>
      </c>
      <c r="AK41" t="str">
        <f>IF(AND(Table2[[#This Row],[20D EMA]]&gt;Table2[[#This Row],[50D EMA]],Table2[[#This Row],[50D EMA]]&gt;Table2[[#This Row],[200D EMA]]),"Uptrend","Downtrend/NoTrend")</f>
        <v>Uptrend</v>
      </c>
      <c r="AL41">
        <v>0.61</v>
      </c>
      <c r="AM41" t="s">
        <v>3181</v>
      </c>
      <c r="AN41">
        <v>28.45</v>
      </c>
      <c r="AO41" t="s">
        <v>3181</v>
      </c>
      <c r="AP41">
        <v>0.12392748521892299</v>
      </c>
      <c r="AQ41">
        <f>(Table2[[#This Row],[Sharpe Ratio]]-AVERAGE(Table2[Sharpe Ratio]))/_xlfn.STDEV.P(Table2[Sharpe Ratio])</f>
        <v>0.78516517364073934</v>
      </c>
      <c r="AR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9.6625414670820344</v>
      </c>
      <c r="AS41">
        <f>_xlfn.RANK.AVG(Table2[[#This Row],[1Y Return vs Nifty Z-Score]],Table2[1Y Return vs Nifty Z-Score])</f>
        <v>80</v>
      </c>
      <c r="AT41">
        <f>_xlfn.RANK.AVG(Table2[[#This Row],[6M Return vs Nifty Z-Score]],Table2[6M Return vs Nifty Z-Score])</f>
        <v>18</v>
      </c>
      <c r="AU41">
        <f>_xlfn.RANK.AVG(Table2[[#This Row],[Sharpe Ratio Z-Score]],Table2[Sharpe Ratio Z-Score])</f>
        <v>151</v>
      </c>
      <c r="AV41">
        <f>(Table2[[#This Row],[Rank 1Y]]+Table2[[#This Row],[Rank 6M]]+Table2[[#This Row],[Rank Sharpe]])/3</f>
        <v>83</v>
      </c>
    </row>
    <row r="42" spans="1:48" x14ac:dyDescent="0.3">
      <c r="A42" t="s">
        <v>593</v>
      </c>
      <c r="B42" t="s">
        <v>594</v>
      </c>
      <c r="C42" t="s">
        <v>3149</v>
      </c>
      <c r="D42" t="s">
        <v>158</v>
      </c>
      <c r="E42">
        <v>33141.517968857203</v>
      </c>
      <c r="F42">
        <v>8310.2999999999993</v>
      </c>
      <c r="G42">
        <v>202.07123783596501</v>
      </c>
      <c r="H42">
        <f>(Table2[[#This Row],[1Y Return vs Nifty]]-AVERAGE(Table2[1Y Return vs Nifty]))/_xlfn.STDEV.P(Table2[1Y Return vs Nifty])</f>
        <v>2.9994064875283817</v>
      </c>
      <c r="I42">
        <v>8.4508664163926497</v>
      </c>
      <c r="J42">
        <f>(Table2[[#This Row],[1M Return vs Nifty]]-AVERAGE(Table2[1M Return vs Nifty]))/_xlfn.STDEV.P(Table2[1M Return vs Nifty])</f>
        <v>0.87437537897947815</v>
      </c>
      <c r="K42">
        <v>99.509429197049997</v>
      </c>
      <c r="L42">
        <f>(Table2[[#This Row],[6M Return vs Nifty]]-AVERAGE(Table2[6M Return vs Nifty]))/_xlfn.STDEV.P(Table2[6M Return vs Nifty])</f>
        <v>3.2621222988518674</v>
      </c>
      <c r="M42">
        <v>3.8242072977574302</v>
      </c>
      <c r="N42">
        <f>(Table2[[#This Row],[1W Return vs Nifty]]-AVERAGE(Table2[1W Return vs Nifty]))/_xlfn.STDEV.P(Table2[1W Return vs Nifty])</f>
        <v>0.48028048178145055</v>
      </c>
      <c r="O42">
        <v>7651.87</v>
      </c>
      <c r="P42">
        <v>7299.6445355698197</v>
      </c>
      <c r="Q42">
        <v>5538.5823355339198</v>
      </c>
      <c r="R42">
        <v>37.9366152212069</v>
      </c>
      <c r="S42" s="1">
        <f>(Table2[[#This Row],[Close Price]]-Table2[[#This Row],[20D EMA]])/Table2[[#This Row],[20D EMA]]</f>
        <v>8.604824702981094E-2</v>
      </c>
      <c r="T42" s="1">
        <f>(Table2[[#This Row],[Close Price]]-Table2[[#This Row],[50D EMA]])/Table2[[#This Row],[50D EMA]]</f>
        <v>0.13845269581353478</v>
      </c>
      <c r="U42" s="1">
        <f>(Table2[[#This Row],[Close Price]]-Table2[[#This Row],[200D EMA]])/Table2[[#This Row],[200D EMA]]</f>
        <v>0.50043810790417464</v>
      </c>
      <c r="V42">
        <v>0.40991254686698803</v>
      </c>
      <c r="W42">
        <v>7700</v>
      </c>
      <c r="X42">
        <v>8393.6</v>
      </c>
      <c r="Y42">
        <v>6962.35</v>
      </c>
      <c r="Z42">
        <v>8393.6</v>
      </c>
      <c r="AA42">
        <v>7700</v>
      </c>
      <c r="AB42">
        <v>8393.6</v>
      </c>
      <c r="AC42" s="1">
        <f>(Table2[[#This Row],[Close Price]]/Table2[[#This Row],[Day Low]])-1</f>
        <v>7.9259740259740141E-2</v>
      </c>
      <c r="AD42" s="1">
        <f>(Table2[[#This Row],[Day High]]/Table2[[#This Row],[Close Price]])-1</f>
        <v>1.0023705522063109E-2</v>
      </c>
      <c r="AE42" s="1">
        <f>(Table2[[#This Row],[Close Price]]/Table2[[#This Row],[Current Week Low]])-1</f>
        <v>0.19360560730213194</v>
      </c>
      <c r="AF42" s="1">
        <f>(Table2[[#This Row],[Current Week High]]/Table2[[#This Row],[Close Price]])-1</f>
        <v>1.0023705522063109E-2</v>
      </c>
      <c r="AG42" s="1">
        <f>(Table2[[#This Row],[Close Price]]/Table2[[#This Row],[Current Month Low]])-1</f>
        <v>7.9259740259740141E-2</v>
      </c>
      <c r="AH42" s="1">
        <f>(Table2[[#This Row],[Current Month High]]/Table2[[#This Row],[Close Price]])-1</f>
        <v>1.0023705522063109E-2</v>
      </c>
      <c r="AI42">
        <v>5.2910243914178796</v>
      </c>
      <c r="AJ42">
        <v>234.001848800289</v>
      </c>
      <c r="AK42" t="str">
        <f>IF(AND(Table2[[#This Row],[20D EMA]]&gt;Table2[[#This Row],[50D EMA]],Table2[[#This Row],[50D EMA]]&gt;Table2[[#This Row],[200D EMA]]),"Uptrend","Downtrend/NoTrend")</f>
        <v>Uptrend</v>
      </c>
      <c r="AL42">
        <v>0.26</v>
      </c>
      <c r="AM42" t="s">
        <v>3181</v>
      </c>
      <c r="AN42">
        <v>-0.05</v>
      </c>
      <c r="AO42" t="s">
        <v>3180</v>
      </c>
      <c r="AP42">
        <v>8.9532129914379005E-2</v>
      </c>
      <c r="AQ42">
        <f>(Table2[[#This Row],[Sharpe Ratio]]-AVERAGE(Table2[Sharpe Ratio]))/_xlfn.STDEV.P(Table2[Sharpe Ratio])</f>
        <v>0.37656775590586122</v>
      </c>
      <c r="AR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7.9927524030470387</v>
      </c>
      <c r="AS42">
        <f>_xlfn.RANK.AVG(Table2[[#This Row],[1Y Return vs Nifty Z-Score]],Table2[1Y Return vs Nifty Z-Score])</f>
        <v>12</v>
      </c>
      <c r="AT42">
        <f>_xlfn.RANK.AVG(Table2[[#This Row],[6M Return vs Nifty Z-Score]],Table2[6M Return vs Nifty Z-Score])</f>
        <v>11</v>
      </c>
      <c r="AU42">
        <f>_xlfn.RANK.AVG(Table2[[#This Row],[Sharpe Ratio Z-Score]],Table2[Sharpe Ratio Z-Score])</f>
        <v>241</v>
      </c>
      <c r="AV42">
        <f>(Table2[[#This Row],[Rank 1Y]]+Table2[[#This Row],[Rank 6M]]+Table2[[#This Row],[Rank Sharpe]])/3</f>
        <v>88</v>
      </c>
    </row>
    <row r="43" spans="1:48" hidden="1" x14ac:dyDescent="0.3">
      <c r="A43" t="s">
        <v>959</v>
      </c>
      <c r="B43" t="s">
        <v>960</v>
      </c>
      <c r="C43" t="s">
        <v>3146</v>
      </c>
      <c r="D43" t="s">
        <v>265</v>
      </c>
      <c r="E43">
        <v>15334.765040743499</v>
      </c>
      <c r="F43">
        <v>1999.85</v>
      </c>
      <c r="G43">
        <v>92.063196236519303</v>
      </c>
      <c r="H43">
        <f>(Table2[[#This Row],[1Y Return vs Nifty]]-AVERAGE(Table2[1Y Return vs Nifty]))/_xlfn.STDEV.P(Table2[1Y Return vs Nifty])</f>
        <v>1.1408239083639049</v>
      </c>
      <c r="I43">
        <v>9.1297174939076893</v>
      </c>
      <c r="J43">
        <f>(Table2[[#This Row],[1M Return vs Nifty]]-AVERAGE(Table2[1M Return vs Nifty]))/_xlfn.STDEV.P(Table2[1M Return vs Nifty])</f>
        <v>0.94691859514739096</v>
      </c>
      <c r="K43">
        <v>39.594398713636799</v>
      </c>
      <c r="L43">
        <f>(Table2[[#This Row],[6M Return vs Nifty]]-AVERAGE(Table2[6M Return vs Nifty]))/_xlfn.STDEV.P(Table2[6M Return vs Nifty])</f>
        <v>1.1778652823186402</v>
      </c>
      <c r="M43">
        <v>11.7232236164492</v>
      </c>
      <c r="N43">
        <f>(Table2[[#This Row],[1W Return vs Nifty]]-AVERAGE(Table2[1W Return vs Nifty]))/_xlfn.STDEV.P(Table2[1W Return vs Nifty])</f>
        <v>1.9805254771573053</v>
      </c>
      <c r="O43">
        <v>1792.32</v>
      </c>
      <c r="P43">
        <v>1795.85784173704</v>
      </c>
      <c r="Q43">
        <v>1600.8253564158499</v>
      </c>
      <c r="R43">
        <v>58.518266182055498</v>
      </c>
      <c r="S43" s="1">
        <f>(Table2[[#This Row],[Close Price]]-Table2[[#This Row],[20D EMA]])/Table2[[#This Row],[20D EMA]]</f>
        <v>0.1157884752722728</v>
      </c>
      <c r="T43" s="1">
        <f>(Table2[[#This Row],[Close Price]]-Table2[[#This Row],[50D EMA]])/Table2[[#This Row],[50D EMA]]</f>
        <v>0.11359037086457185</v>
      </c>
      <c r="U43" s="1">
        <f>(Table2[[#This Row],[Close Price]]-Table2[[#This Row],[200D EMA]])/Table2[[#This Row],[200D EMA]]</f>
        <v>0.24926182108805534</v>
      </c>
      <c r="V43">
        <v>1.6734257014940099</v>
      </c>
      <c r="W43">
        <v>1935.6</v>
      </c>
      <c r="X43">
        <v>2016</v>
      </c>
      <c r="Y43">
        <v>1615</v>
      </c>
      <c r="Z43">
        <v>2016</v>
      </c>
      <c r="AA43">
        <v>1935.6</v>
      </c>
      <c r="AB43">
        <v>2016</v>
      </c>
      <c r="AC43" s="1">
        <f>(Table2[[#This Row],[Close Price]]/Table2[[#This Row],[Day Low]])-1</f>
        <v>3.3193841702831239E-2</v>
      </c>
      <c r="AD43" s="1">
        <f>(Table2[[#This Row],[Day High]]/Table2[[#This Row],[Close Price]])-1</f>
        <v>8.0756056704254231E-3</v>
      </c>
      <c r="AE43" s="1">
        <f>(Table2[[#This Row],[Close Price]]/Table2[[#This Row],[Current Week Low]])-1</f>
        <v>0.23829721362229095</v>
      </c>
      <c r="AF43" s="1">
        <f>(Table2[[#This Row],[Current Week High]]/Table2[[#This Row],[Close Price]])-1</f>
        <v>8.0756056704254231E-3</v>
      </c>
      <c r="AG43" s="1">
        <f>(Table2[[#This Row],[Close Price]]/Table2[[#This Row],[Current Month Low]])-1</f>
        <v>3.3193841702831239E-2</v>
      </c>
      <c r="AH43" s="1">
        <f>(Table2[[#This Row],[Current Month High]]/Table2[[#This Row],[Close Price]])-1</f>
        <v>8.0756056704254231E-3</v>
      </c>
      <c r="AI43">
        <v>34.210065754931598</v>
      </c>
      <c r="AJ43">
        <v>148.96981014628</v>
      </c>
      <c r="AK43" t="str">
        <f>IF(AND(Table2[[#This Row],[20D EMA]]&gt;Table2[[#This Row],[50D EMA]],Table2[[#This Row],[50D EMA]]&gt;Table2[[#This Row],[200D EMA]]),"Uptrend","Downtrend/NoTrend")</f>
        <v>Downtrend/NoTrend</v>
      </c>
      <c r="AL43">
        <v>0.08</v>
      </c>
      <c r="AM43" t="s">
        <v>3181</v>
      </c>
      <c r="AN43">
        <v>16.79</v>
      </c>
      <c r="AO43" t="s">
        <v>3181</v>
      </c>
      <c r="AP43">
        <v>0.15090426080302299</v>
      </c>
      <c r="AQ43">
        <f>(Table2[[#This Row],[Sharpe Ratio]]-AVERAGE(Table2[Sharpe Ratio]))/_xlfn.STDEV.P(Table2[Sharpe Ratio])</f>
        <v>1.105634049303738</v>
      </c>
      <c r="AR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">
        <f>_xlfn.RANK.AVG(Table2[[#This Row],[1Y Return vs Nifty Z-Score]],Table2[1Y Return vs Nifty Z-Score])</f>
        <v>84</v>
      </c>
      <c r="AT43">
        <f>_xlfn.RANK.AVG(Table2[[#This Row],[6M Return vs Nifty Z-Score]],Table2[6M Return vs Nifty Z-Score])</f>
        <v>82</v>
      </c>
      <c r="AU43">
        <f>_xlfn.RANK.AVG(Table2[[#This Row],[Sharpe Ratio Z-Score]],Table2[Sharpe Ratio Z-Score])</f>
        <v>99</v>
      </c>
      <c r="AV43">
        <f>(Table2[[#This Row],[Rank 1Y]]+Table2[[#This Row],[Rank 6M]]+Table2[[#This Row],[Rank Sharpe]])/3</f>
        <v>88.333333333333329</v>
      </c>
    </row>
    <row r="44" spans="1:48" hidden="1" x14ac:dyDescent="0.3">
      <c r="A44" t="s">
        <v>1542</v>
      </c>
      <c r="B44" t="s">
        <v>1543</v>
      </c>
      <c r="C44" t="s">
        <v>3141</v>
      </c>
      <c r="D44" t="s">
        <v>202</v>
      </c>
      <c r="E44">
        <v>6390.6165769074496</v>
      </c>
      <c r="F44">
        <v>2226.6</v>
      </c>
      <c r="G44">
        <v>105.662671081219</v>
      </c>
      <c r="H44">
        <f>(Table2[[#This Row],[1Y Return vs Nifty]]-AVERAGE(Table2[1Y Return vs Nifty]))/_xlfn.STDEV.P(Table2[1Y Return vs Nifty])</f>
        <v>1.3705866299309049</v>
      </c>
      <c r="I44">
        <v>-2.8354829330590299</v>
      </c>
      <c r="J44">
        <f>(Table2[[#This Row],[1M Return vs Nifty]]-AVERAGE(Table2[1M Return vs Nifty]))/_xlfn.STDEV.P(Table2[1M Return vs Nifty])</f>
        <v>-0.33170369745200384</v>
      </c>
      <c r="K44">
        <v>38.776051475725303</v>
      </c>
      <c r="L44">
        <f>(Table2[[#This Row],[6M Return vs Nifty]]-AVERAGE(Table2[6M Return vs Nifty]))/_xlfn.STDEV.P(Table2[6M Return vs Nifty])</f>
        <v>1.1493975345963086</v>
      </c>
      <c r="M44">
        <v>8.6508221398795797</v>
      </c>
      <c r="N44">
        <f>(Table2[[#This Row],[1W Return vs Nifty]]-AVERAGE(Table2[1W Return vs Nifty]))/_xlfn.STDEV.P(Table2[1W Return vs Nifty])</f>
        <v>1.3969901668045905</v>
      </c>
      <c r="O44">
        <v>2174.11</v>
      </c>
      <c r="P44">
        <v>2277.0128616524398</v>
      </c>
      <c r="Q44">
        <v>1970.96120676178</v>
      </c>
      <c r="R44">
        <v>46.853913039142597</v>
      </c>
      <c r="S44" s="1">
        <f>(Table2[[#This Row],[Close Price]]-Table2[[#This Row],[20D EMA]])/Table2[[#This Row],[20D EMA]]</f>
        <v>2.4143212624936079E-2</v>
      </c>
      <c r="T44" s="1">
        <f>(Table2[[#This Row],[Close Price]]-Table2[[#This Row],[50D EMA]])/Table2[[#This Row],[50D EMA]]</f>
        <v>-2.2139910802196808E-2</v>
      </c>
      <c r="U44" s="1">
        <f>(Table2[[#This Row],[Close Price]]-Table2[[#This Row],[200D EMA]])/Table2[[#This Row],[200D EMA]]</f>
        <v>0.12970260011267573</v>
      </c>
      <c r="V44">
        <v>0.49567011386730198</v>
      </c>
      <c r="W44">
        <v>2202.5</v>
      </c>
      <c r="X44">
        <v>2287.8000000000002</v>
      </c>
      <c r="Y44">
        <v>1974.2</v>
      </c>
      <c r="Z44">
        <v>2300</v>
      </c>
      <c r="AA44">
        <v>2202.5</v>
      </c>
      <c r="AB44">
        <v>2287.8000000000002</v>
      </c>
      <c r="AC44" s="1">
        <f>(Table2[[#This Row],[Close Price]]/Table2[[#This Row],[Day Low]])-1</f>
        <v>1.0942111237230323E-2</v>
      </c>
      <c r="AD44" s="1">
        <f>(Table2[[#This Row],[Day High]]/Table2[[#This Row],[Close Price]])-1</f>
        <v>2.7485852869846505E-2</v>
      </c>
      <c r="AE44" s="1">
        <f>(Table2[[#This Row],[Close Price]]/Table2[[#This Row],[Current Week Low]])-1</f>
        <v>0.12784925539459024</v>
      </c>
      <c r="AF44" s="1">
        <f>(Table2[[#This Row],[Current Week High]]/Table2[[#This Row],[Close Price]])-1</f>
        <v>3.2965058834096839E-2</v>
      </c>
      <c r="AG44" s="1">
        <f>(Table2[[#This Row],[Close Price]]/Table2[[#This Row],[Current Month Low]])-1</f>
        <v>1.0942111237230323E-2</v>
      </c>
      <c r="AH44" s="1">
        <f>(Table2[[#This Row],[Current Month High]]/Table2[[#This Row],[Close Price]])-1</f>
        <v>2.7485852869846505E-2</v>
      </c>
      <c r="AI44">
        <v>32.583310877571101</v>
      </c>
      <c r="AJ44">
        <v>135.594117024653</v>
      </c>
      <c r="AK44" t="str">
        <f>IF(AND(Table2[[#This Row],[20D EMA]]&gt;Table2[[#This Row],[50D EMA]],Table2[[#This Row],[50D EMA]]&gt;Table2[[#This Row],[200D EMA]]),"Uptrend","Downtrend/NoTrend")</f>
        <v>Downtrend/NoTrend</v>
      </c>
      <c r="AL44">
        <v>-0.08</v>
      </c>
      <c r="AM44" t="s">
        <v>3180</v>
      </c>
      <c r="AN44">
        <v>1.35</v>
      </c>
      <c r="AO44" t="s">
        <v>3181</v>
      </c>
      <c r="AP44">
        <v>0.13925936623817201</v>
      </c>
      <c r="AQ44">
        <f>(Table2[[#This Row],[Sharpe Ratio]]-AVERAGE(Table2[Sharpe Ratio]))/_xlfn.STDEV.P(Table2[Sharpe Ratio])</f>
        <v>0.96729927105056968</v>
      </c>
      <c r="AR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">
        <f>_xlfn.RANK.AVG(Table2[[#This Row],[1Y Return vs Nifty Z-Score]],Table2[1Y Return vs Nifty Z-Score])</f>
        <v>63</v>
      </c>
      <c r="AT44">
        <f>_xlfn.RANK.AVG(Table2[[#This Row],[6M Return vs Nifty Z-Score]],Table2[6M Return vs Nifty Z-Score])</f>
        <v>87</v>
      </c>
      <c r="AU44">
        <f>_xlfn.RANK.AVG(Table2[[#This Row],[Sharpe Ratio Z-Score]],Table2[Sharpe Ratio Z-Score])</f>
        <v>119</v>
      </c>
      <c r="AV44">
        <f>(Table2[[#This Row],[Rank 1Y]]+Table2[[#This Row],[Rank 6M]]+Table2[[#This Row],[Rank Sharpe]])/3</f>
        <v>89.666666666666671</v>
      </c>
    </row>
    <row r="45" spans="1:48" x14ac:dyDescent="0.3">
      <c r="A45" t="s">
        <v>521</v>
      </c>
      <c r="B45" t="s">
        <v>522</v>
      </c>
      <c r="C45" t="s">
        <v>3146</v>
      </c>
      <c r="D45" t="s">
        <v>244</v>
      </c>
      <c r="E45">
        <v>40409.630803153901</v>
      </c>
      <c r="F45">
        <v>10073.799999999999</v>
      </c>
      <c r="G45">
        <v>71.328643459363803</v>
      </c>
      <c r="H45">
        <f>(Table2[[#This Row],[1Y Return vs Nifty]]-AVERAGE(Table2[1Y Return vs Nifty]))/_xlfn.STDEV.P(Table2[1Y Return vs Nifty])</f>
        <v>0.79051425810482945</v>
      </c>
      <c r="I45">
        <v>12.4852759194351</v>
      </c>
      <c r="J45">
        <f>(Table2[[#This Row],[1M Return vs Nifty]]-AVERAGE(Table2[1M Return vs Nifty]))/_xlfn.STDEV.P(Table2[1M Return vs Nifty])</f>
        <v>1.3054994507868272</v>
      </c>
      <c r="K45">
        <v>18.250135604402299</v>
      </c>
      <c r="L45">
        <f>(Table2[[#This Row],[6M Return vs Nifty]]-AVERAGE(Table2[6M Return vs Nifty]))/_xlfn.STDEV.P(Table2[6M Return vs Nifty])</f>
        <v>0.43536494827526473</v>
      </c>
      <c r="M45">
        <v>2.19596709650112</v>
      </c>
      <c r="N45">
        <f>(Table2[[#This Row],[1W Return vs Nifty]]-AVERAGE(Table2[1W Return vs Nifty]))/_xlfn.STDEV.P(Table2[1W Return vs Nifty])</f>
        <v>0.17103194821099169</v>
      </c>
      <c r="O45">
        <v>9828.06</v>
      </c>
      <c r="P45">
        <v>9592.8053350010796</v>
      </c>
      <c r="Q45">
        <v>8079.2230603119096</v>
      </c>
      <c r="R45">
        <v>37.620267709767198</v>
      </c>
      <c r="S45" s="1">
        <f>(Table2[[#This Row],[Close Price]]-Table2[[#This Row],[20D EMA]])/Table2[[#This Row],[20D EMA]]</f>
        <v>2.5003917355001883E-2</v>
      </c>
      <c r="T45" s="1">
        <f>(Table2[[#This Row],[Close Price]]-Table2[[#This Row],[50D EMA]])/Table2[[#This Row],[50D EMA]]</f>
        <v>5.0141188964183805E-2</v>
      </c>
      <c r="U45" s="1">
        <f>(Table2[[#This Row],[Close Price]]-Table2[[#This Row],[200D EMA]])/Table2[[#This Row],[200D EMA]]</f>
        <v>0.24687732035598559</v>
      </c>
      <c r="V45">
        <v>0.72663523611274805</v>
      </c>
      <c r="W45">
        <v>9920.0499999999993</v>
      </c>
      <c r="X45">
        <v>10263.200000000001</v>
      </c>
      <c r="Y45">
        <v>9210.7999999999993</v>
      </c>
      <c r="Z45">
        <v>10263.200000000001</v>
      </c>
      <c r="AA45">
        <v>9920.0499999999993</v>
      </c>
      <c r="AB45">
        <v>10263.200000000001</v>
      </c>
      <c r="AC45" s="1">
        <f>(Table2[[#This Row],[Close Price]]/Table2[[#This Row],[Day Low]])-1</f>
        <v>1.5498913815958693E-2</v>
      </c>
      <c r="AD45" s="1">
        <f>(Table2[[#This Row],[Day High]]/Table2[[#This Row],[Close Price]])-1</f>
        <v>1.880124679862627E-2</v>
      </c>
      <c r="AE45" s="1">
        <f>(Table2[[#This Row],[Close Price]]/Table2[[#This Row],[Current Week Low]])-1</f>
        <v>9.3694358796195809E-2</v>
      </c>
      <c r="AF45" s="1">
        <f>(Table2[[#This Row],[Current Week High]]/Table2[[#This Row],[Close Price]])-1</f>
        <v>1.880124679862627E-2</v>
      </c>
      <c r="AG45" s="1">
        <f>(Table2[[#This Row],[Close Price]]/Table2[[#This Row],[Current Month Low]])-1</f>
        <v>1.5498913815958693E-2</v>
      </c>
      <c r="AH45" s="1">
        <f>(Table2[[#This Row],[Current Month High]]/Table2[[#This Row],[Close Price]])-1</f>
        <v>1.880124679862627E-2</v>
      </c>
      <c r="AI45">
        <v>9.19414719371043</v>
      </c>
      <c r="AJ45">
        <v>101.033725803232</v>
      </c>
      <c r="AK45" t="str">
        <f>IF(AND(Table2[[#This Row],[20D EMA]]&gt;Table2[[#This Row],[50D EMA]],Table2[[#This Row],[50D EMA]]&gt;Table2[[#This Row],[200D EMA]]),"Uptrend","Downtrend/NoTrend")</f>
        <v>Uptrend</v>
      </c>
      <c r="AL45">
        <v>0.23</v>
      </c>
      <c r="AM45" t="s">
        <v>3181</v>
      </c>
      <c r="AN45">
        <v>-4.66</v>
      </c>
      <c r="AO45" t="s">
        <v>3180</v>
      </c>
      <c r="AP45">
        <v>0.27451134709638297</v>
      </c>
      <c r="AQ45">
        <f>(Table2[[#This Row],[Sharpe Ratio]]-AVERAGE(Table2[Sharpe Ratio]))/_xlfn.STDEV.P(Table2[Sharpe Ratio])</f>
        <v>2.5740165046094647</v>
      </c>
      <c r="AR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5.2764271099873774</v>
      </c>
      <c r="AS45">
        <f>_xlfn.RANK.AVG(Table2[[#This Row],[1Y Return vs Nifty Z-Score]],Table2[1Y Return vs Nifty Z-Score])</f>
        <v>114</v>
      </c>
      <c r="AT45">
        <f>_xlfn.RANK.AVG(Table2[[#This Row],[6M Return vs Nifty Z-Score]],Table2[6M Return vs Nifty Z-Score])</f>
        <v>171</v>
      </c>
      <c r="AU45">
        <f>_xlfn.RANK.AVG(Table2[[#This Row],[Sharpe Ratio Z-Score]],Table2[Sharpe Ratio Z-Score])</f>
        <v>2</v>
      </c>
      <c r="AV45">
        <f>(Table2[[#This Row],[Rank 1Y]]+Table2[[#This Row],[Rank 6M]]+Table2[[#This Row],[Rank Sharpe]])/3</f>
        <v>95.666666666666671</v>
      </c>
    </row>
    <row r="46" spans="1:48" x14ac:dyDescent="0.3">
      <c r="A46" t="s">
        <v>868</v>
      </c>
      <c r="B46" t="s">
        <v>869</v>
      </c>
      <c r="C46" t="s">
        <v>3134</v>
      </c>
      <c r="D46" t="s">
        <v>277</v>
      </c>
      <c r="E46">
        <v>17952.041047527098</v>
      </c>
      <c r="F46">
        <v>1291.45</v>
      </c>
      <c r="G46">
        <v>97.787251010970195</v>
      </c>
      <c r="H46">
        <f>(Table2[[#This Row],[1Y Return vs Nifty]]-AVERAGE(Table2[1Y Return vs Nifty]))/_xlfn.STDEV.P(Table2[1Y Return vs Nifty])</f>
        <v>1.2375316429194783</v>
      </c>
      <c r="I46">
        <v>0.88540971927286805</v>
      </c>
      <c r="J46">
        <f>(Table2[[#This Row],[1M Return vs Nifty]]-AVERAGE(Table2[1M Return vs Nifty]))/_xlfn.STDEV.P(Table2[1M Return vs Nifty])</f>
        <v>6.5917414093968882E-2</v>
      </c>
      <c r="K46">
        <v>23.9203055690494</v>
      </c>
      <c r="L46">
        <f>(Table2[[#This Row],[6M Return vs Nifty]]-AVERAGE(Table2[6M Return vs Nifty]))/_xlfn.STDEV.P(Table2[6M Return vs Nifty])</f>
        <v>0.63261247428667833</v>
      </c>
      <c r="M46">
        <v>1.5968323395450399</v>
      </c>
      <c r="N46">
        <f>(Table2[[#This Row],[1W Return vs Nifty]]-AVERAGE(Table2[1W Return vs Nifty]))/_xlfn.STDEV.P(Table2[1W Return vs Nifty])</f>
        <v>5.7239434761930337E-2</v>
      </c>
      <c r="O46">
        <v>1256.7</v>
      </c>
      <c r="P46">
        <v>1213.5105243252101</v>
      </c>
      <c r="Q46">
        <v>988.20107675568602</v>
      </c>
      <c r="R46">
        <v>46.499950255818298</v>
      </c>
      <c r="S46" s="1">
        <f>(Table2[[#This Row],[Close Price]]-Table2[[#This Row],[20D EMA]])/Table2[[#This Row],[20D EMA]]</f>
        <v>2.7651786424763267E-2</v>
      </c>
      <c r="T46" s="1">
        <f>(Table2[[#This Row],[Close Price]]-Table2[[#This Row],[50D EMA]])/Table2[[#This Row],[50D EMA]]</f>
        <v>6.4226452191775849E-2</v>
      </c>
      <c r="U46" s="1">
        <f>(Table2[[#This Row],[Close Price]]-Table2[[#This Row],[200D EMA]])/Table2[[#This Row],[200D EMA]]</f>
        <v>0.30686965474667921</v>
      </c>
      <c r="V46">
        <v>0.58225695798783506</v>
      </c>
      <c r="W46">
        <v>1283.75</v>
      </c>
      <c r="X46">
        <v>1302.5999999999999</v>
      </c>
      <c r="Y46">
        <v>1188.6500000000001</v>
      </c>
      <c r="Z46">
        <v>1302.5999999999999</v>
      </c>
      <c r="AA46">
        <v>1283.75</v>
      </c>
      <c r="AB46">
        <v>1302.5999999999999</v>
      </c>
      <c r="AC46" s="1">
        <f>(Table2[[#This Row],[Close Price]]/Table2[[#This Row],[Day Low]])-1</f>
        <v>5.998052580331148E-3</v>
      </c>
      <c r="AD46" s="1">
        <f>(Table2[[#This Row],[Day High]]/Table2[[#This Row],[Close Price]])-1</f>
        <v>8.63370629912108E-3</v>
      </c>
      <c r="AE46" s="1">
        <f>(Table2[[#This Row],[Close Price]]/Table2[[#This Row],[Current Week Low]])-1</f>
        <v>8.6484667479914235E-2</v>
      </c>
      <c r="AF46" s="1">
        <f>(Table2[[#This Row],[Current Week High]]/Table2[[#This Row],[Close Price]])-1</f>
        <v>8.63370629912108E-3</v>
      </c>
      <c r="AG46" s="1">
        <f>(Table2[[#This Row],[Close Price]]/Table2[[#This Row],[Current Month Low]])-1</f>
        <v>5.998052580331148E-3</v>
      </c>
      <c r="AH46" s="1">
        <f>(Table2[[#This Row],[Current Month High]]/Table2[[#This Row],[Close Price]])-1</f>
        <v>8.63370629912108E-3</v>
      </c>
      <c r="AI46">
        <v>19.865267722327602</v>
      </c>
      <c r="AJ46">
        <v>132.69369369369301</v>
      </c>
      <c r="AK46" t="str">
        <f>IF(AND(Table2[[#This Row],[20D EMA]]&gt;Table2[[#This Row],[50D EMA]],Table2[[#This Row],[50D EMA]]&gt;Table2[[#This Row],[200D EMA]]),"Uptrend","Downtrend/NoTrend")</f>
        <v>Uptrend</v>
      </c>
      <c r="AL46">
        <v>0.24</v>
      </c>
      <c r="AM46" t="s">
        <v>3181</v>
      </c>
      <c r="AN46">
        <v>1.73</v>
      </c>
      <c r="AO46" t="s">
        <v>3181</v>
      </c>
      <c r="AP46">
        <v>0.16070547241727601</v>
      </c>
      <c r="AQ46">
        <f>(Table2[[#This Row],[Sharpe Ratio]]-AVERAGE(Table2[Sharpe Ratio]))/_xlfn.STDEV.P(Table2[Sharpe Ratio])</f>
        <v>1.2220669141716236</v>
      </c>
      <c r="AR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3.2153678802336794</v>
      </c>
      <c r="AS46">
        <f>_xlfn.RANK.AVG(Table2[[#This Row],[1Y Return vs Nifty Z-Score]],Table2[1Y Return vs Nifty Z-Score])</f>
        <v>75</v>
      </c>
      <c r="AT46">
        <f>_xlfn.RANK.AVG(Table2[[#This Row],[6M Return vs Nifty Z-Score]],Table2[6M Return vs Nifty Z-Score])</f>
        <v>132</v>
      </c>
      <c r="AU46">
        <f>_xlfn.RANK.AVG(Table2[[#This Row],[Sharpe Ratio Z-Score]],Table2[Sharpe Ratio Z-Score])</f>
        <v>84</v>
      </c>
      <c r="AV46">
        <f>(Table2[[#This Row],[Rank 1Y]]+Table2[[#This Row],[Rank 6M]]+Table2[[#This Row],[Rank Sharpe]])/3</f>
        <v>97</v>
      </c>
    </row>
    <row r="47" spans="1:48" x14ac:dyDescent="0.3">
      <c r="A47" t="s">
        <v>1283</v>
      </c>
      <c r="B47" t="s">
        <v>1284</v>
      </c>
      <c r="C47" t="s">
        <v>3148</v>
      </c>
      <c r="D47" t="s">
        <v>139</v>
      </c>
      <c r="E47">
        <v>8949.1644291857701</v>
      </c>
      <c r="F47">
        <v>1085.1500000000001</v>
      </c>
      <c r="G47">
        <v>169.922799916423</v>
      </c>
      <c r="H47">
        <f>(Table2[[#This Row],[1Y Return vs Nifty]]-AVERAGE(Table2[1Y Return vs Nifty]))/_xlfn.STDEV.P(Table2[1Y Return vs Nifty])</f>
        <v>2.4562595884846621</v>
      </c>
      <c r="I47">
        <v>33.493821010831198</v>
      </c>
      <c r="J47">
        <f>(Table2[[#This Row],[1M Return vs Nifty]]-AVERAGE(Table2[1M Return vs Nifty]))/_xlfn.STDEV.P(Table2[1M Return vs Nifty])</f>
        <v>3.5505094071932475</v>
      </c>
      <c r="K47">
        <v>21.008292010264501</v>
      </c>
      <c r="L47">
        <f>(Table2[[#This Row],[6M Return vs Nifty]]-AVERAGE(Table2[6M Return vs Nifty]))/_xlfn.STDEV.P(Table2[6M Return vs Nifty])</f>
        <v>0.53131260607051245</v>
      </c>
      <c r="M47">
        <v>8.2203818199177103</v>
      </c>
      <c r="N47">
        <f>(Table2[[#This Row],[1W Return vs Nifty]]-AVERAGE(Table2[1W Return vs Nifty]))/_xlfn.STDEV.P(Table2[1W Return vs Nifty])</f>
        <v>1.3152374637113367</v>
      </c>
      <c r="O47">
        <v>980.87</v>
      </c>
      <c r="P47">
        <v>924.85360296502597</v>
      </c>
      <c r="Q47">
        <v>809.07342835008296</v>
      </c>
      <c r="R47">
        <v>72.000577023090997</v>
      </c>
      <c r="S47" s="1">
        <f>(Table2[[#This Row],[Close Price]]-Table2[[#This Row],[20D EMA]])/Table2[[#This Row],[20D EMA]]</f>
        <v>0.10631378266233046</v>
      </c>
      <c r="T47" s="1">
        <f>(Table2[[#This Row],[Close Price]]-Table2[[#This Row],[50D EMA]])/Table2[[#This Row],[50D EMA]]</f>
        <v>0.17332083317951441</v>
      </c>
      <c r="U47" s="1">
        <f>(Table2[[#This Row],[Close Price]]-Table2[[#This Row],[200D EMA]])/Table2[[#This Row],[200D EMA]]</f>
        <v>0.34122560694263693</v>
      </c>
      <c r="V47">
        <v>1.80446704913487</v>
      </c>
      <c r="W47">
        <v>1075</v>
      </c>
      <c r="X47">
        <v>1099</v>
      </c>
      <c r="Y47">
        <v>987.25</v>
      </c>
      <c r="Z47">
        <v>1099</v>
      </c>
      <c r="AA47">
        <v>1075</v>
      </c>
      <c r="AB47">
        <v>1099</v>
      </c>
      <c r="AC47" s="1">
        <f>(Table2[[#This Row],[Close Price]]/Table2[[#This Row],[Day Low]])-1</f>
        <v>9.4418604651163029E-3</v>
      </c>
      <c r="AD47" s="1">
        <f>(Table2[[#This Row],[Day High]]/Table2[[#This Row],[Close Price]])-1</f>
        <v>1.2763212459107054E-2</v>
      </c>
      <c r="AE47" s="1">
        <f>(Table2[[#This Row],[Close Price]]/Table2[[#This Row],[Current Week Low]])-1</f>
        <v>9.9164345403899734E-2</v>
      </c>
      <c r="AF47" s="1">
        <f>(Table2[[#This Row],[Current Week High]]/Table2[[#This Row],[Close Price]])-1</f>
        <v>1.2763212459107054E-2</v>
      </c>
      <c r="AG47" s="1">
        <f>(Table2[[#This Row],[Close Price]]/Table2[[#This Row],[Current Month Low]])-1</f>
        <v>9.4418604651163029E-3</v>
      </c>
      <c r="AH47" s="1">
        <f>(Table2[[#This Row],[Current Month High]]/Table2[[#This Row],[Close Price]])-1</f>
        <v>1.2763212459107054E-2</v>
      </c>
      <c r="AI47">
        <v>2.2900059899552998</v>
      </c>
      <c r="AJ47">
        <v>199.93090105030399</v>
      </c>
      <c r="AK47" t="str">
        <f>IF(AND(Table2[[#This Row],[20D EMA]]&gt;Table2[[#This Row],[50D EMA]],Table2[[#This Row],[50D EMA]]&gt;Table2[[#This Row],[200D EMA]]),"Uptrend","Downtrend/NoTrend")</f>
        <v>Uptrend</v>
      </c>
      <c r="AL47">
        <v>0.3</v>
      </c>
      <c r="AM47" t="s">
        <v>3181</v>
      </c>
      <c r="AN47">
        <v>5.39</v>
      </c>
      <c r="AO47" t="s">
        <v>3181</v>
      </c>
      <c r="AP47">
        <v>0.141361582865075</v>
      </c>
      <c r="AQ47">
        <f>(Table2[[#This Row],[Sharpe Ratio]]-AVERAGE(Table2[Sharpe Ratio]))/_xlfn.STDEV.P(Table2[Sharpe Ratio])</f>
        <v>0.99227241866502125</v>
      </c>
      <c r="AR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8.84559148412478</v>
      </c>
      <c r="AS47">
        <f>_xlfn.RANK.AVG(Table2[[#This Row],[1Y Return vs Nifty Z-Score]],Table2[1Y Return vs Nifty Z-Score])</f>
        <v>22</v>
      </c>
      <c r="AT47">
        <f>_xlfn.RANK.AVG(Table2[[#This Row],[6M Return vs Nifty Z-Score]],Table2[6M Return vs Nifty Z-Score])</f>
        <v>152</v>
      </c>
      <c r="AU47">
        <f>_xlfn.RANK.AVG(Table2[[#This Row],[Sharpe Ratio Z-Score]],Table2[Sharpe Ratio Z-Score])</f>
        <v>118</v>
      </c>
      <c r="AV47">
        <f>(Table2[[#This Row],[Rank 1Y]]+Table2[[#This Row],[Rank 6M]]+Table2[[#This Row],[Rank Sharpe]])/3</f>
        <v>97.333333333333329</v>
      </c>
    </row>
    <row r="48" spans="1:48" hidden="1" x14ac:dyDescent="0.3">
      <c r="A48" t="s">
        <v>1431</v>
      </c>
      <c r="B48" t="s">
        <v>1432</v>
      </c>
      <c r="C48" t="s">
        <v>3139</v>
      </c>
      <c r="D48" t="s">
        <v>51</v>
      </c>
      <c r="E48">
        <v>7392.4138421951502</v>
      </c>
      <c r="F48">
        <v>1445.25</v>
      </c>
      <c r="G48">
        <v>164.86642184014099</v>
      </c>
      <c r="H48">
        <f>(Table2[[#This Row],[1Y Return vs Nifty]]-AVERAGE(Table2[1Y Return vs Nifty]))/_xlfn.STDEV.P(Table2[1Y Return vs Nifty])</f>
        <v>2.3708322318149992</v>
      </c>
      <c r="I48">
        <v>12.0508066037226</v>
      </c>
      <c r="J48">
        <f>(Table2[[#This Row],[1M Return vs Nifty]]-AVERAGE(Table2[1M Return vs Nifty]))/_xlfn.STDEV.P(Table2[1M Return vs Nifty])</f>
        <v>1.2590712980859002</v>
      </c>
      <c r="K48">
        <v>28.8839481722564</v>
      </c>
      <c r="L48">
        <f>(Table2[[#This Row],[6M Return vs Nifty]]-AVERAGE(Table2[6M Return vs Nifty]))/_xlfn.STDEV.P(Table2[6M Return vs Nifty])</f>
        <v>0.80528211727653676</v>
      </c>
      <c r="M48">
        <v>9.1430626991344806</v>
      </c>
      <c r="N48">
        <f>(Table2[[#This Row],[1W Return vs Nifty]]-AVERAGE(Table2[1W Return vs Nifty]))/_xlfn.STDEV.P(Table2[1W Return vs Nifty])</f>
        <v>1.490480470628331</v>
      </c>
      <c r="O48">
        <v>1354.57</v>
      </c>
      <c r="P48">
        <v>1356.36274054266</v>
      </c>
      <c r="Q48">
        <v>1163.38611938696</v>
      </c>
      <c r="R48">
        <v>62.562534824540499</v>
      </c>
      <c r="S48" s="1">
        <f>(Table2[[#This Row],[Close Price]]-Table2[[#This Row],[20D EMA]])/Table2[[#This Row],[20D EMA]]</f>
        <v>6.694375336822761E-2</v>
      </c>
      <c r="T48" s="1">
        <f>(Table2[[#This Row],[Close Price]]-Table2[[#This Row],[50D EMA]])/Table2[[#This Row],[50D EMA]]</f>
        <v>6.5533545563023585E-2</v>
      </c>
      <c r="U48" s="1">
        <f>(Table2[[#This Row],[Close Price]]-Table2[[#This Row],[200D EMA]])/Table2[[#This Row],[200D EMA]]</f>
        <v>0.24227887535873874</v>
      </c>
      <c r="V48">
        <v>0.56157095769489196</v>
      </c>
      <c r="W48">
        <v>1430.05</v>
      </c>
      <c r="X48">
        <v>1468.8</v>
      </c>
      <c r="Y48">
        <v>1239.05</v>
      </c>
      <c r="Z48">
        <v>1468.8</v>
      </c>
      <c r="AA48">
        <v>1430.05</v>
      </c>
      <c r="AB48">
        <v>1468.8</v>
      </c>
      <c r="AC48" s="1">
        <f>(Table2[[#This Row],[Close Price]]/Table2[[#This Row],[Day Low]])-1</f>
        <v>1.062899898604952E-2</v>
      </c>
      <c r="AD48" s="1">
        <f>(Table2[[#This Row],[Day High]]/Table2[[#This Row],[Close Price]])-1</f>
        <v>1.6294758692267708E-2</v>
      </c>
      <c r="AE48" s="1">
        <f>(Table2[[#This Row],[Close Price]]/Table2[[#This Row],[Current Week Low]])-1</f>
        <v>0.16641782010411199</v>
      </c>
      <c r="AF48" s="1">
        <f>(Table2[[#This Row],[Current Week High]]/Table2[[#This Row],[Close Price]])-1</f>
        <v>1.6294758692267708E-2</v>
      </c>
      <c r="AG48" s="1">
        <f>(Table2[[#This Row],[Close Price]]/Table2[[#This Row],[Current Month Low]])-1</f>
        <v>1.062899898604952E-2</v>
      </c>
      <c r="AH48" s="1">
        <f>(Table2[[#This Row],[Current Month High]]/Table2[[#This Row],[Close Price]])-1</f>
        <v>1.6294758692267708E-2</v>
      </c>
      <c r="AI48">
        <v>10.015568240788699</v>
      </c>
      <c r="AJ48">
        <v>210.839875255403</v>
      </c>
      <c r="AK48" t="str">
        <f>IF(AND(Table2[[#This Row],[20D EMA]]&gt;Table2[[#This Row],[50D EMA]],Table2[[#This Row],[50D EMA]]&gt;Table2[[#This Row],[200D EMA]]),"Uptrend","Downtrend/NoTrend")</f>
        <v>Downtrend/NoTrend</v>
      </c>
      <c r="AL48">
        <v>0</v>
      </c>
      <c r="AM48" t="s">
        <v>3182</v>
      </c>
      <c r="AN48">
        <v>5.61</v>
      </c>
      <c r="AO48" t="s">
        <v>3181</v>
      </c>
      <c r="AP48">
        <v>0.122990594018678</v>
      </c>
      <c r="AQ48">
        <f>(Table2[[#This Row],[Sharpe Ratio]]-AVERAGE(Table2[Sharpe Ratio]))/_xlfn.STDEV.P(Table2[Sharpe Ratio])</f>
        <v>0.77403543470566705</v>
      </c>
      <c r="AR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">
        <f>_xlfn.RANK.AVG(Table2[[#This Row],[1Y Return vs Nifty Z-Score]],Table2[1Y Return vs Nifty Z-Score])</f>
        <v>25</v>
      </c>
      <c r="AT48">
        <f>_xlfn.RANK.AVG(Table2[[#This Row],[6M Return vs Nifty Z-Score]],Table2[6M Return vs Nifty Z-Score])</f>
        <v>116</v>
      </c>
      <c r="AU48">
        <f>_xlfn.RANK.AVG(Table2[[#This Row],[Sharpe Ratio Z-Score]],Table2[Sharpe Ratio Z-Score])</f>
        <v>153</v>
      </c>
      <c r="AV48">
        <f>(Table2[[#This Row],[Rank 1Y]]+Table2[[#This Row],[Rank 6M]]+Table2[[#This Row],[Rank Sharpe]])/3</f>
        <v>98</v>
      </c>
    </row>
    <row r="49" spans="1:48" hidden="1" x14ac:dyDescent="0.3">
      <c r="A49" t="s">
        <v>1503</v>
      </c>
      <c r="B49" t="s">
        <v>1504</v>
      </c>
      <c r="C49" t="s">
        <v>3138</v>
      </c>
      <c r="D49" t="s">
        <v>46</v>
      </c>
      <c r="E49">
        <v>6792.7569817143803</v>
      </c>
      <c r="F49">
        <v>498.55</v>
      </c>
      <c r="G49">
        <v>59.928615583073501</v>
      </c>
      <c r="H49">
        <f>(Table2[[#This Row],[1Y Return vs Nifty]]-AVERAGE(Table2[1Y Return vs Nifty]))/_xlfn.STDEV.P(Table2[1Y Return vs Nifty])</f>
        <v>0.5979111274172515</v>
      </c>
      <c r="I49">
        <v>-5.8520435358826797</v>
      </c>
      <c r="J49">
        <f>(Table2[[#This Row],[1M Return vs Nifty]]-AVERAGE(Table2[1M Return vs Nifty]))/_xlfn.STDEV.P(Table2[1M Return vs Nifty])</f>
        <v>-0.65405865149477371</v>
      </c>
      <c r="K49">
        <v>30.431342223416301</v>
      </c>
      <c r="L49">
        <f>(Table2[[#This Row],[6M Return vs Nifty]]-AVERAGE(Table2[6M Return vs Nifty]))/_xlfn.STDEV.P(Table2[6M Return vs Nifty])</f>
        <v>0.85911112950352131</v>
      </c>
      <c r="M49">
        <v>-7.5437248579613101</v>
      </c>
      <c r="N49">
        <f>(Table2[[#This Row],[1W Return vs Nifty]]-AVERAGE(Table2[1W Return vs Nifty]))/_xlfn.STDEV.P(Table2[1W Return vs Nifty])</f>
        <v>-1.678809034723546</v>
      </c>
      <c r="O49">
        <v>525.79</v>
      </c>
      <c r="P49">
        <v>538.461227433609</v>
      </c>
      <c r="Q49">
        <v>458.04888999299101</v>
      </c>
      <c r="R49">
        <v>29.967497995723502</v>
      </c>
      <c r="S49" s="1">
        <f>(Table2[[#This Row],[Close Price]]-Table2[[#This Row],[20D EMA]])/Table2[[#This Row],[20D EMA]]</f>
        <v>-5.1807755948192154E-2</v>
      </c>
      <c r="T49" s="1">
        <f>(Table2[[#This Row],[Close Price]]-Table2[[#This Row],[50D EMA]])/Table2[[#This Row],[50D EMA]]</f>
        <v>-7.412089376208604E-2</v>
      </c>
      <c r="U49" s="1">
        <f>(Table2[[#This Row],[Close Price]]-Table2[[#This Row],[200D EMA]])/Table2[[#This Row],[200D EMA]]</f>
        <v>8.8420932550734369E-2</v>
      </c>
      <c r="V49">
        <v>0.95311753036521496</v>
      </c>
      <c r="W49">
        <v>491.3</v>
      </c>
      <c r="X49">
        <v>502.75</v>
      </c>
      <c r="Y49">
        <v>469.05</v>
      </c>
      <c r="Z49">
        <v>518</v>
      </c>
      <c r="AA49">
        <v>491.3</v>
      </c>
      <c r="AB49">
        <v>502.75</v>
      </c>
      <c r="AC49" s="1">
        <f>(Table2[[#This Row],[Close Price]]/Table2[[#This Row],[Day Low]])-1</f>
        <v>1.4756767759006806E-2</v>
      </c>
      <c r="AD49" s="1">
        <f>(Table2[[#This Row],[Day High]]/Table2[[#This Row],[Close Price]])-1</f>
        <v>8.4244308494634268E-3</v>
      </c>
      <c r="AE49" s="1">
        <f>(Table2[[#This Row],[Close Price]]/Table2[[#This Row],[Current Week Low]])-1</f>
        <v>6.2893081761006275E-2</v>
      </c>
      <c r="AF49" s="1">
        <f>(Table2[[#This Row],[Current Week High]]/Table2[[#This Row],[Close Price]])-1</f>
        <v>3.9013138100491451E-2</v>
      </c>
      <c r="AG49" s="1">
        <f>(Table2[[#This Row],[Close Price]]/Table2[[#This Row],[Current Month Low]])-1</f>
        <v>1.4756767759006806E-2</v>
      </c>
      <c r="AH49" s="1">
        <f>(Table2[[#This Row],[Current Month High]]/Table2[[#This Row],[Close Price]])-1</f>
        <v>8.4244308494634268E-3</v>
      </c>
      <c r="AI49">
        <v>24.160064186139799</v>
      </c>
      <c r="AJ49">
        <v>91.713132089982594</v>
      </c>
      <c r="AK49" t="str">
        <f>IF(AND(Table2[[#This Row],[20D EMA]]&gt;Table2[[#This Row],[50D EMA]],Table2[[#This Row],[50D EMA]]&gt;Table2[[#This Row],[200D EMA]]),"Uptrend","Downtrend/NoTrend")</f>
        <v>Downtrend/NoTrend</v>
      </c>
      <c r="AL49">
        <v>-0.1</v>
      </c>
      <c r="AM49" t="s">
        <v>3180</v>
      </c>
      <c r="AN49">
        <v>-10.1</v>
      </c>
      <c r="AO49" t="s">
        <v>3180</v>
      </c>
      <c r="AP49">
        <v>0.19090294106073699</v>
      </c>
      <c r="AQ49">
        <f>(Table2[[#This Row],[Sharpe Ratio]]-AVERAGE(Table2[Sharpe Ratio]))/_xlfn.STDEV.P(Table2[Sharpe Ratio])</f>
        <v>1.5807958065060503</v>
      </c>
      <c r="AR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">
        <f>_xlfn.RANK.AVG(Table2[[#This Row],[1Y Return vs Nifty Z-Score]],Table2[1Y Return vs Nifty Z-Score])</f>
        <v>154</v>
      </c>
      <c r="AT49">
        <f>_xlfn.RANK.AVG(Table2[[#This Row],[6M Return vs Nifty Z-Score]],Table2[6M Return vs Nifty Z-Score])</f>
        <v>109</v>
      </c>
      <c r="AU49">
        <f>_xlfn.RANK.AVG(Table2[[#This Row],[Sharpe Ratio Z-Score]],Table2[Sharpe Ratio Z-Score])</f>
        <v>34</v>
      </c>
      <c r="AV49">
        <f>(Table2[[#This Row],[Rank 1Y]]+Table2[[#This Row],[Rank 6M]]+Table2[[#This Row],[Rank Sharpe]])/3</f>
        <v>99</v>
      </c>
    </row>
    <row r="50" spans="1:48" hidden="1" x14ac:dyDescent="0.3">
      <c r="A50" t="s">
        <v>129</v>
      </c>
      <c r="B50" t="s">
        <v>130</v>
      </c>
      <c r="C50" t="s">
        <v>3146</v>
      </c>
      <c r="D50" t="s">
        <v>131</v>
      </c>
      <c r="E50">
        <v>208208.53822477101</v>
      </c>
      <c r="F50">
        <v>288.64999999999998</v>
      </c>
      <c r="G50">
        <v>90.022874149161296</v>
      </c>
      <c r="H50">
        <f>(Table2[[#This Row],[1Y Return vs Nifty]]-AVERAGE(Table2[1Y Return vs Nifty]))/_xlfn.STDEV.P(Table2[1Y Return vs Nifty])</f>
        <v>1.1063527276000868</v>
      </c>
      <c r="I50">
        <v>5.6105799971407899</v>
      </c>
      <c r="J50">
        <f>(Table2[[#This Row],[1M Return vs Nifty]]-AVERAGE(Table2[1M Return vs Nifty]))/_xlfn.STDEV.P(Table2[1M Return vs Nifty])</f>
        <v>0.57085739320150031</v>
      </c>
      <c r="K50">
        <v>15.4422983147732</v>
      </c>
      <c r="L50">
        <f>(Table2[[#This Row],[6M Return vs Nifty]]-AVERAGE(Table2[6M Return vs Nifty]))/_xlfn.STDEV.P(Table2[6M Return vs Nifty])</f>
        <v>0.33768904750420164</v>
      </c>
      <c r="M50">
        <v>4.4052791242936502</v>
      </c>
      <c r="N50">
        <f>(Table2[[#This Row],[1W Return vs Nifty]]-AVERAGE(Table2[1W Return vs Nifty]))/_xlfn.STDEV.P(Table2[1W Return vs Nifty])</f>
        <v>0.59064233755480955</v>
      </c>
      <c r="O50">
        <v>281.8</v>
      </c>
      <c r="P50">
        <v>285.61982967344397</v>
      </c>
      <c r="Q50">
        <v>257.758803593165</v>
      </c>
      <c r="R50">
        <v>64.0434527884494</v>
      </c>
      <c r="S50" s="1">
        <f>(Table2[[#This Row],[Close Price]]-Table2[[#This Row],[20D EMA]])/Table2[[#This Row],[20D EMA]]</f>
        <v>2.43080198722497E-2</v>
      </c>
      <c r="T50" s="1">
        <f>(Table2[[#This Row],[Close Price]]-Table2[[#This Row],[50D EMA]])/Table2[[#This Row],[50D EMA]]</f>
        <v>1.060910347163385E-2</v>
      </c>
      <c r="U50" s="1">
        <f>(Table2[[#This Row],[Close Price]]-Table2[[#This Row],[200D EMA]])/Table2[[#This Row],[200D EMA]]</f>
        <v>0.11984535921260818</v>
      </c>
      <c r="V50">
        <v>0.86831616231456499</v>
      </c>
      <c r="W50">
        <v>286</v>
      </c>
      <c r="X50">
        <v>290.25</v>
      </c>
      <c r="Y50">
        <v>267.39999999999998</v>
      </c>
      <c r="Z50">
        <v>294.75</v>
      </c>
      <c r="AA50">
        <v>286</v>
      </c>
      <c r="AB50">
        <v>290.25</v>
      </c>
      <c r="AC50" s="1">
        <f>(Table2[[#This Row],[Close Price]]/Table2[[#This Row],[Day Low]])-1</f>
        <v>9.2657342657342934E-3</v>
      </c>
      <c r="AD50" s="1">
        <f>(Table2[[#This Row],[Day High]]/Table2[[#This Row],[Close Price]])-1</f>
        <v>5.5430452104625605E-3</v>
      </c>
      <c r="AE50" s="1">
        <f>(Table2[[#This Row],[Close Price]]/Table2[[#This Row],[Current Week Low]])-1</f>
        <v>7.946896035901263E-2</v>
      </c>
      <c r="AF50" s="1">
        <f>(Table2[[#This Row],[Current Week High]]/Table2[[#This Row],[Close Price]])-1</f>
        <v>2.1132859864888331E-2</v>
      </c>
      <c r="AG50" s="1">
        <f>(Table2[[#This Row],[Close Price]]/Table2[[#This Row],[Current Month Low]])-1</f>
        <v>9.2657342657342934E-3</v>
      </c>
      <c r="AH50" s="1">
        <f>(Table2[[#This Row],[Current Month High]]/Table2[[#This Row],[Close Price]])-1</f>
        <v>5.5430452104625605E-3</v>
      </c>
      <c r="AI50">
        <v>17.962930885155</v>
      </c>
      <c r="AJ50">
        <v>118.591442635365</v>
      </c>
      <c r="AK50" t="str">
        <f>IF(AND(Table2[[#This Row],[20D EMA]]&gt;Table2[[#This Row],[50D EMA]],Table2[[#This Row],[50D EMA]]&gt;Table2[[#This Row],[200D EMA]]),"Uptrend","Downtrend/NoTrend")</f>
        <v>Downtrend/NoTrend</v>
      </c>
      <c r="AL50">
        <v>0</v>
      </c>
      <c r="AM50" t="s">
        <v>3182</v>
      </c>
      <c r="AN50">
        <v>1.03</v>
      </c>
      <c r="AO50" t="s">
        <v>3181</v>
      </c>
      <c r="AP50">
        <v>0.211351349987771</v>
      </c>
      <c r="AQ50">
        <f>(Table2[[#This Row],[Sharpe Ratio]]-AVERAGE(Table2[Sharpe Ratio]))/_xlfn.STDEV.P(Table2[Sharpe Ratio])</f>
        <v>1.8237113690985705</v>
      </c>
      <c r="AR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">
        <f>_xlfn.RANK.AVG(Table2[[#This Row],[1Y Return vs Nifty Z-Score]],Table2[1Y Return vs Nifty Z-Score])</f>
        <v>88</v>
      </c>
      <c r="AT50">
        <f>_xlfn.RANK.AVG(Table2[[#This Row],[6M Return vs Nifty Z-Score]],Table2[6M Return vs Nifty Z-Score])</f>
        <v>206</v>
      </c>
      <c r="AU50">
        <f>_xlfn.RANK.AVG(Table2[[#This Row],[Sharpe Ratio Z-Score]],Table2[Sharpe Ratio Z-Score])</f>
        <v>20</v>
      </c>
      <c r="AV50">
        <f>(Table2[[#This Row],[Rank 1Y]]+Table2[[#This Row],[Rank 6M]]+Table2[[#This Row],[Rank Sharpe]])/3</f>
        <v>104.66666666666667</v>
      </c>
    </row>
    <row r="51" spans="1:48" x14ac:dyDescent="0.3">
      <c r="A51" t="s">
        <v>1260</v>
      </c>
      <c r="B51" t="s">
        <v>1261</v>
      </c>
      <c r="C51" t="s">
        <v>3149</v>
      </c>
      <c r="D51" t="s">
        <v>284</v>
      </c>
      <c r="E51">
        <v>9133.7609710254001</v>
      </c>
      <c r="F51">
        <v>2136.3000000000002</v>
      </c>
      <c r="G51">
        <v>110.076922600315</v>
      </c>
      <c r="H51">
        <f>(Table2[[#This Row],[1Y Return vs Nifty]]-AVERAGE(Table2[1Y Return vs Nifty]))/_xlfn.STDEV.P(Table2[1Y Return vs Nifty])</f>
        <v>1.4451652775839094</v>
      </c>
      <c r="I51">
        <v>-1.99212603883465</v>
      </c>
      <c r="J51">
        <f>(Table2[[#This Row],[1M Return vs Nifty]]-AVERAGE(Table2[1M Return vs Nifty]))/_xlfn.STDEV.P(Table2[1M Return vs Nifty])</f>
        <v>-0.24158110133214517</v>
      </c>
      <c r="K51">
        <v>55.682618665974999</v>
      </c>
      <c r="L51">
        <f>(Table2[[#This Row],[6M Return vs Nifty]]-AVERAGE(Table2[6M Return vs Nifty]))/_xlfn.STDEV.P(Table2[6M Return vs Nifty])</f>
        <v>1.7375242701993809</v>
      </c>
      <c r="M51">
        <v>5.2657807107204997</v>
      </c>
      <c r="N51">
        <f>(Table2[[#This Row],[1W Return vs Nifty]]-AVERAGE(Table2[1W Return vs Nifty]))/_xlfn.STDEV.P(Table2[1W Return vs Nifty])</f>
        <v>0.75407575083881617</v>
      </c>
      <c r="O51">
        <v>2096.5300000000002</v>
      </c>
      <c r="P51">
        <v>2039.9238260110101</v>
      </c>
      <c r="Q51">
        <v>1620.31273938916</v>
      </c>
      <c r="R51">
        <v>43.561959009360301</v>
      </c>
      <c r="S51" s="1">
        <f>(Table2[[#This Row],[Close Price]]-Table2[[#This Row],[20D EMA]])/Table2[[#This Row],[20D EMA]]</f>
        <v>1.8969439979394515E-2</v>
      </c>
      <c r="T51" s="1">
        <f>(Table2[[#This Row],[Close Price]]-Table2[[#This Row],[50D EMA]])/Table2[[#This Row],[50D EMA]]</f>
        <v>4.7244986680433983E-2</v>
      </c>
      <c r="U51" s="1">
        <f>(Table2[[#This Row],[Close Price]]-Table2[[#This Row],[200D EMA]])/Table2[[#This Row],[200D EMA]]</f>
        <v>0.31844917840080778</v>
      </c>
      <c r="V51">
        <v>0.45573644317615603</v>
      </c>
      <c r="W51">
        <v>2100.6</v>
      </c>
      <c r="X51">
        <v>2155.5</v>
      </c>
      <c r="Y51">
        <v>1893.95</v>
      </c>
      <c r="Z51">
        <v>2155.5</v>
      </c>
      <c r="AA51">
        <v>2100.6</v>
      </c>
      <c r="AB51">
        <v>2155.5</v>
      </c>
      <c r="AC51" s="1">
        <f>(Table2[[#This Row],[Close Price]]/Table2[[#This Row],[Day Low]])-1</f>
        <v>1.699514424450177E-2</v>
      </c>
      <c r="AD51" s="1">
        <f>(Table2[[#This Row],[Day High]]/Table2[[#This Row],[Close Price]])-1</f>
        <v>8.9875017553713299E-3</v>
      </c>
      <c r="AE51" s="1">
        <f>(Table2[[#This Row],[Close Price]]/Table2[[#This Row],[Current Week Low]])-1</f>
        <v>0.12796008342353282</v>
      </c>
      <c r="AF51" s="1">
        <f>(Table2[[#This Row],[Current Week High]]/Table2[[#This Row],[Close Price]])-1</f>
        <v>8.9875017553713299E-3</v>
      </c>
      <c r="AG51" s="1">
        <f>(Table2[[#This Row],[Close Price]]/Table2[[#This Row],[Current Month Low]])-1</f>
        <v>1.699514424450177E-2</v>
      </c>
      <c r="AH51" s="1">
        <f>(Table2[[#This Row],[Current Month High]]/Table2[[#This Row],[Close Price]])-1</f>
        <v>8.9875017553713299E-3</v>
      </c>
      <c r="AI51">
        <v>12.659738800730199</v>
      </c>
      <c r="AJ51">
        <v>141.239907402179</v>
      </c>
      <c r="AK51" t="str">
        <f>IF(AND(Table2[[#This Row],[20D EMA]]&gt;Table2[[#This Row],[50D EMA]],Table2[[#This Row],[50D EMA]]&gt;Table2[[#This Row],[200D EMA]]),"Uptrend","Downtrend/NoTrend")</f>
        <v>Uptrend</v>
      </c>
      <c r="AL51">
        <v>0.17</v>
      </c>
      <c r="AM51" t="s">
        <v>3181</v>
      </c>
      <c r="AN51">
        <v>-6.03</v>
      </c>
      <c r="AO51" t="s">
        <v>3180</v>
      </c>
      <c r="AP51">
        <v>9.6275559454215995E-2</v>
      </c>
      <c r="AQ51">
        <f>(Table2[[#This Row],[Sharpe Ratio]]-AVERAGE(Table2[Sharpe Ratio]))/_xlfn.STDEV.P(Table2[Sharpe Ratio])</f>
        <v>0.45667589470128989</v>
      </c>
      <c r="AR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4.1518600919912512</v>
      </c>
      <c r="AS51">
        <f>_xlfn.RANK.AVG(Table2[[#This Row],[1Y Return vs Nifty Z-Score]],Table2[1Y Return vs Nifty Z-Score])</f>
        <v>56</v>
      </c>
      <c r="AT51">
        <f>_xlfn.RANK.AVG(Table2[[#This Row],[6M Return vs Nifty Z-Score]],Table2[6M Return vs Nifty Z-Score])</f>
        <v>32</v>
      </c>
      <c r="AU51">
        <f>_xlfn.RANK.AVG(Table2[[#This Row],[Sharpe Ratio Z-Score]],Table2[Sharpe Ratio Z-Score])</f>
        <v>226</v>
      </c>
      <c r="AV51">
        <f>(Table2[[#This Row],[Rank 1Y]]+Table2[[#This Row],[Rank 6M]]+Table2[[#This Row],[Rank Sharpe]])/3</f>
        <v>104.66666666666667</v>
      </c>
    </row>
    <row r="52" spans="1:48" hidden="1" x14ac:dyDescent="0.3">
      <c r="A52" t="s">
        <v>838</v>
      </c>
      <c r="B52" t="s">
        <v>839</v>
      </c>
      <c r="C52" t="s">
        <v>3138</v>
      </c>
      <c r="D52" t="s">
        <v>46</v>
      </c>
      <c r="E52">
        <v>18755.816740865601</v>
      </c>
      <c r="F52">
        <v>312.60000000000002</v>
      </c>
      <c r="G52">
        <v>93.475803956430696</v>
      </c>
      <c r="H52">
        <f>(Table2[[#This Row],[1Y Return vs Nifty]]-AVERAGE(Table2[1Y Return vs Nifty]))/_xlfn.STDEV.P(Table2[1Y Return vs Nifty])</f>
        <v>1.1646898736265188</v>
      </c>
      <c r="I52">
        <v>3.4966948804778002</v>
      </c>
      <c r="J52">
        <f>(Table2[[#This Row],[1M Return vs Nifty]]-AVERAGE(Table2[1M Return vs Nifty]))/_xlfn.STDEV.P(Table2[1M Return vs Nifty])</f>
        <v>0.34496392399827952</v>
      </c>
      <c r="K52">
        <v>19.2971177571475</v>
      </c>
      <c r="L52">
        <f>(Table2[[#This Row],[6M Return vs Nifty]]-AVERAGE(Table2[6M Return vs Nifty]))/_xlfn.STDEV.P(Table2[6M Return vs Nifty])</f>
        <v>0.47178619149984025</v>
      </c>
      <c r="M52">
        <v>3.94632015030556</v>
      </c>
      <c r="N52">
        <f>(Table2[[#This Row],[1W Return vs Nifty]]-AVERAGE(Table2[1W Return vs Nifty]))/_xlfn.STDEV.P(Table2[1W Return vs Nifty])</f>
        <v>0.50347314128677267</v>
      </c>
      <c r="O52">
        <v>298.37</v>
      </c>
      <c r="P52">
        <v>304.65153032711299</v>
      </c>
      <c r="Q52">
        <v>276.77151053117802</v>
      </c>
      <c r="R52">
        <v>47.102246117198497</v>
      </c>
      <c r="S52" s="1">
        <f>(Table2[[#This Row],[Close Price]]-Table2[[#This Row],[20D EMA]])/Table2[[#This Row],[20D EMA]]</f>
        <v>4.7692462378925556E-2</v>
      </c>
      <c r="T52" s="1">
        <f>(Table2[[#This Row],[Close Price]]-Table2[[#This Row],[50D EMA]])/Table2[[#This Row],[50D EMA]]</f>
        <v>2.6090365160327707E-2</v>
      </c>
      <c r="U52" s="1">
        <f>(Table2[[#This Row],[Close Price]]-Table2[[#This Row],[200D EMA]])/Table2[[#This Row],[200D EMA]]</f>
        <v>0.12945150821361709</v>
      </c>
      <c r="V52">
        <v>0.73559377233388301</v>
      </c>
      <c r="W52">
        <v>311.35000000000002</v>
      </c>
      <c r="X52">
        <v>317.95</v>
      </c>
      <c r="Y52">
        <v>270.64999999999998</v>
      </c>
      <c r="Z52">
        <v>317.95</v>
      </c>
      <c r="AA52">
        <v>311.35000000000002</v>
      </c>
      <c r="AB52">
        <v>317.95</v>
      </c>
      <c r="AC52" s="1">
        <f>(Table2[[#This Row],[Close Price]]/Table2[[#This Row],[Day Low]])-1</f>
        <v>4.0147743696803406E-3</v>
      </c>
      <c r="AD52" s="1">
        <f>(Table2[[#This Row],[Day High]]/Table2[[#This Row],[Close Price]])-1</f>
        <v>1.7114523352527167E-2</v>
      </c>
      <c r="AE52" s="1">
        <f>(Table2[[#This Row],[Close Price]]/Table2[[#This Row],[Current Week Low]])-1</f>
        <v>0.15499722889340495</v>
      </c>
      <c r="AF52" s="1">
        <f>(Table2[[#This Row],[Current Week High]]/Table2[[#This Row],[Close Price]])-1</f>
        <v>1.7114523352527167E-2</v>
      </c>
      <c r="AG52" s="1">
        <f>(Table2[[#This Row],[Close Price]]/Table2[[#This Row],[Current Month Low]])-1</f>
        <v>4.0147743696803406E-3</v>
      </c>
      <c r="AH52" s="1">
        <f>(Table2[[#This Row],[Current Month High]]/Table2[[#This Row],[Close Price]])-1</f>
        <v>1.7114523352527167E-2</v>
      </c>
      <c r="AI52">
        <v>16.602687140115101</v>
      </c>
      <c r="AJ52">
        <v>122.411953041622</v>
      </c>
      <c r="AK52" t="str">
        <f>IF(AND(Table2[[#This Row],[20D EMA]]&gt;Table2[[#This Row],[50D EMA]],Table2[[#This Row],[50D EMA]]&gt;Table2[[#This Row],[200D EMA]]),"Uptrend","Downtrend/NoTrend")</f>
        <v>Downtrend/NoTrend</v>
      </c>
      <c r="AL52">
        <v>0.03</v>
      </c>
      <c r="AM52" t="s">
        <v>3181</v>
      </c>
      <c r="AN52">
        <v>1</v>
      </c>
      <c r="AO52" t="s">
        <v>3181</v>
      </c>
      <c r="AP52">
        <v>0.165019822428014</v>
      </c>
      <c r="AQ52">
        <f>(Table2[[#This Row],[Sharpe Ratio]]-AVERAGE(Table2[Sharpe Ratio]))/_xlfn.STDEV.P(Table2[Sharpe Ratio])</f>
        <v>1.273318958466078</v>
      </c>
      <c r="AR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">
        <f>_xlfn.RANK.AVG(Table2[[#This Row],[1Y Return vs Nifty Z-Score]],Table2[1Y Return vs Nifty Z-Score])</f>
        <v>82</v>
      </c>
      <c r="AT52">
        <f>_xlfn.RANK.AVG(Table2[[#This Row],[6M Return vs Nifty Z-Score]],Table2[6M Return vs Nifty Z-Score])</f>
        <v>160</v>
      </c>
      <c r="AU52">
        <f>_xlfn.RANK.AVG(Table2[[#This Row],[Sharpe Ratio Z-Score]],Table2[Sharpe Ratio Z-Score])</f>
        <v>74</v>
      </c>
      <c r="AV52">
        <f>(Table2[[#This Row],[Rank 1Y]]+Table2[[#This Row],[Rank 6M]]+Table2[[#This Row],[Rank Sharpe]])/3</f>
        <v>105.33333333333333</v>
      </c>
    </row>
    <row r="53" spans="1:48" x14ac:dyDescent="0.3">
      <c r="A53" t="s">
        <v>936</v>
      </c>
      <c r="B53" t="s">
        <v>937</v>
      </c>
      <c r="C53" t="s">
        <v>3149</v>
      </c>
      <c r="D53" t="s">
        <v>400</v>
      </c>
      <c r="E53">
        <v>15794.462645072301</v>
      </c>
      <c r="F53">
        <v>1248.25</v>
      </c>
      <c r="G53">
        <v>67.292445441070697</v>
      </c>
      <c r="H53">
        <f>(Table2[[#This Row],[1Y Return vs Nifty]]-AVERAGE(Table2[1Y Return vs Nifty]))/_xlfn.STDEV.P(Table2[1Y Return vs Nifty])</f>
        <v>0.72232281306327406</v>
      </c>
      <c r="I53">
        <v>22.313544020637501</v>
      </c>
      <c r="J53">
        <f>(Table2[[#This Row],[1M Return vs Nifty]]-AVERAGE(Table2[1M Return vs Nifty]))/_xlfn.STDEV.P(Table2[1M Return vs Nifty])</f>
        <v>2.355765409016719</v>
      </c>
      <c r="K53">
        <v>103.816671884008</v>
      </c>
      <c r="L53">
        <f>(Table2[[#This Row],[6M Return vs Nifty]]-AVERAGE(Table2[6M Return vs Nifty]))/_xlfn.STDEV.P(Table2[6M Return vs Nifty])</f>
        <v>3.4119578362749676</v>
      </c>
      <c r="M53">
        <v>11.933461944532199</v>
      </c>
      <c r="N53">
        <f>(Table2[[#This Row],[1W Return vs Nifty]]-AVERAGE(Table2[1W Return vs Nifty]))/_xlfn.STDEV.P(Table2[1W Return vs Nifty])</f>
        <v>2.0204556389416712</v>
      </c>
      <c r="O53">
        <v>1122.9100000000001</v>
      </c>
      <c r="P53">
        <v>1055.2585180987701</v>
      </c>
      <c r="Q53">
        <v>833.90139867943401</v>
      </c>
      <c r="R53">
        <v>72.625524518050895</v>
      </c>
      <c r="S53" s="1">
        <f>(Table2[[#This Row],[Close Price]]-Table2[[#This Row],[20D EMA]])/Table2[[#This Row],[20D EMA]]</f>
        <v>0.11162069978894115</v>
      </c>
      <c r="T53" s="1">
        <f>(Table2[[#This Row],[Close Price]]-Table2[[#This Row],[50D EMA]])/Table2[[#This Row],[50D EMA]]</f>
        <v>0.18288550017955535</v>
      </c>
      <c r="U53" s="1">
        <f>(Table2[[#This Row],[Close Price]]-Table2[[#This Row],[200D EMA]])/Table2[[#This Row],[200D EMA]]</f>
        <v>0.49687960947988374</v>
      </c>
      <c r="V53">
        <v>1.29973939481439</v>
      </c>
      <c r="W53">
        <v>1236.5</v>
      </c>
      <c r="X53">
        <v>1274</v>
      </c>
      <c r="Y53">
        <v>1111.25</v>
      </c>
      <c r="Z53">
        <v>1335.95</v>
      </c>
      <c r="AA53">
        <v>1236.5</v>
      </c>
      <c r="AB53">
        <v>1274</v>
      </c>
      <c r="AC53" s="1">
        <f>(Table2[[#This Row],[Close Price]]/Table2[[#This Row],[Day Low]])-1</f>
        <v>9.5026283865751182E-3</v>
      </c>
      <c r="AD53" s="1">
        <f>(Table2[[#This Row],[Day High]]/Table2[[#This Row],[Close Price]])-1</f>
        <v>2.0628880432605579E-2</v>
      </c>
      <c r="AE53" s="1">
        <f>(Table2[[#This Row],[Close Price]]/Table2[[#This Row],[Current Week Low]])-1</f>
        <v>0.1232845894263217</v>
      </c>
      <c r="AF53" s="1">
        <f>(Table2[[#This Row],[Current Week High]]/Table2[[#This Row],[Close Price]])-1</f>
        <v>7.0258361706388994E-2</v>
      </c>
      <c r="AG53" s="1">
        <f>(Table2[[#This Row],[Close Price]]/Table2[[#This Row],[Current Month Low]])-1</f>
        <v>9.5026283865751182E-3</v>
      </c>
      <c r="AH53" s="1">
        <f>(Table2[[#This Row],[Current Month High]]/Table2[[#This Row],[Close Price]])-1</f>
        <v>2.0628880432605579E-2</v>
      </c>
      <c r="AI53">
        <v>7.0258361706388897</v>
      </c>
      <c r="AJ53">
        <v>177.388888888888</v>
      </c>
      <c r="AK53" t="str">
        <f>IF(AND(Table2[[#This Row],[20D EMA]]&gt;Table2[[#This Row],[50D EMA]],Table2[[#This Row],[50D EMA]]&gt;Table2[[#This Row],[200D EMA]]),"Uptrend","Downtrend/NoTrend")</f>
        <v>Uptrend</v>
      </c>
      <c r="AL53">
        <v>0.32</v>
      </c>
      <c r="AM53" t="s">
        <v>3181</v>
      </c>
      <c r="AN53">
        <v>17.63</v>
      </c>
      <c r="AO53" t="s">
        <v>3181</v>
      </c>
      <c r="AP53">
        <v>0.112086281939881</v>
      </c>
      <c r="AQ53">
        <f>(Table2[[#This Row],[Sharpe Ratio]]-AVERAGE(Table2[Sharpe Ratio]))/_xlfn.STDEV.P(Table2[Sharpe Ratio])</f>
        <v>0.64449835860565408</v>
      </c>
      <c r="AR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9.1550000559022866</v>
      </c>
      <c r="AS53">
        <f>_xlfn.RANK.AVG(Table2[[#This Row],[1Y Return vs Nifty Z-Score]],Table2[1Y Return vs Nifty Z-Score])</f>
        <v>124</v>
      </c>
      <c r="AT53">
        <f>_xlfn.RANK.AVG(Table2[[#This Row],[6M Return vs Nifty Z-Score]],Table2[6M Return vs Nifty Z-Score])</f>
        <v>9</v>
      </c>
      <c r="AU53">
        <f>_xlfn.RANK.AVG(Table2[[#This Row],[Sharpe Ratio Z-Score]],Table2[Sharpe Ratio Z-Score])</f>
        <v>183</v>
      </c>
      <c r="AV53">
        <f>(Table2[[#This Row],[Rank 1Y]]+Table2[[#This Row],[Rank 6M]]+Table2[[#This Row],[Rank Sharpe]])/3</f>
        <v>105.33333333333333</v>
      </c>
    </row>
    <row r="54" spans="1:48" x14ac:dyDescent="0.3">
      <c r="A54" t="s">
        <v>534</v>
      </c>
      <c r="B54" t="s">
        <v>535</v>
      </c>
      <c r="C54" t="s">
        <v>3145</v>
      </c>
      <c r="D54" t="s">
        <v>307</v>
      </c>
      <c r="E54">
        <v>38462.8612890531</v>
      </c>
      <c r="F54">
        <v>1917.1</v>
      </c>
      <c r="G54">
        <v>77.200331107583395</v>
      </c>
      <c r="H54">
        <f>(Table2[[#This Row],[1Y Return vs Nifty]]-AVERAGE(Table2[1Y Return vs Nifty]))/_xlfn.STDEV.P(Table2[1Y Return vs Nifty])</f>
        <v>0.88971624565599372</v>
      </c>
      <c r="I54">
        <v>-4.54442953375918</v>
      </c>
      <c r="J54">
        <f>(Table2[[#This Row],[1M Return vs Nifty]]-AVERAGE(Table2[1M Return vs Nifty]))/_xlfn.STDEV.P(Table2[1M Return vs Nifty])</f>
        <v>-0.51432472698298248</v>
      </c>
      <c r="K54">
        <v>22.8434590415897</v>
      </c>
      <c r="L54">
        <f>(Table2[[#This Row],[6M Return vs Nifty]]-AVERAGE(Table2[6M Return vs Nifty]))/_xlfn.STDEV.P(Table2[6M Return vs Nifty])</f>
        <v>0.59515234262224292</v>
      </c>
      <c r="M54">
        <v>-1.1006936485413601</v>
      </c>
      <c r="N54">
        <f>(Table2[[#This Row],[1W Return vs Nifty]]-AVERAGE(Table2[1W Return vs Nifty]))/_xlfn.STDEV.P(Table2[1W Return vs Nifty])</f>
        <v>-0.45509649420006759</v>
      </c>
      <c r="O54">
        <v>1919.41</v>
      </c>
      <c r="P54">
        <v>1889.32720561671</v>
      </c>
      <c r="Q54">
        <v>1586.3470831499701</v>
      </c>
      <c r="R54">
        <v>24.396682478211201</v>
      </c>
      <c r="S54" s="1">
        <f>(Table2[[#This Row],[Close Price]]-Table2[[#This Row],[20D EMA]])/Table2[[#This Row],[20D EMA]]</f>
        <v>-1.2034948239303602E-3</v>
      </c>
      <c r="T54" s="1">
        <f>(Table2[[#This Row],[Close Price]]-Table2[[#This Row],[50D EMA]])/Table2[[#This Row],[50D EMA]]</f>
        <v>1.469983298855022E-2</v>
      </c>
      <c r="U54" s="1">
        <f>(Table2[[#This Row],[Close Price]]-Table2[[#This Row],[200D EMA]])/Table2[[#This Row],[200D EMA]]</f>
        <v>0.2084997163377777</v>
      </c>
      <c r="V54">
        <v>0.57620223841597096</v>
      </c>
      <c r="W54">
        <v>1880</v>
      </c>
      <c r="X54">
        <v>1925</v>
      </c>
      <c r="Y54">
        <v>1795.8</v>
      </c>
      <c r="Z54">
        <v>1925</v>
      </c>
      <c r="AA54">
        <v>1880</v>
      </c>
      <c r="AB54">
        <v>1925</v>
      </c>
      <c r="AC54" s="1">
        <f>(Table2[[#This Row],[Close Price]]/Table2[[#This Row],[Day Low]])-1</f>
        <v>1.9734042553191333E-2</v>
      </c>
      <c r="AD54" s="1">
        <f>(Table2[[#This Row],[Day High]]/Table2[[#This Row],[Close Price]])-1</f>
        <v>4.1208074696155172E-3</v>
      </c>
      <c r="AE54" s="1">
        <f>(Table2[[#This Row],[Close Price]]/Table2[[#This Row],[Current Week Low]])-1</f>
        <v>6.7546497382781956E-2</v>
      </c>
      <c r="AF54" s="1">
        <f>(Table2[[#This Row],[Current Week High]]/Table2[[#This Row],[Close Price]])-1</f>
        <v>4.1208074696155172E-3</v>
      </c>
      <c r="AG54" s="1">
        <f>(Table2[[#This Row],[Close Price]]/Table2[[#This Row],[Current Month Low]])-1</f>
        <v>1.9734042553191333E-2</v>
      </c>
      <c r="AH54" s="1">
        <f>(Table2[[#This Row],[Current Month High]]/Table2[[#This Row],[Close Price]])-1</f>
        <v>4.1208074696155172E-3</v>
      </c>
      <c r="AI54">
        <v>14.7331907568723</v>
      </c>
      <c r="AJ54">
        <v>115.78029151893701</v>
      </c>
      <c r="AK54" t="str">
        <f>IF(AND(Table2[[#This Row],[20D EMA]]&gt;Table2[[#This Row],[50D EMA]],Table2[[#This Row],[50D EMA]]&gt;Table2[[#This Row],[200D EMA]]),"Uptrend","Downtrend/NoTrend")</f>
        <v>Uptrend</v>
      </c>
      <c r="AL54">
        <v>0.12</v>
      </c>
      <c r="AM54" t="s">
        <v>3181</v>
      </c>
      <c r="AN54">
        <v>-4.7300000000000004</v>
      </c>
      <c r="AO54" t="s">
        <v>3180</v>
      </c>
      <c r="AP54">
        <v>0.162536690359773</v>
      </c>
      <c r="AQ54">
        <f>(Table2[[#This Row],[Sharpe Ratio]]-AVERAGE(Table2[Sharpe Ratio]))/_xlfn.STDEV.P(Table2[Sharpe Ratio])</f>
        <v>1.2438207502924907</v>
      </c>
      <c r="AR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1.759268117387677</v>
      </c>
      <c r="AS54">
        <f>_xlfn.RANK.AVG(Table2[[#This Row],[1Y Return vs Nifty Z-Score]],Table2[1Y Return vs Nifty Z-Score])</f>
        <v>107</v>
      </c>
      <c r="AT54">
        <f>_xlfn.RANK.AVG(Table2[[#This Row],[6M Return vs Nifty Z-Score]],Table2[6M Return vs Nifty Z-Score])</f>
        <v>138</v>
      </c>
      <c r="AU54">
        <f>_xlfn.RANK.AVG(Table2[[#This Row],[Sharpe Ratio Z-Score]],Table2[Sharpe Ratio Z-Score])</f>
        <v>79</v>
      </c>
      <c r="AV54">
        <f>(Table2[[#This Row],[Rank 1Y]]+Table2[[#This Row],[Rank 6M]]+Table2[[#This Row],[Rank Sharpe]])/3</f>
        <v>108</v>
      </c>
    </row>
    <row r="55" spans="1:48" x14ac:dyDescent="0.3">
      <c r="A55" t="s">
        <v>500</v>
      </c>
      <c r="B55" t="s">
        <v>501</v>
      </c>
      <c r="C55" t="s">
        <v>3135</v>
      </c>
      <c r="D55" t="s">
        <v>502</v>
      </c>
      <c r="E55">
        <v>42278.845767565603</v>
      </c>
      <c r="F55">
        <v>1076.5999999999999</v>
      </c>
      <c r="G55">
        <v>77.977736816599005</v>
      </c>
      <c r="H55">
        <f>(Table2[[#This Row],[1Y Return vs Nifty]]-AVERAGE(Table2[1Y Return vs Nifty]))/_xlfn.STDEV.P(Table2[1Y Return vs Nifty])</f>
        <v>0.90285049190483069</v>
      </c>
      <c r="I55">
        <v>10.6415419398932</v>
      </c>
      <c r="J55">
        <f>(Table2[[#This Row],[1M Return vs Nifty]]-AVERAGE(Table2[1M Return vs Nifty]))/_xlfn.STDEV.P(Table2[1M Return vs Nifty])</f>
        <v>1.1084748056707987</v>
      </c>
      <c r="K55">
        <v>31.568324246866698</v>
      </c>
      <c r="L55">
        <f>(Table2[[#This Row],[6M Return vs Nifty]]-AVERAGE(Table2[6M Return vs Nifty]))/_xlfn.STDEV.P(Table2[6M Return vs Nifty])</f>
        <v>0.89866318749178653</v>
      </c>
      <c r="M55">
        <v>4.5013353481962604</v>
      </c>
      <c r="N55">
        <f>(Table2[[#This Row],[1W Return vs Nifty]]-AVERAGE(Table2[1W Return vs Nifty]))/_xlfn.STDEV.P(Table2[1W Return vs Nifty])</f>
        <v>0.60888611163634743</v>
      </c>
      <c r="O55">
        <v>1051.71</v>
      </c>
      <c r="P55">
        <v>1045.5022120430999</v>
      </c>
      <c r="Q55">
        <v>895.99481248939605</v>
      </c>
      <c r="R55">
        <v>55.215463042540399</v>
      </c>
      <c r="S55" s="1">
        <f>(Table2[[#This Row],[Close Price]]-Table2[[#This Row],[20D EMA]])/Table2[[#This Row],[20D EMA]]</f>
        <v>2.3666219775413253E-2</v>
      </c>
      <c r="T55" s="1">
        <f>(Table2[[#This Row],[Close Price]]-Table2[[#This Row],[50D EMA]])/Table2[[#This Row],[50D EMA]]</f>
        <v>2.9744354051752128E-2</v>
      </c>
      <c r="U55" s="1">
        <f>(Table2[[#This Row],[Close Price]]-Table2[[#This Row],[200D EMA]])/Table2[[#This Row],[200D EMA]]</f>
        <v>0.20156945664542147</v>
      </c>
      <c r="V55">
        <v>1.1453897908139801</v>
      </c>
      <c r="W55">
        <v>1068</v>
      </c>
      <c r="X55">
        <v>1097.5</v>
      </c>
      <c r="Y55">
        <v>994.65</v>
      </c>
      <c r="Z55">
        <v>1097.5</v>
      </c>
      <c r="AA55">
        <v>1068</v>
      </c>
      <c r="AB55">
        <v>1097.5</v>
      </c>
      <c r="AC55" s="1">
        <f>(Table2[[#This Row],[Close Price]]/Table2[[#This Row],[Day Low]])-1</f>
        <v>8.0524344569288253E-3</v>
      </c>
      <c r="AD55" s="1">
        <f>(Table2[[#This Row],[Day High]]/Table2[[#This Row],[Close Price]])-1</f>
        <v>1.9412966747167193E-2</v>
      </c>
      <c r="AE55" s="1">
        <f>(Table2[[#This Row],[Close Price]]/Table2[[#This Row],[Current Week Low]])-1</f>
        <v>8.2390790730407559E-2</v>
      </c>
      <c r="AF55" s="1">
        <f>(Table2[[#This Row],[Current Week High]]/Table2[[#This Row],[Close Price]])-1</f>
        <v>1.9412966747167193E-2</v>
      </c>
      <c r="AG55" s="1">
        <f>(Table2[[#This Row],[Close Price]]/Table2[[#This Row],[Current Month Low]])-1</f>
        <v>8.0524344569288253E-3</v>
      </c>
      <c r="AH55" s="1">
        <f>(Table2[[#This Row],[Current Month High]]/Table2[[#This Row],[Close Price]])-1</f>
        <v>1.9412966747167193E-2</v>
      </c>
      <c r="AI55">
        <v>12.855285156975601</v>
      </c>
      <c r="AJ55">
        <v>107.797722447403</v>
      </c>
      <c r="AK55" t="str">
        <f>IF(AND(Table2[[#This Row],[20D EMA]]&gt;Table2[[#This Row],[50D EMA]],Table2[[#This Row],[50D EMA]]&gt;Table2[[#This Row],[200D EMA]]),"Uptrend","Downtrend/NoTrend")</f>
        <v>Uptrend</v>
      </c>
      <c r="AL55">
        <v>-0.01</v>
      </c>
      <c r="AM55" t="s">
        <v>3180</v>
      </c>
      <c r="AN55">
        <v>-4.0599999999999996</v>
      </c>
      <c r="AO55" t="s">
        <v>3180</v>
      </c>
      <c r="AP55">
        <v>0.138062667049763</v>
      </c>
      <c r="AQ55">
        <f>(Table2[[#This Row],[Sharpe Ratio]]-AVERAGE(Table2[Sharpe Ratio]))/_xlfn.STDEV.P(Table2[Sharpe Ratio])</f>
        <v>0.95308315978031488</v>
      </c>
      <c r="AR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4.4719577564840787</v>
      </c>
      <c r="AS55">
        <f>_xlfn.RANK.AVG(Table2[[#This Row],[1Y Return vs Nifty Z-Score]],Table2[1Y Return vs Nifty Z-Score])</f>
        <v>105</v>
      </c>
      <c r="AT55">
        <f>_xlfn.RANK.AVG(Table2[[#This Row],[6M Return vs Nifty Z-Score]],Table2[6M Return vs Nifty Z-Score])</f>
        <v>106</v>
      </c>
      <c r="AU55">
        <f>_xlfn.RANK.AVG(Table2[[#This Row],[Sharpe Ratio Z-Score]],Table2[Sharpe Ratio Z-Score])</f>
        <v>122</v>
      </c>
      <c r="AV55">
        <f>(Table2[[#This Row],[Rank 1Y]]+Table2[[#This Row],[Rank 6M]]+Table2[[#This Row],[Rank Sharpe]])/3</f>
        <v>111</v>
      </c>
    </row>
    <row r="56" spans="1:48" x14ac:dyDescent="0.3">
      <c r="A56" t="s">
        <v>275</v>
      </c>
      <c r="B56" t="s">
        <v>276</v>
      </c>
      <c r="C56" t="s">
        <v>3134</v>
      </c>
      <c r="D56" t="s">
        <v>277</v>
      </c>
      <c r="E56">
        <v>94469.480772906594</v>
      </c>
      <c r="F56">
        <v>10822.35</v>
      </c>
      <c r="G56">
        <v>148.36810994787299</v>
      </c>
      <c r="H56">
        <f>(Table2[[#This Row],[1Y Return vs Nifty]]-AVERAGE(Table2[1Y Return vs Nifty]))/_xlfn.STDEV.P(Table2[1Y Return vs Nifty])</f>
        <v>2.0920937448574612</v>
      </c>
      <c r="I56">
        <v>0.70231259081070796</v>
      </c>
      <c r="J56">
        <f>(Table2[[#This Row],[1M Return vs Nifty]]-AVERAGE(Table2[1M Return vs Nifty]))/_xlfn.STDEV.P(Table2[1M Return vs Nifty])</f>
        <v>4.6351333977582364E-2</v>
      </c>
      <c r="K56">
        <v>31.9404822584454</v>
      </c>
      <c r="L56">
        <f>(Table2[[#This Row],[6M Return vs Nifty]]-AVERAGE(Table2[6M Return vs Nifty]))/_xlfn.STDEV.P(Table2[6M Return vs Nifty])</f>
        <v>0.91160940383572542</v>
      </c>
      <c r="M56">
        <v>3.41745838865116</v>
      </c>
      <c r="N56">
        <f>(Table2[[#This Row],[1W Return vs Nifty]]-AVERAGE(Table2[1W Return vs Nifty]))/_xlfn.STDEV.P(Table2[1W Return vs Nifty])</f>
        <v>0.40302744284073144</v>
      </c>
      <c r="O56">
        <v>11150.76</v>
      </c>
      <c r="P56">
        <v>11104.6421922304</v>
      </c>
      <c r="Q56">
        <v>9256.8532491887709</v>
      </c>
      <c r="R56">
        <v>53.284033573214302</v>
      </c>
      <c r="S56" s="1">
        <f>(Table2[[#This Row],[Close Price]]-Table2[[#This Row],[20D EMA]])/Table2[[#This Row],[20D EMA]]</f>
        <v>-2.945180418195709E-2</v>
      </c>
      <c r="T56" s="1">
        <f>(Table2[[#This Row],[Close Price]]-Table2[[#This Row],[50D EMA]])/Table2[[#This Row],[50D EMA]]</f>
        <v>-2.5421097532337532E-2</v>
      </c>
      <c r="U56" s="1">
        <f>(Table2[[#This Row],[Close Price]]-Table2[[#This Row],[200D EMA]])/Table2[[#This Row],[200D EMA]]</f>
        <v>0.16911759414014937</v>
      </c>
      <c r="V56">
        <v>0.51274199161314604</v>
      </c>
      <c r="W56">
        <v>10775</v>
      </c>
      <c r="X56">
        <v>11099</v>
      </c>
      <c r="Y56">
        <v>10644</v>
      </c>
      <c r="Z56">
        <v>11500</v>
      </c>
      <c r="AA56">
        <v>10775</v>
      </c>
      <c r="AB56">
        <v>11099</v>
      </c>
      <c r="AC56" s="1">
        <f>(Table2[[#This Row],[Close Price]]/Table2[[#This Row],[Day Low]])-1</f>
        <v>4.3944315545243473E-3</v>
      </c>
      <c r="AD56" s="1">
        <f>(Table2[[#This Row],[Day High]]/Table2[[#This Row],[Close Price]])-1</f>
        <v>2.5562839863800368E-2</v>
      </c>
      <c r="AE56" s="1">
        <f>(Table2[[#This Row],[Close Price]]/Table2[[#This Row],[Current Week Low]])-1</f>
        <v>1.6755918827508598E-2</v>
      </c>
      <c r="AF56" s="1">
        <f>(Table2[[#This Row],[Current Week High]]/Table2[[#This Row],[Close Price]])-1</f>
        <v>6.261579047064636E-2</v>
      </c>
      <c r="AG56" s="1">
        <f>(Table2[[#This Row],[Close Price]]/Table2[[#This Row],[Current Month Low]])-1</f>
        <v>4.3944315545243473E-3</v>
      </c>
      <c r="AH56" s="1">
        <f>(Table2[[#This Row],[Current Month High]]/Table2[[#This Row],[Close Price]])-1</f>
        <v>2.5562839863800368E-2</v>
      </c>
      <c r="AI56">
        <v>16.601292695209398</v>
      </c>
      <c r="AJ56">
        <v>179.55699063609899</v>
      </c>
      <c r="AK56" t="str">
        <f>IF(AND(Table2[[#This Row],[20D EMA]]&gt;Table2[[#This Row],[50D EMA]],Table2[[#This Row],[50D EMA]]&gt;Table2[[#This Row],[200D EMA]]),"Uptrend","Downtrend/NoTrend")</f>
        <v>Uptrend</v>
      </c>
      <c r="AL56">
        <v>0</v>
      </c>
      <c r="AM56" t="s">
        <v>3182</v>
      </c>
      <c r="AN56">
        <v>-6.48</v>
      </c>
      <c r="AO56" t="s">
        <v>3180</v>
      </c>
      <c r="AP56">
        <v>0.104655147895127</v>
      </c>
      <c r="AQ56">
        <f>(Table2[[#This Row],[Sharpe Ratio]]-AVERAGE(Table2[Sharpe Ratio]))/_xlfn.STDEV.P(Table2[Sharpe Ratio])</f>
        <v>0.55622067824318111</v>
      </c>
      <c r="AR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4.0093026037546817</v>
      </c>
      <c r="AS56">
        <f>_xlfn.RANK.AVG(Table2[[#This Row],[1Y Return vs Nifty Z-Score]],Table2[1Y Return vs Nifty Z-Score])</f>
        <v>30</v>
      </c>
      <c r="AT56">
        <f>_xlfn.RANK.AVG(Table2[[#This Row],[6M Return vs Nifty Z-Score]],Table2[6M Return vs Nifty Z-Score])</f>
        <v>105</v>
      </c>
      <c r="AU56">
        <f>_xlfn.RANK.AVG(Table2[[#This Row],[Sharpe Ratio Z-Score]],Table2[Sharpe Ratio Z-Score])</f>
        <v>202</v>
      </c>
      <c r="AV56">
        <f>(Table2[[#This Row],[Rank 1Y]]+Table2[[#This Row],[Rank 6M]]+Table2[[#This Row],[Rank Sharpe]])/3</f>
        <v>112.33333333333333</v>
      </c>
    </row>
    <row r="57" spans="1:48" hidden="1" x14ac:dyDescent="0.3">
      <c r="A57" t="s">
        <v>665</v>
      </c>
      <c r="B57" t="s">
        <v>666</v>
      </c>
      <c r="C57" t="s">
        <v>3133</v>
      </c>
      <c r="D57" t="s">
        <v>451</v>
      </c>
      <c r="E57">
        <v>28094.709855613699</v>
      </c>
      <c r="F57">
        <v>808.15</v>
      </c>
      <c r="G57">
        <v>157.02074080630899</v>
      </c>
      <c r="H57">
        <f>(Table2[[#This Row],[1Y Return vs Nifty]]-AVERAGE(Table2[1Y Return vs Nifty]))/_xlfn.STDEV.P(Table2[1Y Return vs Nifty])</f>
        <v>2.2382796849361468</v>
      </c>
      <c r="I57">
        <v>12.682094225914099</v>
      </c>
      <c r="J57">
        <f>(Table2[[#This Row],[1M Return vs Nifty]]-AVERAGE(Table2[1M Return vs Nifty]))/_xlfn.STDEV.P(Table2[1M Return vs Nifty])</f>
        <v>1.3265318000392923</v>
      </c>
      <c r="K57">
        <v>17.331076259762099</v>
      </c>
      <c r="L57">
        <f>(Table2[[#This Row],[6M Return vs Nifty]]-AVERAGE(Table2[6M Return vs Nifty]))/_xlfn.STDEV.P(Table2[6M Return vs Nifty])</f>
        <v>0.40339374051284749</v>
      </c>
      <c r="M57">
        <v>5.7328368779624599</v>
      </c>
      <c r="N57">
        <f>(Table2[[#This Row],[1W Return vs Nifty]]-AVERAGE(Table2[1W Return vs Nifty]))/_xlfn.STDEV.P(Table2[1W Return vs Nifty])</f>
        <v>0.84278283146682886</v>
      </c>
      <c r="O57">
        <v>754.71</v>
      </c>
      <c r="P57">
        <v>758.24632364904301</v>
      </c>
      <c r="Q57">
        <v>665.72886992723795</v>
      </c>
      <c r="R57">
        <v>73.958497976273307</v>
      </c>
      <c r="S57" s="1">
        <f>(Table2[[#This Row],[Close Price]]-Table2[[#This Row],[20D EMA]])/Table2[[#This Row],[20D EMA]]</f>
        <v>7.0808654980058477E-2</v>
      </c>
      <c r="T57" s="1">
        <f>(Table2[[#This Row],[Close Price]]-Table2[[#This Row],[50D EMA]])/Table2[[#This Row],[50D EMA]]</f>
        <v>6.5814597175752429E-2</v>
      </c>
      <c r="U57" s="1">
        <f>(Table2[[#This Row],[Close Price]]-Table2[[#This Row],[200D EMA]])/Table2[[#This Row],[200D EMA]]</f>
        <v>0.21393263309780783</v>
      </c>
      <c r="V57">
        <v>0.95442667774201295</v>
      </c>
      <c r="W57">
        <v>793</v>
      </c>
      <c r="X57">
        <v>818.55</v>
      </c>
      <c r="Y57">
        <v>723.65</v>
      </c>
      <c r="Z57">
        <v>818.55</v>
      </c>
      <c r="AA57">
        <v>793</v>
      </c>
      <c r="AB57">
        <v>818.55</v>
      </c>
      <c r="AC57" s="1">
        <f>(Table2[[#This Row],[Close Price]]/Table2[[#This Row],[Day Low]])-1</f>
        <v>1.9104665825977252E-2</v>
      </c>
      <c r="AD57" s="1">
        <f>(Table2[[#This Row],[Day High]]/Table2[[#This Row],[Close Price]])-1</f>
        <v>1.2868898100600212E-2</v>
      </c>
      <c r="AE57" s="1">
        <f>(Table2[[#This Row],[Close Price]]/Table2[[#This Row],[Current Week Low]])-1</f>
        <v>0.11676915636011875</v>
      </c>
      <c r="AF57" s="1">
        <f>(Table2[[#This Row],[Current Week High]]/Table2[[#This Row],[Close Price]])-1</f>
        <v>1.2868898100600212E-2</v>
      </c>
      <c r="AG57" s="1">
        <f>(Table2[[#This Row],[Close Price]]/Table2[[#This Row],[Current Month Low]])-1</f>
        <v>1.9104665825977252E-2</v>
      </c>
      <c r="AH57" s="1">
        <f>(Table2[[#This Row],[Current Month High]]/Table2[[#This Row],[Close Price]])-1</f>
        <v>1.2868898100600212E-2</v>
      </c>
      <c r="AI57">
        <v>20.027222669058901</v>
      </c>
      <c r="AJ57">
        <v>188.625</v>
      </c>
      <c r="AK57" t="str">
        <f>IF(AND(Table2[[#This Row],[20D EMA]]&gt;Table2[[#This Row],[50D EMA]],Table2[[#This Row],[50D EMA]]&gt;Table2[[#This Row],[200D EMA]]),"Uptrend","Downtrend/NoTrend")</f>
        <v>Downtrend/NoTrend</v>
      </c>
      <c r="AL57">
        <v>0.1</v>
      </c>
      <c r="AM57" t="s">
        <v>3181</v>
      </c>
      <c r="AN57">
        <v>11.91</v>
      </c>
      <c r="AO57" t="s">
        <v>3181</v>
      </c>
      <c r="AP57">
        <v>0.13348650799936301</v>
      </c>
      <c r="AQ57">
        <f>(Table2[[#This Row],[Sharpe Ratio]]-AVERAGE(Table2[Sharpe Ratio]))/_xlfn.STDEV.P(Table2[Sharpe Ratio])</f>
        <v>0.89872097178772559</v>
      </c>
      <c r="AR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">
        <f>_xlfn.RANK.AVG(Table2[[#This Row],[1Y Return vs Nifty Z-Score]],Table2[1Y Return vs Nifty Z-Score])</f>
        <v>27</v>
      </c>
      <c r="AT57">
        <f>_xlfn.RANK.AVG(Table2[[#This Row],[6M Return vs Nifty Z-Score]],Table2[6M Return vs Nifty Z-Score])</f>
        <v>182</v>
      </c>
      <c r="AU57">
        <f>_xlfn.RANK.AVG(Table2[[#This Row],[Sharpe Ratio Z-Score]],Table2[Sharpe Ratio Z-Score])</f>
        <v>129</v>
      </c>
      <c r="AV57">
        <f>(Table2[[#This Row],[Rank 1Y]]+Table2[[#This Row],[Rank 6M]]+Table2[[#This Row],[Rank Sharpe]])/3</f>
        <v>112.66666666666667</v>
      </c>
    </row>
    <row r="58" spans="1:48" hidden="1" x14ac:dyDescent="0.3">
      <c r="A58" t="s">
        <v>71</v>
      </c>
      <c r="B58" t="s">
        <v>72</v>
      </c>
      <c r="C58" t="s">
        <v>3141</v>
      </c>
      <c r="D58" t="s">
        <v>62</v>
      </c>
      <c r="E58">
        <v>326993.30758496601</v>
      </c>
      <c r="F58">
        <v>2817.65</v>
      </c>
      <c r="G58">
        <v>65.7154525014912</v>
      </c>
      <c r="H58">
        <f>(Table2[[#This Row],[1Y Return vs Nifty]]-AVERAGE(Table2[1Y Return vs Nifty]))/_xlfn.STDEV.P(Table2[1Y Return vs Nifty])</f>
        <v>0.69567956442114387</v>
      </c>
      <c r="I58">
        <v>-6.30991028056674</v>
      </c>
      <c r="J58">
        <f>(Table2[[#This Row],[1M Return vs Nifty]]-AVERAGE(Table2[1M Return vs Nifty]))/_xlfn.STDEV.P(Table2[1M Return vs Nifty])</f>
        <v>-0.7029870944712503</v>
      </c>
      <c r="K58">
        <v>21.4270832595831</v>
      </c>
      <c r="L58">
        <f>(Table2[[#This Row],[6M Return vs Nifty]]-AVERAGE(Table2[6M Return vs Nifty]))/_xlfn.STDEV.P(Table2[6M Return vs Nifty])</f>
        <v>0.54588104729156206</v>
      </c>
      <c r="M58">
        <v>-2.5378725480494402</v>
      </c>
      <c r="N58">
        <f>(Table2[[#This Row],[1W Return vs Nifty]]-AVERAGE(Table2[1W Return vs Nifty]))/_xlfn.STDEV.P(Table2[1W Return vs Nifty])</f>
        <v>-0.72805712175880022</v>
      </c>
      <c r="O58">
        <v>2881.18</v>
      </c>
      <c r="P58">
        <v>2890.10268910691</v>
      </c>
      <c r="Q58">
        <v>2509.3526675513099</v>
      </c>
      <c r="R58">
        <v>27.4996295947909</v>
      </c>
      <c r="S58" s="1">
        <f>(Table2[[#This Row],[Close Price]]-Table2[[#This Row],[20D EMA]])/Table2[[#This Row],[20D EMA]]</f>
        <v>-2.2049993405479612E-2</v>
      </c>
      <c r="T58" s="1">
        <f>(Table2[[#This Row],[Close Price]]-Table2[[#This Row],[50D EMA]])/Table2[[#This Row],[50D EMA]]</f>
        <v>-2.5069243864583587E-2</v>
      </c>
      <c r="U58" s="1">
        <f>(Table2[[#This Row],[Close Price]]-Table2[[#This Row],[200D EMA]])/Table2[[#This Row],[200D EMA]]</f>
        <v>0.12285930807387652</v>
      </c>
      <c r="V58">
        <v>1.2935034609362099</v>
      </c>
      <c r="W58">
        <v>2780</v>
      </c>
      <c r="X58">
        <v>2840.9</v>
      </c>
      <c r="Y58">
        <v>2669.05</v>
      </c>
      <c r="Z58">
        <v>2840.9</v>
      </c>
      <c r="AA58">
        <v>2780</v>
      </c>
      <c r="AB58">
        <v>2840.9</v>
      </c>
      <c r="AC58" s="1">
        <f>(Table2[[#This Row],[Close Price]]/Table2[[#This Row],[Day Low]])-1</f>
        <v>1.3543165467625906E-2</v>
      </c>
      <c r="AD58" s="1">
        <f>(Table2[[#This Row],[Day High]]/Table2[[#This Row],[Close Price]])-1</f>
        <v>8.2515571486876382E-3</v>
      </c>
      <c r="AE58" s="1">
        <f>(Table2[[#This Row],[Close Price]]/Table2[[#This Row],[Current Week Low]])-1</f>
        <v>5.567524025402304E-2</v>
      </c>
      <c r="AF58" s="1">
        <f>(Table2[[#This Row],[Current Week High]]/Table2[[#This Row],[Close Price]])-1</f>
        <v>8.2515571486876382E-3</v>
      </c>
      <c r="AG58" s="1">
        <f>(Table2[[#This Row],[Close Price]]/Table2[[#This Row],[Current Month Low]])-1</f>
        <v>1.3543165467625906E-2</v>
      </c>
      <c r="AH58" s="1">
        <f>(Table2[[#This Row],[Current Month High]]/Table2[[#This Row],[Close Price]])-1</f>
        <v>8.2515571486876382E-3</v>
      </c>
      <c r="AI58">
        <v>14.354160381878501</v>
      </c>
      <c r="AJ58">
        <v>94.320689655172401</v>
      </c>
      <c r="AK58" t="str">
        <f>IF(AND(Table2[[#This Row],[20D EMA]]&gt;Table2[[#This Row],[50D EMA]],Table2[[#This Row],[50D EMA]]&gt;Table2[[#This Row],[200D EMA]]),"Uptrend","Downtrend/NoTrend")</f>
        <v>Downtrend/NoTrend</v>
      </c>
      <c r="AL58">
        <v>0.08</v>
      </c>
      <c r="AM58" t="s">
        <v>3181</v>
      </c>
      <c r="AN58">
        <v>-8.16</v>
      </c>
      <c r="AO58" t="s">
        <v>3180</v>
      </c>
      <c r="AP58">
        <v>0.17684780857994301</v>
      </c>
      <c r="AQ58">
        <f>(Table2[[#This Row],[Sharpe Ratio]]-AVERAGE(Table2[Sharpe Ratio]))/_xlfn.STDEV.P(Table2[Sharpe Ratio])</f>
        <v>1.4138287614871743</v>
      </c>
      <c r="AR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">
        <f>_xlfn.RANK.AVG(Table2[[#This Row],[1Y Return vs Nifty Z-Score]],Table2[1Y Return vs Nifty Z-Score])</f>
        <v>132</v>
      </c>
      <c r="AT58">
        <f>_xlfn.RANK.AVG(Table2[[#This Row],[6M Return vs Nifty Z-Score]],Table2[6M Return vs Nifty Z-Score])</f>
        <v>151</v>
      </c>
      <c r="AU58">
        <f>_xlfn.RANK.AVG(Table2[[#This Row],[Sharpe Ratio Z-Score]],Table2[Sharpe Ratio Z-Score])</f>
        <v>61</v>
      </c>
      <c r="AV58">
        <f>(Table2[[#This Row],[Rank 1Y]]+Table2[[#This Row],[Rank 6M]]+Table2[[#This Row],[Rank Sharpe]])/3</f>
        <v>114.66666666666667</v>
      </c>
    </row>
    <row r="59" spans="1:48" hidden="1" x14ac:dyDescent="0.3">
      <c r="A59" t="s">
        <v>225</v>
      </c>
      <c r="B59" t="s">
        <v>226</v>
      </c>
      <c r="C59" t="s">
        <v>3146</v>
      </c>
      <c r="D59" t="s">
        <v>161</v>
      </c>
      <c r="E59">
        <v>107642.37133035299</v>
      </c>
      <c r="F59">
        <v>720.6</v>
      </c>
      <c r="G59">
        <v>60.1309341194033</v>
      </c>
      <c r="H59">
        <f>(Table2[[#This Row],[1Y Return vs Nifty]]-AVERAGE(Table2[1Y Return vs Nifty]))/_xlfn.STDEV.P(Table2[1Y Return vs Nifty])</f>
        <v>0.60132929304948568</v>
      </c>
      <c r="I59">
        <v>-1.68828482404297</v>
      </c>
      <c r="J59">
        <f>(Table2[[#This Row],[1M Return vs Nifty]]-AVERAGE(Table2[1M Return vs Nifty]))/_xlfn.STDEV.P(Table2[1M Return vs Nifty])</f>
        <v>-0.20911209648643103</v>
      </c>
      <c r="K59">
        <v>23.726579451355502</v>
      </c>
      <c r="L59">
        <f>(Table2[[#This Row],[6M Return vs Nifty]]-AVERAGE(Table2[6M Return vs Nifty]))/_xlfn.STDEV.P(Table2[6M Return vs Nifty])</f>
        <v>0.62587334694531727</v>
      </c>
      <c r="M59">
        <v>-3.6529157526648599</v>
      </c>
      <c r="N59">
        <f>(Table2[[#This Row],[1W Return vs Nifty]]-AVERAGE(Table2[1W Return vs Nifty]))/_xlfn.STDEV.P(Table2[1W Return vs Nifty])</f>
        <v>-0.93983513561017473</v>
      </c>
      <c r="O59">
        <v>751.53</v>
      </c>
      <c r="P59">
        <v>746.336895828769</v>
      </c>
      <c r="Q59">
        <v>642.83369120406701</v>
      </c>
      <c r="R59">
        <v>28.309045757373202</v>
      </c>
      <c r="S59" s="1">
        <f>(Table2[[#This Row],[Close Price]]-Table2[[#This Row],[20D EMA]])/Table2[[#This Row],[20D EMA]]</f>
        <v>-4.115604167498297E-2</v>
      </c>
      <c r="T59" s="1">
        <f>(Table2[[#This Row],[Close Price]]-Table2[[#This Row],[50D EMA]])/Table2[[#This Row],[50D EMA]]</f>
        <v>-3.4484287153175606E-2</v>
      </c>
      <c r="U59" s="1">
        <f>(Table2[[#This Row],[Close Price]]-Table2[[#This Row],[200D EMA]])/Table2[[#This Row],[200D EMA]]</f>
        <v>0.12097422686460621</v>
      </c>
      <c r="V59">
        <v>1.3644530997519699</v>
      </c>
      <c r="W59">
        <v>711.9</v>
      </c>
      <c r="X59">
        <v>726</v>
      </c>
      <c r="Y59">
        <v>698.25</v>
      </c>
      <c r="Z59">
        <v>748</v>
      </c>
      <c r="AA59">
        <v>711.9</v>
      </c>
      <c r="AB59">
        <v>726</v>
      </c>
      <c r="AC59" s="1">
        <f>(Table2[[#This Row],[Close Price]]/Table2[[#This Row],[Day Low]])-1</f>
        <v>1.2220817530552042E-2</v>
      </c>
      <c r="AD59" s="1">
        <f>(Table2[[#This Row],[Day High]]/Table2[[#This Row],[Close Price]])-1</f>
        <v>7.4937552039966437E-3</v>
      </c>
      <c r="AE59" s="1">
        <f>(Table2[[#This Row],[Close Price]]/Table2[[#This Row],[Current Week Low]])-1</f>
        <v>3.2008592910848677E-2</v>
      </c>
      <c r="AF59" s="1">
        <f>(Table2[[#This Row],[Current Week High]]/Table2[[#This Row],[Close Price]])-1</f>
        <v>3.8023868998057209E-2</v>
      </c>
      <c r="AG59" s="1">
        <f>(Table2[[#This Row],[Close Price]]/Table2[[#This Row],[Current Month Low]])-1</f>
        <v>1.2220817530552042E-2</v>
      </c>
      <c r="AH59" s="1">
        <f>(Table2[[#This Row],[Current Month High]]/Table2[[#This Row],[Close Price]])-1</f>
        <v>7.4937552039966437E-3</v>
      </c>
      <c r="AI59">
        <v>21.384956980294199</v>
      </c>
      <c r="AJ59">
        <v>94.2579862515163</v>
      </c>
      <c r="AK59" t="str">
        <f>IF(AND(Table2[[#This Row],[20D EMA]]&gt;Table2[[#This Row],[50D EMA]],Table2[[#This Row],[50D EMA]]&gt;Table2[[#This Row],[200D EMA]]),"Uptrend","Downtrend/NoTrend")</f>
        <v>Uptrend</v>
      </c>
      <c r="AL59">
        <v>0.04</v>
      </c>
      <c r="AM59" t="s">
        <v>3181</v>
      </c>
      <c r="AN59">
        <v>-13.67</v>
      </c>
      <c r="AO59" t="s">
        <v>3180</v>
      </c>
      <c r="AP59">
        <v>0.17869244230314699</v>
      </c>
      <c r="AQ59">
        <f>(Table2[[#This Row],[Sharpe Ratio]]-AVERAGE(Table2[Sharpe Ratio]))/_xlfn.STDEV.P(Table2[Sharpe Ratio])</f>
        <v>1.4357419695146618</v>
      </c>
      <c r="AR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1.513997377412859</v>
      </c>
      <c r="AS59">
        <f>_xlfn.RANK.AVG(Table2[[#This Row],[1Y Return vs Nifty Z-Score]],Table2[1Y Return vs Nifty Z-Score])</f>
        <v>151</v>
      </c>
      <c r="AT59">
        <f>_xlfn.RANK.AVG(Table2[[#This Row],[6M Return vs Nifty Z-Score]],Table2[6M Return vs Nifty Z-Score])</f>
        <v>134</v>
      </c>
      <c r="AU59">
        <f>_xlfn.RANK.AVG(Table2[[#This Row],[Sharpe Ratio Z-Score]],Table2[Sharpe Ratio Z-Score])</f>
        <v>59</v>
      </c>
      <c r="AV59">
        <f>(Table2[[#This Row],[Rank 1Y]]+Table2[[#This Row],[Rank 6M]]+Table2[[#This Row],[Rank Sharpe]])/3</f>
        <v>114.66666666666667</v>
      </c>
    </row>
    <row r="60" spans="1:48" hidden="1" x14ac:dyDescent="0.3">
      <c r="A60" t="s">
        <v>529</v>
      </c>
      <c r="B60" t="s">
        <v>530</v>
      </c>
      <c r="C60" t="s">
        <v>3146</v>
      </c>
      <c r="D60" t="s">
        <v>322</v>
      </c>
      <c r="E60">
        <v>39379.553565314898</v>
      </c>
      <c r="F60">
        <v>1527.25</v>
      </c>
      <c r="G60">
        <v>194.503076164014</v>
      </c>
      <c r="H60">
        <f>(Table2[[#This Row],[1Y Return vs Nifty]]-AVERAGE(Table2[1Y Return vs Nifty]))/_xlfn.STDEV.P(Table2[1Y Return vs Nifty])</f>
        <v>2.8715426219847622</v>
      </c>
      <c r="I60">
        <v>-7.1677156629690399</v>
      </c>
      <c r="J60">
        <f>(Table2[[#This Row],[1M Return vs Nifty]]-AVERAGE(Table2[1M Return vs Nifty]))/_xlfn.STDEV.P(Table2[1M Return vs Nifty])</f>
        <v>-0.79465368136597392</v>
      </c>
      <c r="K60">
        <v>7.6893359265189396</v>
      </c>
      <c r="L60">
        <f>(Table2[[#This Row],[6M Return vs Nifty]]-AVERAGE(Table2[6M Return vs Nifty]))/_xlfn.STDEV.P(Table2[6M Return vs Nifty])</f>
        <v>6.7987669965711789E-2</v>
      </c>
      <c r="M60">
        <v>5.3730744071231102</v>
      </c>
      <c r="N60">
        <f>(Table2[[#This Row],[1W Return vs Nifty]]-AVERAGE(Table2[1W Return vs Nifty]))/_xlfn.STDEV.P(Table2[1W Return vs Nifty])</f>
        <v>0.77445383648506183</v>
      </c>
      <c r="O60">
        <v>1532.42</v>
      </c>
      <c r="P60">
        <v>1704.1820319703399</v>
      </c>
      <c r="Q60">
        <v>1583.2818143770501</v>
      </c>
      <c r="R60">
        <v>46.433526409824999</v>
      </c>
      <c r="S60" s="1">
        <f>(Table2[[#This Row],[Close Price]]-Table2[[#This Row],[20D EMA]])/Table2[[#This Row],[20D EMA]]</f>
        <v>-3.3737487111888858E-3</v>
      </c>
      <c r="T60" s="1">
        <f>(Table2[[#This Row],[Close Price]]-Table2[[#This Row],[50D EMA]])/Table2[[#This Row],[50D EMA]]</f>
        <v>-0.1038222611499869</v>
      </c>
      <c r="U60" s="1">
        <f>(Table2[[#This Row],[Close Price]]-Table2[[#This Row],[200D EMA]])/Table2[[#This Row],[200D EMA]]</f>
        <v>-3.5389665862546431E-2</v>
      </c>
      <c r="V60">
        <v>0.39519886596071502</v>
      </c>
      <c r="W60">
        <v>1505</v>
      </c>
      <c r="X60">
        <v>1530</v>
      </c>
      <c r="Y60">
        <v>1340</v>
      </c>
      <c r="Z60">
        <v>1530</v>
      </c>
      <c r="AA60">
        <v>1505</v>
      </c>
      <c r="AB60">
        <v>1530</v>
      </c>
      <c r="AC60" s="1">
        <f>(Table2[[#This Row],[Close Price]]/Table2[[#This Row],[Day Low]])-1</f>
        <v>1.4784053156146282E-2</v>
      </c>
      <c r="AD60" s="1">
        <f>(Table2[[#This Row],[Day High]]/Table2[[#This Row],[Close Price]])-1</f>
        <v>1.8006220330659684E-3</v>
      </c>
      <c r="AE60" s="1">
        <f>(Table2[[#This Row],[Close Price]]/Table2[[#This Row],[Current Week Low]])-1</f>
        <v>0.1397388059701492</v>
      </c>
      <c r="AF60" s="1">
        <f>(Table2[[#This Row],[Current Week High]]/Table2[[#This Row],[Close Price]])-1</f>
        <v>1.8006220330659684E-3</v>
      </c>
      <c r="AG60" s="1">
        <f>(Table2[[#This Row],[Close Price]]/Table2[[#This Row],[Current Month Low]])-1</f>
        <v>1.4784053156146282E-2</v>
      </c>
      <c r="AH60" s="1">
        <f>(Table2[[#This Row],[Current Month High]]/Table2[[#This Row],[Close Price]])-1</f>
        <v>1.8006220330659684E-3</v>
      </c>
      <c r="AI60">
        <v>95.085938778850803</v>
      </c>
      <c r="AJ60">
        <v>224.94680851063799</v>
      </c>
      <c r="AK60" t="str">
        <f>IF(AND(Table2[[#This Row],[20D EMA]]&gt;Table2[[#This Row],[50D EMA]],Table2[[#This Row],[50D EMA]]&gt;Table2[[#This Row],[200D EMA]]),"Uptrend","Downtrend/NoTrend")</f>
        <v>Downtrend/NoTrend</v>
      </c>
      <c r="AL60">
        <v>-0.3</v>
      </c>
      <c r="AM60" t="s">
        <v>3180</v>
      </c>
      <c r="AN60">
        <v>-3.86</v>
      </c>
      <c r="AO60" t="s">
        <v>3180</v>
      </c>
      <c r="AP60">
        <v>0.19246281101337001</v>
      </c>
      <c r="AQ60">
        <f>(Table2[[#This Row],[Sharpe Ratio]]-AVERAGE(Table2[Sharpe Ratio]))/_xlfn.STDEV.P(Table2[Sharpe Ratio])</f>
        <v>1.5993261815815443</v>
      </c>
      <c r="AR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">
        <f>_xlfn.RANK.AVG(Table2[[#This Row],[1Y Return vs Nifty Z-Score]],Table2[1Y Return vs Nifty Z-Score])</f>
        <v>17</v>
      </c>
      <c r="AT60">
        <f>_xlfn.RANK.AVG(Table2[[#This Row],[6M Return vs Nifty Z-Score]],Table2[6M Return vs Nifty Z-Score])</f>
        <v>296</v>
      </c>
      <c r="AU60">
        <f>_xlfn.RANK.AVG(Table2[[#This Row],[Sharpe Ratio Z-Score]],Table2[Sharpe Ratio Z-Score])</f>
        <v>32</v>
      </c>
      <c r="AV60">
        <f>(Table2[[#This Row],[Rank 1Y]]+Table2[[#This Row],[Rank 6M]]+Table2[[#This Row],[Rank Sharpe]])/3</f>
        <v>115</v>
      </c>
    </row>
    <row r="61" spans="1:48" x14ac:dyDescent="0.3">
      <c r="A61" t="s">
        <v>810</v>
      </c>
      <c r="B61" t="s">
        <v>811</v>
      </c>
      <c r="C61" t="s">
        <v>3139</v>
      </c>
      <c r="D61" t="s">
        <v>51</v>
      </c>
      <c r="E61">
        <v>19189.3863298541</v>
      </c>
      <c r="F61">
        <v>1262.5999999999999</v>
      </c>
      <c r="G61">
        <v>206.960864073859</v>
      </c>
      <c r="H61">
        <f>(Table2[[#This Row],[1Y Return vs Nifty]]-AVERAGE(Table2[1Y Return vs Nifty]))/_xlfn.STDEV.P(Table2[1Y Return vs Nifty])</f>
        <v>3.0820165768658971</v>
      </c>
      <c r="I61">
        <v>10.9541462553833</v>
      </c>
      <c r="J61">
        <f>(Table2[[#This Row],[1M Return vs Nifty]]-AVERAGE(Table2[1M Return vs Nifty]))/_xlfn.STDEV.P(Table2[1M Return vs Nifty])</f>
        <v>1.141880250818845</v>
      </c>
      <c r="K61">
        <v>78.568658457385595</v>
      </c>
      <c r="L61">
        <f>(Table2[[#This Row],[6M Return vs Nifty]]-AVERAGE(Table2[6M Return vs Nifty]))/_xlfn.STDEV.P(Table2[6M Return vs Nifty])</f>
        <v>2.5336582057251498</v>
      </c>
      <c r="M61">
        <v>8.4153013101264804</v>
      </c>
      <c r="N61">
        <f>(Table2[[#This Row],[1W Return vs Nifty]]-AVERAGE(Table2[1W Return vs Nifty]))/_xlfn.STDEV.P(Table2[1W Return vs Nifty])</f>
        <v>1.3522581480457818</v>
      </c>
      <c r="O61">
        <v>1151.94</v>
      </c>
      <c r="P61">
        <v>1088.1752198813499</v>
      </c>
      <c r="Q61">
        <v>831.26867005357303</v>
      </c>
      <c r="R61">
        <v>50.121121177105003</v>
      </c>
      <c r="S61" s="1">
        <f>(Table2[[#This Row],[Close Price]]-Table2[[#This Row],[20D EMA]])/Table2[[#This Row],[20D EMA]]</f>
        <v>9.6064031112731429E-2</v>
      </c>
      <c r="T61" s="1">
        <f>(Table2[[#This Row],[Close Price]]-Table2[[#This Row],[50D EMA]])/Table2[[#This Row],[50D EMA]]</f>
        <v>0.16029107898419939</v>
      </c>
      <c r="U61" s="1">
        <f>(Table2[[#This Row],[Close Price]]-Table2[[#This Row],[200D EMA]])/Table2[[#This Row],[200D EMA]]</f>
        <v>0.51888317879059331</v>
      </c>
      <c r="V61">
        <v>0.31321583622148402</v>
      </c>
      <c r="W61">
        <v>1225</v>
      </c>
      <c r="X61">
        <v>1279.75</v>
      </c>
      <c r="Y61">
        <v>1033.1500000000001</v>
      </c>
      <c r="Z61">
        <v>1279.75</v>
      </c>
      <c r="AA61">
        <v>1225</v>
      </c>
      <c r="AB61">
        <v>1279.75</v>
      </c>
      <c r="AC61" s="1">
        <f>(Table2[[#This Row],[Close Price]]/Table2[[#This Row],[Day Low]])-1</f>
        <v>3.0693877551020377E-2</v>
      </c>
      <c r="AD61" s="1">
        <f>(Table2[[#This Row],[Day High]]/Table2[[#This Row],[Close Price]])-1</f>
        <v>1.3583082528116686E-2</v>
      </c>
      <c r="AE61" s="1">
        <f>(Table2[[#This Row],[Close Price]]/Table2[[#This Row],[Current Week Low]])-1</f>
        <v>0.22208778976915244</v>
      </c>
      <c r="AF61" s="1">
        <f>(Table2[[#This Row],[Current Week High]]/Table2[[#This Row],[Close Price]])-1</f>
        <v>1.3583082528116686E-2</v>
      </c>
      <c r="AG61" s="1">
        <f>(Table2[[#This Row],[Close Price]]/Table2[[#This Row],[Current Month Low]])-1</f>
        <v>3.0693877551020377E-2</v>
      </c>
      <c r="AH61" s="1">
        <f>(Table2[[#This Row],[Current Month High]]/Table2[[#This Row],[Close Price]])-1</f>
        <v>1.3583082528116686E-2</v>
      </c>
      <c r="AI61">
        <v>1.3583082528116599</v>
      </c>
      <c r="AJ61">
        <v>240.82872182480699</v>
      </c>
      <c r="AK61" t="str">
        <f>IF(AND(Table2[[#This Row],[20D EMA]]&gt;Table2[[#This Row],[50D EMA]],Table2[[#This Row],[50D EMA]]&gt;Table2[[#This Row],[200D EMA]]),"Uptrend","Downtrend/NoTrend")</f>
        <v>Uptrend</v>
      </c>
      <c r="AL61">
        <v>0.41</v>
      </c>
      <c r="AM61" t="s">
        <v>3181</v>
      </c>
      <c r="AN61">
        <v>2.8</v>
      </c>
      <c r="AO61" t="s">
        <v>3181</v>
      </c>
      <c r="AP61">
        <v>6.5705687466354995E-2</v>
      </c>
      <c r="AQ61">
        <f>(Table2[[#This Row],[Sharpe Ratio]]-AVERAGE(Table2[Sharpe Ratio]))/_xlfn.STDEV.P(Table2[Sharpe Ratio])</f>
        <v>9.3523060717463274E-2</v>
      </c>
      <c r="AR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8.2033362421731368</v>
      </c>
      <c r="AS61">
        <f>_xlfn.RANK.AVG(Table2[[#This Row],[1Y Return vs Nifty Z-Score]],Table2[1Y Return vs Nifty Z-Score])</f>
        <v>11</v>
      </c>
      <c r="AT61">
        <f>_xlfn.RANK.AVG(Table2[[#This Row],[6M Return vs Nifty Z-Score]],Table2[6M Return vs Nifty Z-Score])</f>
        <v>21</v>
      </c>
      <c r="AU61">
        <f>_xlfn.RANK.AVG(Table2[[#This Row],[Sharpe Ratio Z-Score]],Table2[Sharpe Ratio Z-Score])</f>
        <v>314</v>
      </c>
      <c r="AV61">
        <f>(Table2[[#This Row],[Rank 1Y]]+Table2[[#This Row],[Rank 6M]]+Table2[[#This Row],[Rank Sharpe]])/3</f>
        <v>115.33333333333333</v>
      </c>
    </row>
    <row r="62" spans="1:48" x14ac:dyDescent="0.3">
      <c r="A62" t="s">
        <v>300</v>
      </c>
      <c r="B62" t="s">
        <v>301</v>
      </c>
      <c r="C62" t="s">
        <v>3140</v>
      </c>
      <c r="D62" t="s">
        <v>80</v>
      </c>
      <c r="E62">
        <v>87536.577053246205</v>
      </c>
      <c r="F62">
        <v>1825.45</v>
      </c>
      <c r="G62">
        <v>125.949600329593</v>
      </c>
      <c r="H62">
        <f>(Table2[[#This Row],[1Y Return vs Nifty]]-AVERAGE(Table2[1Y Return vs Nifty]))/_xlfn.STDEV.P(Table2[1Y Return vs Nifty])</f>
        <v>1.7133336940324457</v>
      </c>
      <c r="I62">
        <v>3.3411973637239401</v>
      </c>
      <c r="J62">
        <f>(Table2[[#This Row],[1M Return vs Nifty]]-AVERAGE(Table2[1M Return vs Nifty]))/_xlfn.STDEV.P(Table2[1M Return vs Nifty])</f>
        <v>0.32834718677110902</v>
      </c>
      <c r="K62">
        <v>13.6894971615686</v>
      </c>
      <c r="L62">
        <f>(Table2[[#This Row],[6M Return vs Nifty]]-AVERAGE(Table2[6M Return vs Nifty]))/_xlfn.STDEV.P(Table2[6M Return vs Nifty])</f>
        <v>0.27671456292698704</v>
      </c>
      <c r="M62">
        <v>-7.5621428517243503</v>
      </c>
      <c r="N62">
        <f>(Table2[[#This Row],[1W Return vs Nifty]]-AVERAGE(Table2[1W Return vs Nifty]))/_xlfn.STDEV.P(Table2[1W Return vs Nifty])</f>
        <v>-1.682307128897941</v>
      </c>
      <c r="O62">
        <v>1879.64</v>
      </c>
      <c r="P62">
        <v>1830.1267153573399</v>
      </c>
      <c r="Q62">
        <v>1516.7660621355501</v>
      </c>
      <c r="R62">
        <v>30.983537621959002</v>
      </c>
      <c r="S62" s="1">
        <f>(Table2[[#This Row],[Close Price]]-Table2[[#This Row],[20D EMA]])/Table2[[#This Row],[20D EMA]]</f>
        <v>-2.882998872124452E-2</v>
      </c>
      <c r="T62" s="1">
        <f>(Table2[[#This Row],[Close Price]]-Table2[[#This Row],[50D EMA]])/Table2[[#This Row],[50D EMA]]</f>
        <v>-2.5554052176254343E-3</v>
      </c>
      <c r="U62" s="1">
        <f>(Table2[[#This Row],[Close Price]]-Table2[[#This Row],[200D EMA]])/Table2[[#This Row],[200D EMA]]</f>
        <v>0.20351453369798797</v>
      </c>
      <c r="V62">
        <v>0.691837129438024</v>
      </c>
      <c r="W62">
        <v>1813</v>
      </c>
      <c r="X62">
        <v>1843</v>
      </c>
      <c r="Y62">
        <v>1802</v>
      </c>
      <c r="Z62">
        <v>1938.35</v>
      </c>
      <c r="AA62">
        <v>1813</v>
      </c>
      <c r="AB62">
        <v>1843</v>
      </c>
      <c r="AC62" s="1">
        <f>(Table2[[#This Row],[Close Price]]/Table2[[#This Row],[Day Low]])-1</f>
        <v>6.8670711527853978E-3</v>
      </c>
      <c r="AD62" s="1">
        <f>(Table2[[#This Row],[Day High]]/Table2[[#This Row],[Close Price]])-1</f>
        <v>9.614067764112999E-3</v>
      </c>
      <c r="AE62" s="1">
        <f>(Table2[[#This Row],[Close Price]]/Table2[[#This Row],[Current Week Low]])-1</f>
        <v>1.3013318534961238E-2</v>
      </c>
      <c r="AF62" s="1">
        <f>(Table2[[#This Row],[Current Week High]]/Table2[[#This Row],[Close Price]])-1</f>
        <v>6.1847763565148206E-2</v>
      </c>
      <c r="AG62" s="1">
        <f>(Table2[[#This Row],[Close Price]]/Table2[[#This Row],[Current Month Low]])-1</f>
        <v>6.8670711527853978E-3</v>
      </c>
      <c r="AH62" s="1">
        <f>(Table2[[#This Row],[Current Month High]]/Table2[[#This Row],[Close Price]])-1</f>
        <v>9.614067764112999E-3</v>
      </c>
      <c r="AI62">
        <v>11.5889232791914</v>
      </c>
      <c r="AJ62">
        <v>155.18277766128401</v>
      </c>
      <c r="AK62" t="str">
        <f>IF(AND(Table2[[#This Row],[20D EMA]]&gt;Table2[[#This Row],[50D EMA]],Table2[[#This Row],[50D EMA]]&gt;Table2[[#This Row],[200D EMA]]),"Uptrend","Downtrend/NoTrend")</f>
        <v>Uptrend</v>
      </c>
      <c r="AL62">
        <v>0.16</v>
      </c>
      <c r="AM62" t="s">
        <v>3181</v>
      </c>
      <c r="AN62">
        <v>-6.31</v>
      </c>
      <c r="AO62" t="s">
        <v>3180</v>
      </c>
      <c r="AP62">
        <v>0.15752467233261</v>
      </c>
      <c r="AQ62">
        <f>(Table2[[#This Row],[Sharpe Ratio]]-AVERAGE(Table2[Sharpe Ratio]))/_xlfn.STDEV.P(Table2[Sharpe Ratio])</f>
        <v>1.1842808035349437</v>
      </c>
      <c r="AR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1.8203691183675446</v>
      </c>
      <c r="AS62">
        <f>_xlfn.RANK.AVG(Table2[[#This Row],[1Y Return vs Nifty Z-Score]],Table2[1Y Return vs Nifty Z-Score])</f>
        <v>41</v>
      </c>
      <c r="AT62">
        <f>_xlfn.RANK.AVG(Table2[[#This Row],[6M Return vs Nifty Z-Score]],Table2[6M Return vs Nifty Z-Score])</f>
        <v>223</v>
      </c>
      <c r="AU62">
        <f>_xlfn.RANK.AVG(Table2[[#This Row],[Sharpe Ratio Z-Score]],Table2[Sharpe Ratio Z-Score])</f>
        <v>89</v>
      </c>
      <c r="AV62">
        <f>(Table2[[#This Row],[Rank 1Y]]+Table2[[#This Row],[Rank 6M]]+Table2[[#This Row],[Rank Sharpe]])/3</f>
        <v>117.66666666666667</v>
      </c>
    </row>
    <row r="63" spans="1:48" x14ac:dyDescent="0.3">
      <c r="A63" t="s">
        <v>474</v>
      </c>
      <c r="B63" t="s">
        <v>475</v>
      </c>
      <c r="C63" t="s">
        <v>3139</v>
      </c>
      <c r="D63" t="s">
        <v>247</v>
      </c>
      <c r="E63">
        <v>47151.578007051401</v>
      </c>
      <c r="F63">
        <v>635.35</v>
      </c>
      <c r="G63">
        <v>66.127824659747304</v>
      </c>
      <c r="H63">
        <f>(Table2[[#This Row],[1Y Return vs Nifty]]-AVERAGE(Table2[1Y Return vs Nifty]))/_xlfn.STDEV.P(Table2[1Y Return vs Nifty])</f>
        <v>0.70264657972587874</v>
      </c>
      <c r="I63">
        <v>7.7276787143459202</v>
      </c>
      <c r="J63">
        <f>(Table2[[#This Row],[1M Return vs Nifty]]-AVERAGE(Table2[1M Return vs Nifty]))/_xlfn.STDEV.P(Table2[1M Return vs Nifty])</f>
        <v>0.79709427339208982</v>
      </c>
      <c r="K63">
        <v>36.7810432938114</v>
      </c>
      <c r="L63">
        <f>(Table2[[#This Row],[6M Return vs Nifty]]-AVERAGE(Table2[6M Return vs Nifty]))/_xlfn.STDEV.P(Table2[6M Return vs Nifty])</f>
        <v>1.0799974230108462</v>
      </c>
      <c r="M63">
        <v>6.0476928284535196</v>
      </c>
      <c r="N63">
        <f>(Table2[[#This Row],[1W Return vs Nifty]]-AVERAGE(Table2[1W Return vs Nifty]))/_xlfn.STDEV.P(Table2[1W Return vs Nifty])</f>
        <v>0.90258281730440115</v>
      </c>
      <c r="O63">
        <v>604.47</v>
      </c>
      <c r="P63">
        <v>582.96495715632102</v>
      </c>
      <c r="Q63">
        <v>497.38106190810601</v>
      </c>
      <c r="R63">
        <v>61.148511789898201</v>
      </c>
      <c r="S63" s="1">
        <f>(Table2[[#This Row],[Close Price]]-Table2[[#This Row],[20D EMA]])/Table2[[#This Row],[20D EMA]]</f>
        <v>5.108607540490015E-2</v>
      </c>
      <c r="T63" s="1">
        <f>(Table2[[#This Row],[Close Price]]-Table2[[#This Row],[50D EMA]])/Table2[[#This Row],[50D EMA]]</f>
        <v>8.9859677156601453E-2</v>
      </c>
      <c r="U63" s="1">
        <f>(Table2[[#This Row],[Close Price]]-Table2[[#This Row],[200D EMA]])/Table2[[#This Row],[200D EMA]]</f>
        <v>0.27739081492689516</v>
      </c>
      <c r="V63">
        <v>0.52630568215583196</v>
      </c>
      <c r="W63">
        <v>633.1</v>
      </c>
      <c r="X63">
        <v>643.9</v>
      </c>
      <c r="Y63">
        <v>583.15</v>
      </c>
      <c r="Z63">
        <v>643.9</v>
      </c>
      <c r="AA63">
        <v>633.1</v>
      </c>
      <c r="AB63">
        <v>643.9</v>
      </c>
      <c r="AC63" s="1">
        <f>(Table2[[#This Row],[Close Price]]/Table2[[#This Row],[Day Low]])-1</f>
        <v>3.5539409256042376E-3</v>
      </c>
      <c r="AD63" s="1">
        <f>(Table2[[#This Row],[Day High]]/Table2[[#This Row],[Close Price]])-1</f>
        <v>1.3457149602581264E-2</v>
      </c>
      <c r="AE63" s="1">
        <f>(Table2[[#This Row],[Close Price]]/Table2[[#This Row],[Current Week Low]])-1</f>
        <v>8.9513847209123032E-2</v>
      </c>
      <c r="AF63" s="1">
        <f>(Table2[[#This Row],[Current Week High]]/Table2[[#This Row],[Close Price]])-1</f>
        <v>1.3457149602581264E-2</v>
      </c>
      <c r="AG63" s="1">
        <f>(Table2[[#This Row],[Close Price]]/Table2[[#This Row],[Current Month Low]])-1</f>
        <v>3.5539409256042376E-3</v>
      </c>
      <c r="AH63" s="1">
        <f>(Table2[[#This Row],[Current Month High]]/Table2[[#This Row],[Close Price]])-1</f>
        <v>1.3457149602581264E-2</v>
      </c>
      <c r="AI63">
        <v>1.34571496025812</v>
      </c>
      <c r="AJ63">
        <v>96.702786377708904</v>
      </c>
      <c r="AK63" t="str">
        <f>IF(AND(Table2[[#This Row],[20D EMA]]&gt;Table2[[#This Row],[50D EMA]],Table2[[#This Row],[50D EMA]]&gt;Table2[[#This Row],[200D EMA]]),"Uptrend","Downtrend/NoTrend")</f>
        <v>Uptrend</v>
      </c>
      <c r="AL63">
        <v>0.17</v>
      </c>
      <c r="AM63" t="s">
        <v>3181</v>
      </c>
      <c r="AN63">
        <v>4.3499999999999996</v>
      </c>
      <c r="AO63" t="s">
        <v>3181</v>
      </c>
      <c r="AP63">
        <v>0.121851198219803</v>
      </c>
      <c r="AQ63">
        <f>(Table2[[#This Row],[Sharpe Ratio]]-AVERAGE(Table2[Sharpe Ratio]))/_xlfn.STDEV.P(Table2[Sharpe Ratio])</f>
        <v>0.7605000553767961</v>
      </c>
      <c r="AR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4.2428211488100116</v>
      </c>
      <c r="AS63">
        <f>_xlfn.RANK.AVG(Table2[[#This Row],[1Y Return vs Nifty Z-Score]],Table2[1Y Return vs Nifty Z-Score])</f>
        <v>129</v>
      </c>
      <c r="AT63">
        <f>_xlfn.RANK.AVG(Table2[[#This Row],[6M Return vs Nifty Z-Score]],Table2[6M Return vs Nifty Z-Score])</f>
        <v>90</v>
      </c>
      <c r="AU63">
        <f>_xlfn.RANK.AVG(Table2[[#This Row],[Sharpe Ratio Z-Score]],Table2[Sharpe Ratio Z-Score])</f>
        <v>154</v>
      </c>
      <c r="AV63">
        <f>(Table2[[#This Row],[Rank 1Y]]+Table2[[#This Row],[Rank 6M]]+Table2[[#This Row],[Rank Sharpe]])/3</f>
        <v>124.33333333333333</v>
      </c>
    </row>
    <row r="64" spans="1:48" hidden="1" x14ac:dyDescent="0.3">
      <c r="A64" t="s">
        <v>757</v>
      </c>
      <c r="B64" t="s">
        <v>758</v>
      </c>
      <c r="C64" t="s">
        <v>3146</v>
      </c>
      <c r="D64" t="s">
        <v>759</v>
      </c>
      <c r="E64">
        <v>21888.539490749299</v>
      </c>
      <c r="F64">
        <v>522.65</v>
      </c>
      <c r="G64">
        <v>42.809932577769402</v>
      </c>
      <c r="H64">
        <f>(Table2[[#This Row],[1Y Return vs Nifty]]-AVERAGE(Table2[1Y Return vs Nifty]))/_xlfn.STDEV.P(Table2[1Y Return vs Nifty])</f>
        <v>0.30869148902258425</v>
      </c>
      <c r="I64">
        <v>5.7373230967208704</v>
      </c>
      <c r="J64">
        <f>(Table2[[#This Row],[1M Return vs Nifty]]-AVERAGE(Table2[1M Return vs Nifty]))/_xlfn.STDEV.P(Table2[1M Return vs Nifty])</f>
        <v>0.58440138300304167</v>
      </c>
      <c r="K64">
        <v>19.031338739520599</v>
      </c>
      <c r="L64">
        <f>(Table2[[#This Row],[6M Return vs Nifty]]-AVERAGE(Table2[6M Return vs Nifty]))/_xlfn.STDEV.P(Table2[6M Return vs Nifty])</f>
        <v>0.46254056852565967</v>
      </c>
      <c r="M64">
        <v>7.6240820697032703</v>
      </c>
      <c r="N64">
        <f>(Table2[[#This Row],[1W Return vs Nifty]]-AVERAGE(Table2[1W Return vs Nifty]))/_xlfn.STDEV.P(Table2[1W Return vs Nifty])</f>
        <v>1.2019833976466587</v>
      </c>
      <c r="O64">
        <v>498.6</v>
      </c>
      <c r="P64">
        <v>519.24327343054097</v>
      </c>
      <c r="Q64">
        <v>489.266781443458</v>
      </c>
      <c r="R64">
        <v>49.285371593323099</v>
      </c>
      <c r="S64" s="1">
        <f>(Table2[[#This Row],[Close Price]]-Table2[[#This Row],[20D EMA]])/Table2[[#This Row],[20D EMA]]</f>
        <v>4.8235058162855907E-2</v>
      </c>
      <c r="T64" s="1">
        <f>(Table2[[#This Row],[Close Price]]-Table2[[#This Row],[50D EMA]])/Table2[[#This Row],[50D EMA]]</f>
        <v>6.5609450209174972E-3</v>
      </c>
      <c r="U64" s="1">
        <f>(Table2[[#This Row],[Close Price]]-Table2[[#This Row],[200D EMA]])/Table2[[#This Row],[200D EMA]]</f>
        <v>6.8231116075473636E-2</v>
      </c>
      <c r="V64">
        <v>1.2368951418365099</v>
      </c>
      <c r="W64">
        <v>518.04999999999995</v>
      </c>
      <c r="X64">
        <v>526.5</v>
      </c>
      <c r="Y64">
        <v>450.05</v>
      </c>
      <c r="Z64">
        <v>526.5</v>
      </c>
      <c r="AA64">
        <v>518.04999999999995</v>
      </c>
      <c r="AB64">
        <v>526.5</v>
      </c>
      <c r="AC64" s="1">
        <f>(Table2[[#This Row],[Close Price]]/Table2[[#This Row],[Day Low]])-1</f>
        <v>8.8794517903678649E-3</v>
      </c>
      <c r="AD64" s="1">
        <f>(Table2[[#This Row],[Day High]]/Table2[[#This Row],[Close Price]])-1</f>
        <v>7.3663063235436255E-3</v>
      </c>
      <c r="AE64" s="1">
        <f>(Table2[[#This Row],[Close Price]]/Table2[[#This Row],[Current Week Low]])-1</f>
        <v>0.1613154093989555</v>
      </c>
      <c r="AF64" s="1">
        <f>(Table2[[#This Row],[Current Week High]]/Table2[[#This Row],[Close Price]])-1</f>
        <v>7.3663063235436255E-3</v>
      </c>
      <c r="AG64" s="1">
        <f>(Table2[[#This Row],[Close Price]]/Table2[[#This Row],[Current Month Low]])-1</f>
        <v>8.8794517903678649E-3</v>
      </c>
      <c r="AH64" s="1">
        <f>(Table2[[#This Row],[Current Month High]]/Table2[[#This Row],[Close Price]])-1</f>
        <v>7.3663063235436255E-3</v>
      </c>
      <c r="AI64">
        <v>43.135941834879901</v>
      </c>
      <c r="AJ64">
        <v>73.926788685524102</v>
      </c>
      <c r="AK64" t="str">
        <f>IF(AND(Table2[[#This Row],[20D EMA]]&gt;Table2[[#This Row],[50D EMA]],Table2[[#This Row],[50D EMA]]&gt;Table2[[#This Row],[200D EMA]]),"Uptrend","Downtrend/NoTrend")</f>
        <v>Downtrend/NoTrend</v>
      </c>
      <c r="AL64">
        <v>0</v>
      </c>
      <c r="AM64" t="s">
        <v>3182</v>
      </c>
      <c r="AN64">
        <v>1.46</v>
      </c>
      <c r="AO64" t="s">
        <v>3181</v>
      </c>
      <c r="AP64">
        <v>0.23900323991281999</v>
      </c>
      <c r="AQ64">
        <f>(Table2[[#This Row],[Sharpe Ratio]]-AVERAGE(Table2[Sharpe Ratio]))/_xlfn.STDEV.P(Table2[Sharpe Ratio])</f>
        <v>2.1522002222831009</v>
      </c>
      <c r="AR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">
        <f>_xlfn.RANK.AVG(Table2[[#This Row],[1Y Return vs Nifty Z-Score]],Table2[1Y Return vs Nifty Z-Score])</f>
        <v>202</v>
      </c>
      <c r="AT64">
        <f>_xlfn.RANK.AVG(Table2[[#This Row],[6M Return vs Nifty Z-Score]],Table2[6M Return vs Nifty Z-Score])</f>
        <v>162</v>
      </c>
      <c r="AU64">
        <f>_xlfn.RANK.AVG(Table2[[#This Row],[Sharpe Ratio Z-Score]],Table2[Sharpe Ratio Z-Score])</f>
        <v>11</v>
      </c>
      <c r="AV64">
        <f>(Table2[[#This Row],[Rank 1Y]]+Table2[[#This Row],[Rank 6M]]+Table2[[#This Row],[Rank Sharpe]])/3</f>
        <v>125</v>
      </c>
    </row>
    <row r="65" spans="1:48" hidden="1" x14ac:dyDescent="0.3">
      <c r="A65" t="s">
        <v>1625</v>
      </c>
      <c r="B65" t="s">
        <v>1626</v>
      </c>
      <c r="C65" t="s">
        <v>3136</v>
      </c>
      <c r="D65" t="s">
        <v>967</v>
      </c>
      <c r="E65">
        <v>5771.7329591752296</v>
      </c>
      <c r="F65">
        <v>688.15</v>
      </c>
      <c r="G65">
        <v>97.189252804987603</v>
      </c>
      <c r="H65">
        <f>(Table2[[#This Row],[1Y Return vs Nifty]]-AVERAGE(Table2[1Y Return vs Nifty]))/_xlfn.STDEV.P(Table2[1Y Return vs Nifty])</f>
        <v>1.2274284810792038</v>
      </c>
      <c r="I65">
        <v>-12.706257110865099</v>
      </c>
      <c r="J65">
        <f>(Table2[[#This Row],[1M Return vs Nifty]]-AVERAGE(Table2[1M Return vs Nifty]))/_xlfn.STDEV.P(Table2[1M Return vs Nifty])</f>
        <v>-1.3865119295408357</v>
      </c>
      <c r="K65">
        <v>141.001022990178</v>
      </c>
      <c r="L65">
        <f>(Table2[[#This Row],[6M Return vs Nifty]]-AVERAGE(Table2[6M Return vs Nifty]))/_xlfn.STDEV.P(Table2[6M Return vs Nifty])</f>
        <v>4.7054854214728987</v>
      </c>
      <c r="M65">
        <v>10.804345903494699</v>
      </c>
      <c r="N65">
        <f>(Table2[[#This Row],[1W Return vs Nifty]]-AVERAGE(Table2[1W Return vs Nifty]))/_xlfn.STDEV.P(Table2[1W Return vs Nifty])</f>
        <v>1.8060047983026104</v>
      </c>
      <c r="O65">
        <v>674.07</v>
      </c>
      <c r="P65">
        <v>643.15123375832502</v>
      </c>
      <c r="Q65">
        <v>465.89824538316401</v>
      </c>
      <c r="R65">
        <v>54.866578017654199</v>
      </c>
      <c r="S65" s="1">
        <f>(Table2[[#This Row],[Close Price]]-Table2[[#This Row],[20D EMA]])/Table2[[#This Row],[20D EMA]]</f>
        <v>2.0888038334297514E-2</v>
      </c>
      <c r="T65" s="1">
        <f>(Table2[[#This Row],[Close Price]]-Table2[[#This Row],[50D EMA]])/Table2[[#This Row],[50D EMA]]</f>
        <v>6.9966073109616403E-2</v>
      </c>
      <c r="U65" s="1">
        <f>(Table2[[#This Row],[Close Price]]-Table2[[#This Row],[200D EMA]])/Table2[[#This Row],[200D EMA]]</f>
        <v>0.47703926086704124</v>
      </c>
      <c r="V65">
        <v>0.13941751077442099</v>
      </c>
      <c r="W65">
        <v>670</v>
      </c>
      <c r="X65">
        <v>704</v>
      </c>
      <c r="Y65">
        <v>580</v>
      </c>
      <c r="Z65">
        <v>715</v>
      </c>
      <c r="AA65">
        <v>670</v>
      </c>
      <c r="AB65">
        <v>704</v>
      </c>
      <c r="AC65" s="1">
        <f>(Table2[[#This Row],[Close Price]]/Table2[[#This Row],[Day Low]])-1</f>
        <v>2.7089552238805936E-2</v>
      </c>
      <c r="AD65" s="1">
        <f>(Table2[[#This Row],[Day High]]/Table2[[#This Row],[Close Price]])-1</f>
        <v>2.3032769018382693E-2</v>
      </c>
      <c r="AE65" s="1">
        <f>(Table2[[#This Row],[Close Price]]/Table2[[#This Row],[Current Week Low]])-1</f>
        <v>0.18646551724137916</v>
      </c>
      <c r="AF65" s="1">
        <f>(Table2[[#This Row],[Current Week High]]/Table2[[#This Row],[Close Price]])-1</f>
        <v>3.9017656034294967E-2</v>
      </c>
      <c r="AG65" s="1">
        <f>(Table2[[#This Row],[Close Price]]/Table2[[#This Row],[Current Month Low]])-1</f>
        <v>2.7089552238805936E-2</v>
      </c>
      <c r="AH65" s="1">
        <f>(Table2[[#This Row],[Current Month High]]/Table2[[#This Row],[Close Price]])-1</f>
        <v>2.3032769018382693E-2</v>
      </c>
      <c r="AI65">
        <v>26.978129768219102</v>
      </c>
      <c r="AJ65">
        <v>218.883225208526</v>
      </c>
      <c r="AK65" t="str">
        <f>IF(AND(Table2[[#This Row],[20D EMA]]&gt;Table2[[#This Row],[50D EMA]],Table2[[#This Row],[50D EMA]]&gt;Table2[[#This Row],[200D EMA]]),"Uptrend","Downtrend/NoTrend")</f>
        <v>Uptrend</v>
      </c>
      <c r="AL65">
        <v>0.36</v>
      </c>
      <c r="AM65" t="s">
        <v>3181</v>
      </c>
      <c r="AN65">
        <v>-6.4</v>
      </c>
      <c r="AO65" t="s">
        <v>3180</v>
      </c>
      <c r="AP65">
        <v>7.2945353739802002E-2</v>
      </c>
      <c r="AQ65">
        <f>(Table2[[#This Row],[Sharpe Ratio]]-AVERAGE(Table2[Sharpe Ratio]))/_xlfn.STDEV.P(Table2[Sharpe Ratio])</f>
        <v>0.17952621196858404</v>
      </c>
      <c r="AR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6.5319329832824611</v>
      </c>
      <c r="AS65">
        <f>_xlfn.RANK.AVG(Table2[[#This Row],[1Y Return vs Nifty Z-Score]],Table2[1Y Return vs Nifty Z-Score])</f>
        <v>77</v>
      </c>
      <c r="AT65">
        <f>_xlfn.RANK.AVG(Table2[[#This Row],[6M Return vs Nifty Z-Score]],Table2[6M Return vs Nifty Z-Score])</f>
        <v>3</v>
      </c>
      <c r="AU65">
        <f>_xlfn.RANK.AVG(Table2[[#This Row],[Sharpe Ratio Z-Score]],Table2[Sharpe Ratio Z-Score])</f>
        <v>296</v>
      </c>
      <c r="AV65">
        <f>(Table2[[#This Row],[Rank 1Y]]+Table2[[#This Row],[Rank 6M]]+Table2[[#This Row],[Rank Sharpe]])/3</f>
        <v>125.33333333333333</v>
      </c>
    </row>
    <row r="66" spans="1:48" x14ac:dyDescent="0.3">
      <c r="A66" t="s">
        <v>318</v>
      </c>
      <c r="B66" t="s">
        <v>319</v>
      </c>
      <c r="C66" t="s">
        <v>3134</v>
      </c>
      <c r="D66" t="s">
        <v>277</v>
      </c>
      <c r="E66">
        <v>82314.142327592694</v>
      </c>
      <c r="F66">
        <v>5389</v>
      </c>
      <c r="G66">
        <v>45.540111377137599</v>
      </c>
      <c r="H66">
        <f>(Table2[[#This Row],[1Y Return vs Nifty]]-AVERAGE(Table2[1Y Return vs Nifty]))/_xlfn.STDEV.P(Table2[1Y Return vs Nifty])</f>
        <v>0.35481777834410499</v>
      </c>
      <c r="I66">
        <v>3.8706304883623002</v>
      </c>
      <c r="J66">
        <f>(Table2[[#This Row],[1M Return vs Nifty]]-AVERAGE(Table2[1M Return vs Nifty]))/_xlfn.STDEV.P(Table2[1M Return vs Nifty])</f>
        <v>0.38492333856523092</v>
      </c>
      <c r="K66">
        <v>50.6235571459056</v>
      </c>
      <c r="L66">
        <f>(Table2[[#This Row],[6M Return vs Nifty]]-AVERAGE(Table2[6M Return vs Nifty]))/_xlfn.STDEV.P(Table2[6M Return vs Nifty])</f>
        <v>1.5615353007337476</v>
      </c>
      <c r="M66">
        <v>-6.69272899750543</v>
      </c>
      <c r="N66">
        <f>(Table2[[#This Row],[1W Return vs Nifty]]-AVERAGE(Table2[1W Return vs Nifty]))/_xlfn.STDEV.P(Table2[1W Return vs Nifty])</f>
        <v>-1.5171810257126785</v>
      </c>
      <c r="O66">
        <v>5480.45</v>
      </c>
      <c r="P66">
        <v>5296.5182847221104</v>
      </c>
      <c r="Q66">
        <v>4475.1085054780197</v>
      </c>
      <c r="R66">
        <v>56.211009607367799</v>
      </c>
      <c r="S66" s="1">
        <f>(Table2[[#This Row],[Close Price]]-Table2[[#This Row],[20D EMA]])/Table2[[#This Row],[20D EMA]]</f>
        <v>-1.6686585955532816E-2</v>
      </c>
      <c r="T66" s="1">
        <f>(Table2[[#This Row],[Close Price]]-Table2[[#This Row],[50D EMA]])/Table2[[#This Row],[50D EMA]]</f>
        <v>1.7460850752588655E-2</v>
      </c>
      <c r="U66" s="1">
        <f>(Table2[[#This Row],[Close Price]]-Table2[[#This Row],[200D EMA]])/Table2[[#This Row],[200D EMA]]</f>
        <v>0.20421661137451252</v>
      </c>
      <c r="V66">
        <v>1.3148102506847701</v>
      </c>
      <c r="W66">
        <v>5361.35</v>
      </c>
      <c r="X66">
        <v>5589.95</v>
      </c>
      <c r="Y66">
        <v>5300.05</v>
      </c>
      <c r="Z66">
        <v>5737.95</v>
      </c>
      <c r="AA66">
        <v>5361.35</v>
      </c>
      <c r="AB66">
        <v>5589.95</v>
      </c>
      <c r="AC66" s="1">
        <f>(Table2[[#This Row],[Close Price]]/Table2[[#This Row],[Day Low]])-1</f>
        <v>5.1572831469686164E-3</v>
      </c>
      <c r="AD66" s="1">
        <f>(Table2[[#This Row],[Day High]]/Table2[[#This Row],[Close Price]])-1</f>
        <v>3.7288921877899339E-2</v>
      </c>
      <c r="AE66" s="1">
        <f>(Table2[[#This Row],[Close Price]]/Table2[[#This Row],[Current Week Low]])-1</f>
        <v>1.6782860539051425E-2</v>
      </c>
      <c r="AF66" s="1">
        <f>(Table2[[#This Row],[Current Week High]]/Table2[[#This Row],[Close Price]])-1</f>
        <v>6.4752273149007111E-2</v>
      </c>
      <c r="AG66" s="1">
        <f>(Table2[[#This Row],[Close Price]]/Table2[[#This Row],[Current Month Low]])-1</f>
        <v>5.1572831469686164E-3</v>
      </c>
      <c r="AH66" s="1">
        <f>(Table2[[#This Row],[Current Month High]]/Table2[[#This Row],[Close Price]])-1</f>
        <v>3.7288921877899339E-2</v>
      </c>
      <c r="AI66">
        <v>7.6025236593059802</v>
      </c>
      <c r="AJ66">
        <v>75.8926822899667</v>
      </c>
      <c r="AK66" t="str">
        <f>IF(AND(Table2[[#This Row],[20D EMA]]&gt;Table2[[#This Row],[50D EMA]],Table2[[#This Row],[50D EMA]]&gt;Table2[[#This Row],[200D EMA]]),"Uptrend","Downtrend/NoTrend")</f>
        <v>Uptrend</v>
      </c>
      <c r="AL66">
        <v>0.11</v>
      </c>
      <c r="AM66" t="s">
        <v>3181</v>
      </c>
      <c r="AN66">
        <v>-2.79</v>
      </c>
      <c r="AO66" t="s">
        <v>3180</v>
      </c>
      <c r="AP66">
        <v>0.132636947696983</v>
      </c>
      <c r="AQ66">
        <f>(Table2[[#This Row],[Sharpe Ratio]]-AVERAGE(Table2[Sharpe Ratio]))/_xlfn.STDEV.P(Table2[Sharpe Ratio])</f>
        <v>0.88862867465373796</v>
      </c>
      <c r="AR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1.6727240665841427</v>
      </c>
      <c r="AS66">
        <f>_xlfn.RANK.AVG(Table2[[#This Row],[1Y Return vs Nifty Z-Score]],Table2[1Y Return vs Nifty Z-Score])</f>
        <v>196</v>
      </c>
      <c r="AT66">
        <f>_xlfn.RANK.AVG(Table2[[#This Row],[6M Return vs Nifty Z-Score]],Table2[6M Return vs Nifty Z-Score])</f>
        <v>48</v>
      </c>
      <c r="AU66">
        <f>_xlfn.RANK.AVG(Table2[[#This Row],[Sharpe Ratio Z-Score]],Table2[Sharpe Ratio Z-Score])</f>
        <v>133</v>
      </c>
      <c r="AV66">
        <f>(Table2[[#This Row],[Rank 1Y]]+Table2[[#This Row],[Rank 6M]]+Table2[[#This Row],[Rank Sharpe]])/3</f>
        <v>125.66666666666667</v>
      </c>
    </row>
    <row r="67" spans="1:48" x14ac:dyDescent="0.3">
      <c r="A67" t="s">
        <v>1096</v>
      </c>
      <c r="B67" t="s">
        <v>1097</v>
      </c>
      <c r="C67" t="s">
        <v>3137</v>
      </c>
      <c r="D67" t="s">
        <v>125</v>
      </c>
      <c r="E67">
        <v>11605.6121947102</v>
      </c>
      <c r="F67">
        <v>1868.1</v>
      </c>
      <c r="G67">
        <v>35.698216551453797</v>
      </c>
      <c r="H67">
        <f>(Table2[[#This Row],[1Y Return vs Nifty]]-AVERAGE(Table2[1Y Return vs Nifty]))/_xlfn.STDEV.P(Table2[1Y Return vs Nifty])</f>
        <v>0.18853925903741198</v>
      </c>
      <c r="I67">
        <v>3.8129412682570698</v>
      </c>
      <c r="J67">
        <f>(Table2[[#This Row],[1M Return vs Nifty]]-AVERAGE(Table2[1M Return vs Nifty]))/_xlfn.STDEV.P(Table2[1M Return vs Nifty])</f>
        <v>0.37875856737569225</v>
      </c>
      <c r="K67">
        <v>39.605151433579202</v>
      </c>
      <c r="L67">
        <f>(Table2[[#This Row],[6M Return vs Nifty]]-AVERAGE(Table2[6M Return vs Nifty]))/_xlfn.STDEV.P(Table2[6M Return vs Nifty])</f>
        <v>1.1782393359042922</v>
      </c>
      <c r="M67">
        <v>12.800016050760201</v>
      </c>
      <c r="N67">
        <f>(Table2[[#This Row],[1W Return vs Nifty]]-AVERAGE(Table2[1W Return vs Nifty]))/_xlfn.STDEV.P(Table2[1W Return vs Nifty])</f>
        <v>2.1850385956846021</v>
      </c>
      <c r="O67">
        <v>1810.44</v>
      </c>
      <c r="P67">
        <v>1759.9876726448899</v>
      </c>
      <c r="Q67">
        <v>1452.81655078414</v>
      </c>
      <c r="R67">
        <v>52.6825104171661</v>
      </c>
      <c r="S67" s="1">
        <f>(Table2[[#This Row],[Close Price]]-Table2[[#This Row],[20D EMA]])/Table2[[#This Row],[20D EMA]]</f>
        <v>3.1848611387286986E-2</v>
      </c>
      <c r="T67" s="1">
        <f>(Table2[[#This Row],[Close Price]]-Table2[[#This Row],[50D EMA]])/Table2[[#This Row],[50D EMA]]</f>
        <v>6.1427888976426738E-2</v>
      </c>
      <c r="U67" s="1">
        <f>(Table2[[#This Row],[Close Price]]-Table2[[#This Row],[200D EMA]])/Table2[[#This Row],[200D EMA]]</f>
        <v>0.28584713533977557</v>
      </c>
      <c r="V67">
        <v>0.47895733042932198</v>
      </c>
      <c r="W67">
        <v>1848</v>
      </c>
      <c r="X67">
        <v>1913.5</v>
      </c>
      <c r="Y67">
        <v>1702.75</v>
      </c>
      <c r="Z67">
        <v>1913.5</v>
      </c>
      <c r="AA67">
        <v>1848</v>
      </c>
      <c r="AB67">
        <v>1913.5</v>
      </c>
      <c r="AC67" s="1">
        <f>(Table2[[#This Row],[Close Price]]/Table2[[#This Row],[Day Low]])-1</f>
        <v>1.0876623376623318E-2</v>
      </c>
      <c r="AD67" s="1">
        <f>(Table2[[#This Row],[Day High]]/Table2[[#This Row],[Close Price]])-1</f>
        <v>2.4302767517798918E-2</v>
      </c>
      <c r="AE67" s="1">
        <f>(Table2[[#This Row],[Close Price]]/Table2[[#This Row],[Current Week Low]])-1</f>
        <v>9.710762002642781E-2</v>
      </c>
      <c r="AF67" s="1">
        <f>(Table2[[#This Row],[Current Week High]]/Table2[[#This Row],[Close Price]])-1</f>
        <v>2.4302767517798918E-2</v>
      </c>
      <c r="AG67" s="1">
        <f>(Table2[[#This Row],[Close Price]]/Table2[[#This Row],[Current Month Low]])-1</f>
        <v>1.0876623376623318E-2</v>
      </c>
      <c r="AH67" s="1">
        <f>(Table2[[#This Row],[Current Month High]]/Table2[[#This Row],[Close Price]])-1</f>
        <v>2.4302767517798918E-2</v>
      </c>
      <c r="AI67">
        <v>17.7667148439591</v>
      </c>
      <c r="AJ67">
        <v>93.726018873794402</v>
      </c>
      <c r="AK67" t="str">
        <f>IF(AND(Table2[[#This Row],[20D EMA]]&gt;Table2[[#This Row],[50D EMA]],Table2[[#This Row],[50D EMA]]&gt;Table2[[#This Row],[200D EMA]]),"Uptrend","Downtrend/NoTrend")</f>
        <v>Uptrend</v>
      </c>
      <c r="AL67">
        <v>0.34</v>
      </c>
      <c r="AM67" t="s">
        <v>3181</v>
      </c>
      <c r="AN67">
        <v>-1.47</v>
      </c>
      <c r="AO67" t="s">
        <v>3180</v>
      </c>
      <c r="AP67">
        <v>0.16826760644842501</v>
      </c>
      <c r="AQ67">
        <f>(Table2[[#This Row],[Sharpe Ratio]]-AVERAGE(Table2[Sharpe Ratio]))/_xlfn.STDEV.P(Table2[Sharpe Ratio])</f>
        <v>1.3119008004720893</v>
      </c>
      <c r="AR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5.2424765584740882</v>
      </c>
      <c r="AS67">
        <f>_xlfn.RANK.AVG(Table2[[#This Row],[1Y Return vs Nifty Z-Score]],Table2[1Y Return vs Nifty Z-Score])</f>
        <v>235</v>
      </c>
      <c r="AT67">
        <f>_xlfn.RANK.AVG(Table2[[#This Row],[6M Return vs Nifty Z-Score]],Table2[6M Return vs Nifty Z-Score])</f>
        <v>81</v>
      </c>
      <c r="AU67">
        <f>_xlfn.RANK.AVG(Table2[[#This Row],[Sharpe Ratio Z-Score]],Table2[Sharpe Ratio Z-Score])</f>
        <v>72</v>
      </c>
      <c r="AV67">
        <f>(Table2[[#This Row],[Rank 1Y]]+Table2[[#This Row],[Rank 6M]]+Table2[[#This Row],[Rank Sharpe]])/3</f>
        <v>129.33333333333334</v>
      </c>
    </row>
    <row r="68" spans="1:48" x14ac:dyDescent="0.3">
      <c r="A68" t="s">
        <v>954</v>
      </c>
      <c r="B68" t="s">
        <v>955</v>
      </c>
      <c r="C68" t="s">
        <v>3139</v>
      </c>
      <c r="D68" t="s">
        <v>51</v>
      </c>
      <c r="E68">
        <v>15467.924445520899</v>
      </c>
      <c r="F68">
        <v>2024.75</v>
      </c>
      <c r="G68">
        <v>70.397482000830806</v>
      </c>
      <c r="H68">
        <f>(Table2[[#This Row],[1Y Return vs Nifty]]-AVERAGE(Table2[1Y Return vs Nifty]))/_xlfn.STDEV.P(Table2[1Y Return vs Nifty])</f>
        <v>0.77478231305739098</v>
      </c>
      <c r="I68">
        <v>11.411097047473699</v>
      </c>
      <c r="J68">
        <f>(Table2[[#This Row],[1M Return vs Nifty]]-AVERAGE(Table2[1M Return vs Nifty]))/_xlfn.STDEV.P(Table2[1M Return vs Nifty])</f>
        <v>1.1907108134954998</v>
      </c>
      <c r="K68">
        <v>44.444325772332199</v>
      </c>
      <c r="L68">
        <f>(Table2[[#This Row],[6M Return vs Nifty]]-AVERAGE(Table2[6M Return vs Nifty]))/_xlfn.STDEV.P(Table2[6M Return vs Nifty])</f>
        <v>1.3465791162297933</v>
      </c>
      <c r="M68">
        <v>8.6579812453088696</v>
      </c>
      <c r="N68">
        <f>(Table2[[#This Row],[1W Return vs Nifty]]-AVERAGE(Table2[1W Return vs Nifty]))/_xlfn.STDEV.P(Table2[1W Return vs Nifty])</f>
        <v>1.3983498819461133</v>
      </c>
      <c r="O68">
        <v>1916.17</v>
      </c>
      <c r="P68">
        <v>1868.94752464116</v>
      </c>
      <c r="Q68">
        <v>1579.1982513893699</v>
      </c>
      <c r="R68">
        <v>65.012606506675894</v>
      </c>
      <c r="S68" s="1">
        <f>(Table2[[#This Row],[Close Price]]-Table2[[#This Row],[20D EMA]])/Table2[[#This Row],[20D EMA]]</f>
        <v>5.6665118439386861E-2</v>
      </c>
      <c r="T68" s="1">
        <f>(Table2[[#This Row],[Close Price]]-Table2[[#This Row],[50D EMA]])/Table2[[#This Row],[50D EMA]]</f>
        <v>8.3363750616141138E-2</v>
      </c>
      <c r="U68" s="1">
        <f>(Table2[[#This Row],[Close Price]]-Table2[[#This Row],[200D EMA]])/Table2[[#This Row],[200D EMA]]</f>
        <v>0.28213794450357077</v>
      </c>
      <c r="V68">
        <v>0.32190946039148599</v>
      </c>
      <c r="W68">
        <v>2005.5</v>
      </c>
      <c r="X68">
        <v>2058.9499999999998</v>
      </c>
      <c r="Y68">
        <v>1784.2</v>
      </c>
      <c r="Z68">
        <v>2058.9499999999998</v>
      </c>
      <c r="AA68">
        <v>2005.5</v>
      </c>
      <c r="AB68">
        <v>2058.9499999999998</v>
      </c>
      <c r="AC68" s="1">
        <f>(Table2[[#This Row],[Close Price]]/Table2[[#This Row],[Day Low]])-1</f>
        <v>9.5986038394415552E-3</v>
      </c>
      <c r="AD68" s="1">
        <f>(Table2[[#This Row],[Day High]]/Table2[[#This Row],[Close Price]])-1</f>
        <v>1.6890974194344821E-2</v>
      </c>
      <c r="AE68" s="1">
        <f>(Table2[[#This Row],[Close Price]]/Table2[[#This Row],[Current Week Low]])-1</f>
        <v>0.13482232933527638</v>
      </c>
      <c r="AF68" s="1">
        <f>(Table2[[#This Row],[Current Week High]]/Table2[[#This Row],[Close Price]])-1</f>
        <v>1.6890974194344821E-2</v>
      </c>
      <c r="AG68" s="1">
        <f>(Table2[[#This Row],[Close Price]]/Table2[[#This Row],[Current Month Low]])-1</f>
        <v>9.5986038394415552E-3</v>
      </c>
      <c r="AH68" s="1">
        <f>(Table2[[#This Row],[Current Month High]]/Table2[[#This Row],[Close Price]])-1</f>
        <v>1.6890974194344821E-2</v>
      </c>
      <c r="AI68">
        <v>6.6205704407951496</v>
      </c>
      <c r="AJ68">
        <v>102.252522225551</v>
      </c>
      <c r="AK68" t="str">
        <f>IF(AND(Table2[[#This Row],[20D EMA]]&gt;Table2[[#This Row],[50D EMA]],Table2[[#This Row],[50D EMA]]&gt;Table2[[#This Row],[200D EMA]]),"Uptrend","Downtrend/NoTrend")</f>
        <v>Uptrend</v>
      </c>
      <c r="AL68">
        <v>0.25</v>
      </c>
      <c r="AM68" t="s">
        <v>3181</v>
      </c>
      <c r="AN68">
        <v>6.02</v>
      </c>
      <c r="AO68" t="s">
        <v>3181</v>
      </c>
      <c r="AP68">
        <v>0.104501683418771</v>
      </c>
      <c r="AQ68">
        <f>(Table2[[#This Row],[Sharpe Ratio]]-AVERAGE(Table2[Sharpe Ratio]))/_xlfn.STDEV.P(Table2[Sharpe Ratio])</f>
        <v>0.55439760683723427</v>
      </c>
      <c r="AR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5.264819731566031</v>
      </c>
      <c r="AS68">
        <f>_xlfn.RANK.AVG(Table2[[#This Row],[1Y Return vs Nifty Z-Score]],Table2[1Y Return vs Nifty Z-Score])</f>
        <v>116</v>
      </c>
      <c r="AT68">
        <f>_xlfn.RANK.AVG(Table2[[#This Row],[6M Return vs Nifty Z-Score]],Table2[6M Return vs Nifty Z-Score])</f>
        <v>69</v>
      </c>
      <c r="AU68">
        <f>_xlfn.RANK.AVG(Table2[[#This Row],[Sharpe Ratio Z-Score]],Table2[Sharpe Ratio Z-Score])</f>
        <v>204</v>
      </c>
      <c r="AV68">
        <f>(Table2[[#This Row],[Rank 1Y]]+Table2[[#This Row],[Rank 6M]]+Table2[[#This Row],[Rank Sharpe]])/3</f>
        <v>129.66666666666666</v>
      </c>
    </row>
    <row r="69" spans="1:48" hidden="1" x14ac:dyDescent="0.3">
      <c r="A69" t="s">
        <v>1715</v>
      </c>
      <c r="B69" t="s">
        <v>1716</v>
      </c>
      <c r="C69" t="s">
        <v>3137</v>
      </c>
      <c r="D69" t="s">
        <v>125</v>
      </c>
      <c r="E69">
        <v>4889.7079772119396</v>
      </c>
      <c r="F69">
        <v>529.75</v>
      </c>
      <c r="G69">
        <v>112.20424611063299</v>
      </c>
      <c r="H69">
        <f>(Table2[[#This Row],[1Y Return vs Nifty]]-AVERAGE(Table2[1Y Return vs Nifty]))/_xlfn.STDEV.P(Table2[1Y Return vs Nifty])</f>
        <v>1.4811063447917088</v>
      </c>
      <c r="I69">
        <v>-10.912504515468999</v>
      </c>
      <c r="J69">
        <f>(Table2[[#This Row],[1M Return vs Nifty]]-AVERAGE(Table2[1M Return vs Nifty]))/_xlfn.STDEV.P(Table2[1M Return vs Nifty])</f>
        <v>-1.1948283827518993</v>
      </c>
      <c r="K69">
        <v>51.805010206323203</v>
      </c>
      <c r="L69">
        <f>(Table2[[#This Row],[6M Return vs Nifty]]-AVERAGE(Table2[6M Return vs Nifty]))/_xlfn.STDEV.P(Table2[6M Return vs Nifty])</f>
        <v>1.6026343673788317</v>
      </c>
      <c r="M69">
        <v>-3.4125637892894298</v>
      </c>
      <c r="N69">
        <f>(Table2[[#This Row],[1W Return vs Nifty]]-AVERAGE(Table2[1W Return vs Nifty]))/_xlfn.STDEV.P(Table2[1W Return vs Nifty])</f>
        <v>-0.89418554892309854</v>
      </c>
      <c r="O69">
        <v>571</v>
      </c>
      <c r="P69">
        <v>576.74657272180605</v>
      </c>
      <c r="Q69">
        <v>478.075919466475</v>
      </c>
      <c r="R69">
        <v>25.590348730629</v>
      </c>
      <c r="S69" s="1">
        <f>(Table2[[#This Row],[Close Price]]-Table2[[#This Row],[20D EMA]])/Table2[[#This Row],[20D EMA]]</f>
        <v>-7.2241681260945712E-2</v>
      </c>
      <c r="T69" s="1">
        <f>(Table2[[#This Row],[Close Price]]-Table2[[#This Row],[50D EMA]])/Table2[[#This Row],[50D EMA]]</f>
        <v>-8.148565582283028E-2</v>
      </c>
      <c r="U69" s="1">
        <f>(Table2[[#This Row],[Close Price]]-Table2[[#This Row],[200D EMA]])/Table2[[#This Row],[200D EMA]]</f>
        <v>0.10808760372451397</v>
      </c>
      <c r="V69">
        <v>1.2710704945197999</v>
      </c>
      <c r="W69">
        <v>527.04999999999995</v>
      </c>
      <c r="X69">
        <v>534.54999999999995</v>
      </c>
      <c r="Y69">
        <v>501.8</v>
      </c>
      <c r="Z69">
        <v>534.54999999999995</v>
      </c>
      <c r="AA69">
        <v>527.04999999999995</v>
      </c>
      <c r="AB69">
        <v>534.54999999999995</v>
      </c>
      <c r="AC69" s="1">
        <f>(Table2[[#This Row],[Close Price]]/Table2[[#This Row],[Day Low]])-1</f>
        <v>5.1228536192013951E-3</v>
      </c>
      <c r="AD69" s="1">
        <f>(Table2[[#This Row],[Day High]]/Table2[[#This Row],[Close Price]])-1</f>
        <v>9.0608777725340595E-3</v>
      </c>
      <c r="AE69" s="1">
        <f>(Table2[[#This Row],[Close Price]]/Table2[[#This Row],[Current Week Low]])-1</f>
        <v>5.569948186528495E-2</v>
      </c>
      <c r="AF69" s="1">
        <f>(Table2[[#This Row],[Current Week High]]/Table2[[#This Row],[Close Price]])-1</f>
        <v>9.0608777725340595E-3</v>
      </c>
      <c r="AG69" s="1">
        <f>(Table2[[#This Row],[Close Price]]/Table2[[#This Row],[Current Month Low]])-1</f>
        <v>5.1228536192013951E-3</v>
      </c>
      <c r="AH69" s="1">
        <f>(Table2[[#This Row],[Current Month High]]/Table2[[#This Row],[Close Price]])-1</f>
        <v>9.0608777725340595E-3</v>
      </c>
      <c r="AI69">
        <v>37.300613496932499</v>
      </c>
      <c r="AJ69">
        <v>143.89963167587399</v>
      </c>
      <c r="AK69" t="str">
        <f>IF(AND(Table2[[#This Row],[20D EMA]]&gt;Table2[[#This Row],[50D EMA]],Table2[[#This Row],[50D EMA]]&gt;Table2[[#This Row],[200D EMA]]),"Uptrend","Downtrend/NoTrend")</f>
        <v>Downtrend/NoTrend</v>
      </c>
      <c r="AL69">
        <v>0</v>
      </c>
      <c r="AM69" t="s">
        <v>3182</v>
      </c>
      <c r="AN69">
        <v>-16.97</v>
      </c>
      <c r="AO69" t="s">
        <v>3180</v>
      </c>
      <c r="AP69">
        <v>6.4521573967614002E-2</v>
      </c>
      <c r="AQ69">
        <f>(Table2[[#This Row],[Sharpe Ratio]]-AVERAGE(Table2[Sharpe Ratio]))/_xlfn.STDEV.P(Table2[Sharpe Ratio])</f>
        <v>7.9456460340561114E-2</v>
      </c>
      <c r="AR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">
        <f>_xlfn.RANK.AVG(Table2[[#This Row],[1Y Return vs Nifty Z-Score]],Table2[1Y Return vs Nifty Z-Score])</f>
        <v>51</v>
      </c>
      <c r="AT69">
        <f>_xlfn.RANK.AVG(Table2[[#This Row],[6M Return vs Nifty Z-Score]],Table2[6M Return vs Nifty Z-Score])</f>
        <v>44</v>
      </c>
      <c r="AU69">
        <f>_xlfn.RANK.AVG(Table2[[#This Row],[Sharpe Ratio Z-Score]],Table2[Sharpe Ratio Z-Score])</f>
        <v>316</v>
      </c>
      <c r="AV69">
        <f>(Table2[[#This Row],[Rank 1Y]]+Table2[[#This Row],[Rank 6M]]+Table2[[#This Row],[Rank Sharpe]])/3</f>
        <v>137</v>
      </c>
    </row>
    <row r="70" spans="1:48" hidden="1" x14ac:dyDescent="0.3">
      <c r="A70" t="s">
        <v>968</v>
      </c>
      <c r="B70" t="s">
        <v>969</v>
      </c>
      <c r="C70" t="s">
        <v>3135</v>
      </c>
      <c r="D70" t="s">
        <v>136</v>
      </c>
      <c r="E70">
        <v>15092.690564996799</v>
      </c>
      <c r="F70">
        <v>58.95</v>
      </c>
      <c r="G70">
        <v>144.29565311694699</v>
      </c>
      <c r="H70">
        <f>(Table2[[#This Row],[1Y Return vs Nifty]]-AVERAGE(Table2[1Y Return vs Nifty]))/_xlfn.STDEV.P(Table2[1Y Return vs Nifty])</f>
        <v>2.0232897082587717</v>
      </c>
      <c r="I70">
        <v>-7.0029937109273597</v>
      </c>
      <c r="J70">
        <f>(Table2[[#This Row],[1M Return vs Nifty]]-AVERAGE(Table2[1M Return vs Nifty]))/_xlfn.STDEV.P(Table2[1M Return vs Nifty])</f>
        <v>-0.77705120481352941</v>
      </c>
      <c r="K70">
        <v>10.263919717864299</v>
      </c>
      <c r="L70">
        <f>(Table2[[#This Row],[6M Return vs Nifty]]-AVERAGE(Table2[6M Return vs Nifty]))/_xlfn.STDEV.P(Table2[6M Return vs Nifty])</f>
        <v>0.15754940912313117</v>
      </c>
      <c r="M70">
        <v>7.8771227370559496</v>
      </c>
      <c r="N70">
        <f>(Table2[[#This Row],[1W Return vs Nifty]]-AVERAGE(Table2[1W Return vs Nifty]))/_xlfn.STDEV.P(Table2[1W Return vs Nifty])</f>
        <v>1.2500429255050969</v>
      </c>
      <c r="O70">
        <v>58.36</v>
      </c>
      <c r="P70">
        <v>62.8407859540416</v>
      </c>
      <c r="Q70">
        <v>56.552666759851697</v>
      </c>
      <c r="R70">
        <v>53.030403912546902</v>
      </c>
      <c r="S70" s="1">
        <f>(Table2[[#This Row],[Close Price]]-Table2[[#This Row],[20D EMA]])/Table2[[#This Row],[20D EMA]]</f>
        <v>1.0109664153529874E-2</v>
      </c>
      <c r="T70" s="1">
        <f>(Table2[[#This Row],[Close Price]]-Table2[[#This Row],[50D EMA]])/Table2[[#This Row],[50D EMA]]</f>
        <v>-6.1914979180672729E-2</v>
      </c>
      <c r="U70" s="1">
        <f>(Table2[[#This Row],[Close Price]]-Table2[[#This Row],[200D EMA]])/Table2[[#This Row],[200D EMA]]</f>
        <v>4.239116168170233E-2</v>
      </c>
      <c r="V70">
        <v>0.41931382179155002</v>
      </c>
      <c r="W70">
        <v>58</v>
      </c>
      <c r="X70">
        <v>59.34</v>
      </c>
      <c r="Y70">
        <v>49.72</v>
      </c>
      <c r="Z70">
        <v>59.34</v>
      </c>
      <c r="AA70">
        <v>58</v>
      </c>
      <c r="AB70">
        <v>59.34</v>
      </c>
      <c r="AC70" s="1">
        <f>(Table2[[#This Row],[Close Price]]/Table2[[#This Row],[Day Low]])-1</f>
        <v>1.6379310344827536E-2</v>
      </c>
      <c r="AD70" s="1">
        <f>(Table2[[#This Row],[Day High]]/Table2[[#This Row],[Close Price]])-1</f>
        <v>6.61577608142494E-3</v>
      </c>
      <c r="AE70" s="1">
        <f>(Table2[[#This Row],[Close Price]]/Table2[[#This Row],[Current Week Low]])-1</f>
        <v>0.18563958165728089</v>
      </c>
      <c r="AF70" s="1">
        <f>(Table2[[#This Row],[Current Week High]]/Table2[[#This Row],[Close Price]])-1</f>
        <v>6.61577608142494E-3</v>
      </c>
      <c r="AG70" s="1">
        <f>(Table2[[#This Row],[Close Price]]/Table2[[#This Row],[Current Month Low]])-1</f>
        <v>1.6379310344827536E-2</v>
      </c>
      <c r="AH70" s="1">
        <f>(Table2[[#This Row],[Current Month High]]/Table2[[#This Row],[Close Price]])-1</f>
        <v>6.61577608142494E-3</v>
      </c>
      <c r="AI70">
        <v>55.0466497031382</v>
      </c>
      <c r="AJ70">
        <v>173.549883990719</v>
      </c>
      <c r="AK70" t="str">
        <f>IF(AND(Table2[[#This Row],[20D EMA]]&gt;Table2[[#This Row],[50D EMA]],Table2[[#This Row],[50D EMA]]&gt;Table2[[#This Row],[200D EMA]]),"Uptrend","Downtrend/NoTrend")</f>
        <v>Downtrend/NoTrend</v>
      </c>
      <c r="AL70">
        <v>-0.21</v>
      </c>
      <c r="AM70" t="s">
        <v>3180</v>
      </c>
      <c r="AN70">
        <v>-4.6100000000000003</v>
      </c>
      <c r="AO70" t="s">
        <v>3180</v>
      </c>
      <c r="AP70">
        <v>0.138122488326894</v>
      </c>
      <c r="AQ70">
        <f>(Table2[[#This Row],[Sharpe Ratio]]-AVERAGE(Table2[Sharpe Ratio]))/_xlfn.STDEV.P(Table2[Sharpe Ratio])</f>
        <v>0.9537938028059475</v>
      </c>
      <c r="AR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">
        <f>_xlfn.RANK.AVG(Table2[[#This Row],[1Y Return vs Nifty Z-Score]],Table2[1Y Return vs Nifty Z-Score])</f>
        <v>32</v>
      </c>
      <c r="AT70">
        <f>_xlfn.RANK.AVG(Table2[[#This Row],[6M Return vs Nifty Z-Score]],Table2[6M Return vs Nifty Z-Score])</f>
        <v>261</v>
      </c>
      <c r="AU70">
        <f>_xlfn.RANK.AVG(Table2[[#This Row],[Sharpe Ratio Z-Score]],Table2[Sharpe Ratio Z-Score])</f>
        <v>121</v>
      </c>
      <c r="AV70">
        <f>(Table2[[#This Row],[Rank 1Y]]+Table2[[#This Row],[Rank 6M]]+Table2[[#This Row],[Rank Sharpe]])/3</f>
        <v>138</v>
      </c>
    </row>
    <row r="71" spans="1:48" x14ac:dyDescent="0.3">
      <c r="A71" t="s">
        <v>751</v>
      </c>
      <c r="B71" t="s">
        <v>752</v>
      </c>
      <c r="C71" t="s">
        <v>3146</v>
      </c>
      <c r="D71" t="s">
        <v>161</v>
      </c>
      <c r="E71">
        <v>21988.9335323468</v>
      </c>
      <c r="F71">
        <v>705.3</v>
      </c>
      <c r="G71">
        <v>68.553796190745103</v>
      </c>
      <c r="H71">
        <f>(Table2[[#This Row],[1Y Return vs Nifty]]-AVERAGE(Table2[1Y Return vs Nifty]))/_xlfn.STDEV.P(Table2[1Y Return vs Nifty])</f>
        <v>0.74363329632864206</v>
      </c>
      <c r="I71">
        <v>5.7713218420719397</v>
      </c>
      <c r="J71">
        <f>(Table2[[#This Row],[1M Return vs Nifty]]-AVERAGE(Table2[1M Return vs Nifty]))/_xlfn.STDEV.P(Table2[1M Return vs Nifty])</f>
        <v>0.58803454853099324</v>
      </c>
      <c r="K71">
        <v>18.518156546082501</v>
      </c>
      <c r="L71">
        <f>(Table2[[#This Row],[6M Return vs Nifty]]-AVERAGE(Table2[6M Return vs Nifty]))/_xlfn.STDEV.P(Table2[6M Return vs Nifty])</f>
        <v>0.44468856079398744</v>
      </c>
      <c r="M71">
        <v>-3.2998431631225502</v>
      </c>
      <c r="N71">
        <f>(Table2[[#This Row],[1W Return vs Nifty]]-AVERAGE(Table2[1W Return vs Nifty]))/_xlfn.STDEV.P(Table2[1W Return vs Nifty])</f>
        <v>-0.87277673693187308</v>
      </c>
      <c r="O71">
        <v>718.19</v>
      </c>
      <c r="P71">
        <v>717.89166785173097</v>
      </c>
      <c r="Q71">
        <v>614.19977592437795</v>
      </c>
      <c r="R71">
        <v>31.705517850712798</v>
      </c>
      <c r="S71" s="1">
        <f>(Table2[[#This Row],[Close Price]]-Table2[[#This Row],[20D EMA]])/Table2[[#This Row],[20D EMA]]</f>
        <v>-1.7947896796112587E-2</v>
      </c>
      <c r="T71" s="1">
        <f>(Table2[[#This Row],[Close Price]]-Table2[[#This Row],[50D EMA]])/Table2[[#This Row],[50D EMA]]</f>
        <v>-1.7539788265562687E-2</v>
      </c>
      <c r="U71" s="1">
        <f>(Table2[[#This Row],[Close Price]]-Table2[[#This Row],[200D EMA]])/Table2[[#This Row],[200D EMA]]</f>
        <v>0.14832344075429707</v>
      </c>
      <c r="V71">
        <v>0.42724766800758701</v>
      </c>
      <c r="W71">
        <v>695</v>
      </c>
      <c r="X71">
        <v>709.9</v>
      </c>
      <c r="Y71">
        <v>648.54999999999995</v>
      </c>
      <c r="Z71">
        <v>709.9</v>
      </c>
      <c r="AA71">
        <v>695</v>
      </c>
      <c r="AB71">
        <v>709.9</v>
      </c>
      <c r="AC71" s="1">
        <f>(Table2[[#This Row],[Close Price]]/Table2[[#This Row],[Day Low]])-1</f>
        <v>1.4820143884892056E-2</v>
      </c>
      <c r="AD71" s="1">
        <f>(Table2[[#This Row],[Day High]]/Table2[[#This Row],[Close Price]])-1</f>
        <v>6.5220473557352499E-3</v>
      </c>
      <c r="AE71" s="1">
        <f>(Table2[[#This Row],[Close Price]]/Table2[[#This Row],[Current Week Low]])-1</f>
        <v>8.7502891064682675E-2</v>
      </c>
      <c r="AF71" s="1">
        <f>(Table2[[#This Row],[Current Week High]]/Table2[[#This Row],[Close Price]])-1</f>
        <v>6.5220473557352499E-3</v>
      </c>
      <c r="AG71" s="1">
        <f>(Table2[[#This Row],[Close Price]]/Table2[[#This Row],[Current Month Low]])-1</f>
        <v>1.4820143884892056E-2</v>
      </c>
      <c r="AH71" s="1">
        <f>(Table2[[#This Row],[Current Month High]]/Table2[[#This Row],[Close Price]])-1</f>
        <v>6.5220473557352499E-3</v>
      </c>
      <c r="AI71">
        <v>19.658301432014699</v>
      </c>
      <c r="AJ71">
        <v>101.312972741544</v>
      </c>
      <c r="AK71" t="str">
        <f>IF(AND(Table2[[#This Row],[20D EMA]]&gt;Table2[[#This Row],[50D EMA]],Table2[[#This Row],[50D EMA]]&gt;Table2[[#This Row],[200D EMA]]),"Uptrend","Downtrend/NoTrend")</f>
        <v>Uptrend</v>
      </c>
      <c r="AL71">
        <v>-0.1</v>
      </c>
      <c r="AM71" t="s">
        <v>3180</v>
      </c>
      <c r="AN71">
        <v>-11.73</v>
      </c>
      <c r="AO71" t="s">
        <v>3180</v>
      </c>
      <c r="AP71">
        <v>0.130015733437951</v>
      </c>
      <c r="AQ71">
        <f>(Table2[[#This Row],[Sharpe Ratio]]-AVERAGE(Table2[Sharpe Ratio]))/_xlfn.STDEV.P(Table2[Sharpe Ratio])</f>
        <v>0.85749012794918267</v>
      </c>
      <c r="AR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1.7610697966709326</v>
      </c>
      <c r="AS71">
        <f>_xlfn.RANK.AVG(Table2[[#This Row],[1Y Return vs Nifty Z-Score]],Table2[1Y Return vs Nifty Z-Score])</f>
        <v>119</v>
      </c>
      <c r="AT71">
        <f>_xlfn.RANK.AVG(Table2[[#This Row],[6M Return vs Nifty Z-Score]],Table2[6M Return vs Nifty Z-Score])</f>
        <v>169</v>
      </c>
      <c r="AU71">
        <f>_xlfn.RANK.AVG(Table2[[#This Row],[Sharpe Ratio Z-Score]],Table2[Sharpe Ratio Z-Score])</f>
        <v>136</v>
      </c>
      <c r="AV71">
        <f>(Table2[[#This Row],[Rank 1Y]]+Table2[[#This Row],[Rank 6M]]+Table2[[#This Row],[Rank Sharpe]])/3</f>
        <v>141.33333333333334</v>
      </c>
    </row>
    <row r="72" spans="1:48" x14ac:dyDescent="0.3">
      <c r="A72" t="s">
        <v>616</v>
      </c>
      <c r="B72" t="s">
        <v>617</v>
      </c>
      <c r="C72" t="s">
        <v>3137</v>
      </c>
      <c r="D72" t="s">
        <v>237</v>
      </c>
      <c r="E72">
        <v>31818.398850026399</v>
      </c>
      <c r="F72">
        <v>2402.4</v>
      </c>
      <c r="G72">
        <v>68.380048968285095</v>
      </c>
      <c r="H72">
        <f>(Table2[[#This Row],[1Y Return vs Nifty]]-AVERAGE(Table2[1Y Return vs Nifty]))/_xlfn.STDEV.P(Table2[1Y Return vs Nifty])</f>
        <v>0.74069784219140555</v>
      </c>
      <c r="I72">
        <v>23.142653058382699</v>
      </c>
      <c r="J72">
        <f>(Table2[[#This Row],[1M Return vs Nifty]]-AVERAGE(Table2[1M Return vs Nifty]))/_xlfn.STDEV.P(Table2[1M Return vs Nifty])</f>
        <v>2.4443654542167468</v>
      </c>
      <c r="K72">
        <v>28.679899112357202</v>
      </c>
      <c r="L72">
        <f>(Table2[[#This Row],[6M Return vs Nifty]]-AVERAGE(Table2[6M Return vs Nifty]))/_xlfn.STDEV.P(Table2[6M Return vs Nifty])</f>
        <v>0.79818388697638443</v>
      </c>
      <c r="M72">
        <v>0.28773548412115202</v>
      </c>
      <c r="N72">
        <f>(Table2[[#This Row],[1W Return vs Nifty]]-AVERAGE(Table2[1W Return vs Nifty]))/_xlfn.STDEV.P(Table2[1W Return vs Nifty])</f>
        <v>-0.19139481620987012</v>
      </c>
      <c r="O72">
        <v>2241.44</v>
      </c>
      <c r="P72">
        <v>2107.5024768370399</v>
      </c>
      <c r="Q72">
        <v>1813.2121992790001</v>
      </c>
      <c r="R72">
        <v>72.915856073146699</v>
      </c>
      <c r="S72" s="1">
        <f>(Table2[[#This Row],[Close Price]]-Table2[[#This Row],[20D EMA]])/Table2[[#This Row],[20D EMA]]</f>
        <v>7.1810978656577928E-2</v>
      </c>
      <c r="T72" s="1">
        <f>(Table2[[#This Row],[Close Price]]-Table2[[#This Row],[50D EMA]])/Table2[[#This Row],[50D EMA]]</f>
        <v>0.13992748592426105</v>
      </c>
      <c r="U72" s="1">
        <f>(Table2[[#This Row],[Close Price]]-Table2[[#This Row],[200D EMA]])/Table2[[#This Row],[200D EMA]]</f>
        <v>0.32494144974056693</v>
      </c>
      <c r="V72">
        <v>1.3577886487395501</v>
      </c>
      <c r="W72">
        <v>2390</v>
      </c>
      <c r="X72">
        <v>2425</v>
      </c>
      <c r="Y72">
        <v>2206</v>
      </c>
      <c r="Z72">
        <v>2463.6999999999998</v>
      </c>
      <c r="AA72">
        <v>2390</v>
      </c>
      <c r="AB72">
        <v>2425</v>
      </c>
      <c r="AC72" s="1">
        <f>(Table2[[#This Row],[Close Price]]/Table2[[#This Row],[Day Low]])-1</f>
        <v>5.1882845188284676E-3</v>
      </c>
      <c r="AD72" s="1">
        <f>(Table2[[#This Row],[Day High]]/Table2[[#This Row],[Close Price]])-1</f>
        <v>9.407259407259394E-3</v>
      </c>
      <c r="AE72" s="1">
        <f>(Table2[[#This Row],[Close Price]]/Table2[[#This Row],[Current Week Low]])-1</f>
        <v>8.9029918404351704E-2</v>
      </c>
      <c r="AF72" s="1">
        <f>(Table2[[#This Row],[Current Week High]]/Table2[[#This Row],[Close Price]])-1</f>
        <v>2.5516150516150304E-2</v>
      </c>
      <c r="AG72" s="1">
        <f>(Table2[[#This Row],[Close Price]]/Table2[[#This Row],[Current Month Low]])-1</f>
        <v>5.1882845188284676E-3</v>
      </c>
      <c r="AH72" s="1">
        <f>(Table2[[#This Row],[Current Month High]]/Table2[[#This Row],[Close Price]])-1</f>
        <v>9.407259407259394E-3</v>
      </c>
      <c r="AI72">
        <v>5.0616050616050599</v>
      </c>
      <c r="AJ72">
        <v>97.233282705964399</v>
      </c>
      <c r="AK72" t="str">
        <f>IF(AND(Table2[[#This Row],[20D EMA]]&gt;Table2[[#This Row],[50D EMA]],Table2[[#This Row],[50D EMA]]&gt;Table2[[#This Row],[200D EMA]]),"Uptrend","Downtrend/NoTrend")</f>
        <v>Uptrend</v>
      </c>
      <c r="AL72">
        <v>0.47</v>
      </c>
      <c r="AM72" t="s">
        <v>3181</v>
      </c>
      <c r="AN72">
        <v>8.2200000000000006</v>
      </c>
      <c r="AO72" t="s">
        <v>3181</v>
      </c>
      <c r="AP72">
        <v>0.108218523735824</v>
      </c>
      <c r="AQ72">
        <f>(Table2[[#This Row],[Sharpe Ratio]]-AVERAGE(Table2[Sharpe Ratio]))/_xlfn.STDEV.P(Table2[Sharpe Ratio])</f>
        <v>0.5985515730409241</v>
      </c>
      <c r="AR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4.3904039402155908</v>
      </c>
      <c r="AS72">
        <f>_xlfn.RANK.AVG(Table2[[#This Row],[1Y Return vs Nifty Z-Score]],Table2[1Y Return vs Nifty Z-Score])</f>
        <v>120</v>
      </c>
      <c r="AT72">
        <f>_xlfn.RANK.AVG(Table2[[#This Row],[6M Return vs Nifty Z-Score]],Table2[6M Return vs Nifty Z-Score])</f>
        <v>117</v>
      </c>
      <c r="AU72">
        <f>_xlfn.RANK.AVG(Table2[[#This Row],[Sharpe Ratio Z-Score]],Table2[Sharpe Ratio Z-Score])</f>
        <v>192</v>
      </c>
      <c r="AV72">
        <f>(Table2[[#This Row],[Rank 1Y]]+Table2[[#This Row],[Rank 6M]]+Table2[[#This Row],[Rank Sharpe]])/3</f>
        <v>143</v>
      </c>
    </row>
    <row r="73" spans="1:48" hidden="1" x14ac:dyDescent="0.3">
      <c r="A73" t="s">
        <v>1120</v>
      </c>
      <c r="B73" t="s">
        <v>1121</v>
      </c>
      <c r="C73" t="s">
        <v>3140</v>
      </c>
      <c r="D73" t="s">
        <v>215</v>
      </c>
      <c r="E73">
        <v>11096.3494244742</v>
      </c>
      <c r="F73">
        <v>291.05</v>
      </c>
      <c r="G73">
        <v>40.9788000279909</v>
      </c>
      <c r="H73">
        <f>(Table2[[#This Row],[1Y Return vs Nifty]]-AVERAGE(Table2[1Y Return vs Nifty]))/_xlfn.STDEV.P(Table2[1Y Return vs Nifty])</f>
        <v>0.27775455925202008</v>
      </c>
      <c r="I73">
        <v>-11.127734399880699</v>
      </c>
      <c r="J73">
        <f>(Table2[[#This Row],[1M Return vs Nifty]]-AVERAGE(Table2[1M Return vs Nifty]))/_xlfn.STDEV.P(Table2[1M Return vs Nifty])</f>
        <v>-1.2178282254977142</v>
      </c>
      <c r="K73">
        <v>58.369419234022097</v>
      </c>
      <c r="L73">
        <f>(Table2[[#This Row],[6M Return vs Nifty]]-AVERAGE(Table2[6M Return vs Nifty]))/_xlfn.STDEV.P(Table2[6M Return vs Nifty])</f>
        <v>1.8309896809785329</v>
      </c>
      <c r="M73">
        <v>-4.6135066685668704</v>
      </c>
      <c r="N73">
        <f>(Table2[[#This Row],[1W Return vs Nifty]]-AVERAGE(Table2[1W Return vs Nifty]))/_xlfn.STDEV.P(Table2[1W Return vs Nifty])</f>
        <v>-1.1222783229695064</v>
      </c>
      <c r="O73">
        <v>281.06</v>
      </c>
      <c r="P73">
        <v>267.76242889045801</v>
      </c>
      <c r="Q73">
        <v>226.13982113054499</v>
      </c>
      <c r="R73">
        <v>49.884516490002497</v>
      </c>
      <c r="S73" s="1">
        <f>(Table2[[#This Row],[Close Price]]-Table2[[#This Row],[20D EMA]])/Table2[[#This Row],[20D EMA]]</f>
        <v>3.5544011954742792E-2</v>
      </c>
      <c r="T73" s="1">
        <f>(Table2[[#This Row],[Close Price]]-Table2[[#This Row],[50D EMA]])/Table2[[#This Row],[50D EMA]]</f>
        <v>8.6971018324116633E-2</v>
      </c>
      <c r="U73" s="1">
        <f>(Table2[[#This Row],[Close Price]]-Table2[[#This Row],[200D EMA]])/Table2[[#This Row],[200D EMA]]</f>
        <v>0.28703559835215386</v>
      </c>
      <c r="V73">
        <v>0.12448532658344599</v>
      </c>
      <c r="W73">
        <v>282.64999999999998</v>
      </c>
      <c r="X73">
        <v>293.3</v>
      </c>
      <c r="Y73">
        <v>266</v>
      </c>
      <c r="Z73">
        <v>293.3</v>
      </c>
      <c r="AA73">
        <v>282.64999999999998</v>
      </c>
      <c r="AB73">
        <v>293.3</v>
      </c>
      <c r="AC73" s="1">
        <f>(Table2[[#This Row],[Close Price]]/Table2[[#This Row],[Day Low]])-1</f>
        <v>2.971873341588549E-2</v>
      </c>
      <c r="AD73" s="1">
        <f>(Table2[[#This Row],[Day High]]/Table2[[#This Row],[Close Price]])-1</f>
        <v>7.7306304758633093E-3</v>
      </c>
      <c r="AE73" s="1">
        <f>(Table2[[#This Row],[Close Price]]/Table2[[#This Row],[Current Week Low]])-1</f>
        <v>9.417293233082713E-2</v>
      </c>
      <c r="AF73" s="1">
        <f>(Table2[[#This Row],[Current Week High]]/Table2[[#This Row],[Close Price]])-1</f>
        <v>7.7306304758633093E-3</v>
      </c>
      <c r="AG73" s="1">
        <f>(Table2[[#This Row],[Close Price]]/Table2[[#This Row],[Current Month Low]])-1</f>
        <v>2.971873341588549E-2</v>
      </c>
      <c r="AH73" s="1">
        <f>(Table2[[#This Row],[Current Month High]]/Table2[[#This Row],[Close Price]])-1</f>
        <v>7.7306304758633093E-3</v>
      </c>
      <c r="AI73">
        <v>20.597835423466702</v>
      </c>
      <c r="AJ73">
        <v>101.48840429214199</v>
      </c>
      <c r="AK73" t="str">
        <f>IF(AND(Table2[[#This Row],[20D EMA]]&gt;Table2[[#This Row],[50D EMA]],Table2[[#This Row],[50D EMA]]&gt;Table2[[#This Row],[200D EMA]]),"Uptrend","Downtrend/NoTrend")</f>
        <v>Uptrend</v>
      </c>
      <c r="AL73">
        <v>0.41</v>
      </c>
      <c r="AM73" t="s">
        <v>3181</v>
      </c>
      <c r="AN73">
        <v>-0.14000000000000001</v>
      </c>
      <c r="AO73" t="s">
        <v>3180</v>
      </c>
      <c r="AP73">
        <v>0.109076160980559</v>
      </c>
      <c r="AQ73">
        <f>(Table2[[#This Row],[Sharpe Ratio]]-AVERAGE(Table2[Sharpe Ratio]))/_xlfn.STDEV.P(Table2[Sharpe Ratio])</f>
        <v>0.60873981969368318</v>
      </c>
      <c r="AR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0.37737751145701548</v>
      </c>
      <c r="AS73">
        <f>_xlfn.RANK.AVG(Table2[[#This Row],[1Y Return vs Nifty Z-Score]],Table2[1Y Return vs Nifty Z-Score])</f>
        <v>212</v>
      </c>
      <c r="AT73">
        <f>_xlfn.RANK.AVG(Table2[[#This Row],[6M Return vs Nifty Z-Score]],Table2[6M Return vs Nifty Z-Score])</f>
        <v>30</v>
      </c>
      <c r="AU73">
        <f>_xlfn.RANK.AVG(Table2[[#This Row],[Sharpe Ratio Z-Score]],Table2[Sharpe Ratio Z-Score])</f>
        <v>189</v>
      </c>
      <c r="AV73">
        <f>(Table2[[#This Row],[Rank 1Y]]+Table2[[#This Row],[Rank 6M]]+Table2[[#This Row],[Rank Sharpe]])/3</f>
        <v>143.66666666666666</v>
      </c>
    </row>
    <row r="74" spans="1:48" x14ac:dyDescent="0.3">
      <c r="A74" t="s">
        <v>604</v>
      </c>
      <c r="B74" t="s">
        <v>605</v>
      </c>
      <c r="C74" t="s">
        <v>3135</v>
      </c>
      <c r="D74" t="s">
        <v>386</v>
      </c>
      <c r="E74">
        <v>32299.9193675071</v>
      </c>
      <c r="F74">
        <v>1558</v>
      </c>
      <c r="G74">
        <v>79.500539179435606</v>
      </c>
      <c r="H74">
        <f>(Table2[[#This Row],[1Y Return vs Nifty]]-AVERAGE(Table2[1Y Return vs Nifty]))/_xlfn.STDEV.P(Table2[1Y Return vs Nifty])</f>
        <v>0.92857819237043804</v>
      </c>
      <c r="I74">
        <v>12.5251733443953</v>
      </c>
      <c r="J74">
        <f>(Table2[[#This Row],[1M Return vs Nifty]]-AVERAGE(Table2[1M Return vs Nifty]))/_xlfn.STDEV.P(Table2[1M Return vs Nifty])</f>
        <v>1.3097629595581846</v>
      </c>
      <c r="K74">
        <v>42.5057751181212</v>
      </c>
      <c r="L74">
        <f>(Table2[[#This Row],[6M Return vs Nifty]]-AVERAGE(Table2[6M Return vs Nifty]))/_xlfn.STDEV.P(Table2[6M Return vs Nifty])</f>
        <v>1.2791429859241781</v>
      </c>
      <c r="M74">
        <v>4.3174854822814996</v>
      </c>
      <c r="N74">
        <f>(Table2[[#This Row],[1W Return vs Nifty]]-AVERAGE(Table2[1W Return vs Nifty]))/_xlfn.STDEV.P(Table2[1W Return vs Nifty])</f>
        <v>0.57396785977928289</v>
      </c>
      <c r="O74">
        <v>1497.17</v>
      </c>
      <c r="P74">
        <v>1445.4264146850501</v>
      </c>
      <c r="Q74">
        <v>1190.3312855929801</v>
      </c>
      <c r="R74">
        <v>55.970150130898801</v>
      </c>
      <c r="S74" s="1">
        <f>(Table2[[#This Row],[Close Price]]-Table2[[#This Row],[20D EMA]])/Table2[[#This Row],[20D EMA]]</f>
        <v>4.0629988578451293E-2</v>
      </c>
      <c r="T74" s="1">
        <f>(Table2[[#This Row],[Close Price]]-Table2[[#This Row],[50D EMA]])/Table2[[#This Row],[50D EMA]]</f>
        <v>7.7882612474242802E-2</v>
      </c>
      <c r="U74" s="1">
        <f>(Table2[[#This Row],[Close Price]]-Table2[[#This Row],[200D EMA]])/Table2[[#This Row],[200D EMA]]</f>
        <v>0.30887931692382653</v>
      </c>
      <c r="V74">
        <v>0.87005059279172103</v>
      </c>
      <c r="W74">
        <v>1550.05</v>
      </c>
      <c r="X74">
        <v>1570</v>
      </c>
      <c r="Y74">
        <v>1447.7</v>
      </c>
      <c r="Z74">
        <v>1570</v>
      </c>
      <c r="AA74">
        <v>1550.05</v>
      </c>
      <c r="AB74">
        <v>1570</v>
      </c>
      <c r="AC74" s="1">
        <f>(Table2[[#This Row],[Close Price]]/Table2[[#This Row],[Day Low]])-1</f>
        <v>5.1288668107480895E-3</v>
      </c>
      <c r="AD74" s="1">
        <f>(Table2[[#This Row],[Day High]]/Table2[[#This Row],[Close Price]])-1</f>
        <v>7.7021822849807631E-3</v>
      </c>
      <c r="AE74" s="1">
        <f>(Table2[[#This Row],[Close Price]]/Table2[[#This Row],[Current Week Low]])-1</f>
        <v>7.6189818332527359E-2</v>
      </c>
      <c r="AF74" s="1">
        <f>(Table2[[#This Row],[Current Week High]]/Table2[[#This Row],[Close Price]])-1</f>
        <v>7.7021822849807631E-3</v>
      </c>
      <c r="AG74" s="1">
        <f>(Table2[[#This Row],[Close Price]]/Table2[[#This Row],[Current Month Low]])-1</f>
        <v>5.1288668107480895E-3</v>
      </c>
      <c r="AH74" s="1">
        <f>(Table2[[#This Row],[Current Month High]]/Table2[[#This Row],[Close Price]])-1</f>
        <v>7.7021822849807631E-3</v>
      </c>
      <c r="AI74">
        <v>6.8292682926829302</v>
      </c>
      <c r="AJ74">
        <v>112.696245733788</v>
      </c>
      <c r="AK74" t="str">
        <f>IF(AND(Table2[[#This Row],[20D EMA]]&gt;Table2[[#This Row],[50D EMA]],Table2[[#This Row],[50D EMA]]&gt;Table2[[#This Row],[200D EMA]]),"Uptrend","Downtrend/NoTrend")</f>
        <v>Uptrend</v>
      </c>
      <c r="AL74">
        <v>0.15</v>
      </c>
      <c r="AM74" t="s">
        <v>3181</v>
      </c>
      <c r="AN74">
        <v>-0.75</v>
      </c>
      <c r="AO74" t="s">
        <v>3180</v>
      </c>
      <c r="AP74">
        <v>8.6303206285205006E-2</v>
      </c>
      <c r="AQ74">
        <f>(Table2[[#This Row],[Sharpe Ratio]]-AVERAGE(Table2[Sharpe Ratio]))/_xlfn.STDEV.P(Table2[Sharpe Ratio])</f>
        <v>0.33820996470812559</v>
      </c>
      <c r="AR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4.4296619623402087</v>
      </c>
      <c r="AS74">
        <f>_xlfn.RANK.AVG(Table2[[#This Row],[1Y Return vs Nifty Z-Score]],Table2[1Y Return vs Nifty Z-Score])</f>
        <v>103</v>
      </c>
      <c r="AT74">
        <f>_xlfn.RANK.AVG(Table2[[#This Row],[6M Return vs Nifty Z-Score]],Table2[6M Return vs Nifty Z-Score])</f>
        <v>74</v>
      </c>
      <c r="AU74">
        <f>_xlfn.RANK.AVG(Table2[[#This Row],[Sharpe Ratio Z-Score]],Table2[Sharpe Ratio Z-Score])</f>
        <v>255</v>
      </c>
      <c r="AV74">
        <f>(Table2[[#This Row],[Rank 1Y]]+Table2[[#This Row],[Rank 6M]]+Table2[[#This Row],[Rank Sharpe]])/3</f>
        <v>144</v>
      </c>
    </row>
    <row r="75" spans="1:48" x14ac:dyDescent="0.3">
      <c r="A75" t="s">
        <v>252</v>
      </c>
      <c r="B75" t="s">
        <v>253</v>
      </c>
      <c r="C75" t="s">
        <v>3139</v>
      </c>
      <c r="D75" t="s">
        <v>51</v>
      </c>
      <c r="E75">
        <v>99745.003250274895</v>
      </c>
      <c r="F75">
        <v>2197.6999999999998</v>
      </c>
      <c r="G75">
        <v>66.023845303898597</v>
      </c>
      <c r="H75">
        <f>(Table2[[#This Row],[1Y Return vs Nifty]]-AVERAGE(Table2[1Y Return vs Nifty]))/_xlfn.STDEV.P(Table2[1Y Return vs Nifty])</f>
        <v>0.70088985161252115</v>
      </c>
      <c r="I75">
        <v>5.3713923443781599</v>
      </c>
      <c r="J75">
        <f>(Table2[[#This Row],[1M Return vs Nifty]]-AVERAGE(Table2[1M Return vs Nifty]))/_xlfn.STDEV.P(Table2[1M Return vs Nifty])</f>
        <v>0.5452973813317824</v>
      </c>
      <c r="K75">
        <v>25.8656123535144</v>
      </c>
      <c r="L75">
        <f>(Table2[[#This Row],[6M Return vs Nifty]]-AVERAGE(Table2[6M Return vs Nifty]))/_xlfn.STDEV.P(Table2[6M Return vs Nifty])</f>
        <v>0.70028362928931687</v>
      </c>
      <c r="M75">
        <v>1.82644629688911</v>
      </c>
      <c r="N75">
        <f>(Table2[[#This Row],[1W Return vs Nifty]]-AVERAGE(Table2[1W Return vs Nifty]))/_xlfn.STDEV.P(Table2[1W Return vs Nifty])</f>
        <v>0.10084957259121112</v>
      </c>
      <c r="O75">
        <v>2180.6999999999998</v>
      </c>
      <c r="P75">
        <v>2148.7124701551802</v>
      </c>
      <c r="Q75">
        <v>1822.4751395722501</v>
      </c>
      <c r="R75">
        <v>46.511850965715603</v>
      </c>
      <c r="S75" s="1">
        <f>(Table2[[#This Row],[Close Price]]-Table2[[#This Row],[20D EMA]])/Table2[[#This Row],[20D EMA]]</f>
        <v>7.7956619434126663E-3</v>
      </c>
      <c r="T75" s="1">
        <f>(Table2[[#This Row],[Close Price]]-Table2[[#This Row],[50D EMA]])/Table2[[#This Row],[50D EMA]]</f>
        <v>2.2798550539096435E-2</v>
      </c>
      <c r="U75" s="1">
        <f>(Table2[[#This Row],[Close Price]]-Table2[[#This Row],[200D EMA]])/Table2[[#This Row],[200D EMA]]</f>
        <v>0.2058875055578635</v>
      </c>
      <c r="V75">
        <v>0.62141526766396105</v>
      </c>
      <c r="W75">
        <v>2180.25</v>
      </c>
      <c r="X75">
        <v>2205</v>
      </c>
      <c r="Y75">
        <v>2148.35</v>
      </c>
      <c r="Z75">
        <v>2217</v>
      </c>
      <c r="AA75">
        <v>2180.25</v>
      </c>
      <c r="AB75">
        <v>2205</v>
      </c>
      <c r="AC75" s="1">
        <f>(Table2[[#This Row],[Close Price]]/Table2[[#This Row],[Day Low]])-1</f>
        <v>8.0036693039788886E-3</v>
      </c>
      <c r="AD75" s="1">
        <f>(Table2[[#This Row],[Day High]]/Table2[[#This Row],[Close Price]])-1</f>
        <v>3.3216544569323325E-3</v>
      </c>
      <c r="AE75" s="1">
        <f>(Table2[[#This Row],[Close Price]]/Table2[[#This Row],[Current Week Low]])-1</f>
        <v>2.2971117369143812E-2</v>
      </c>
      <c r="AF75" s="1">
        <f>(Table2[[#This Row],[Current Week High]]/Table2[[#This Row],[Close Price]])-1</f>
        <v>8.7819083587388214E-3</v>
      </c>
      <c r="AG75" s="1">
        <f>(Table2[[#This Row],[Close Price]]/Table2[[#This Row],[Current Month Low]])-1</f>
        <v>8.0036693039788886E-3</v>
      </c>
      <c r="AH75" s="1">
        <f>(Table2[[#This Row],[Current Month High]]/Table2[[#This Row],[Close Price]])-1</f>
        <v>3.3216544569323325E-3</v>
      </c>
      <c r="AI75">
        <v>5.2008918414706304</v>
      </c>
      <c r="AJ75">
        <v>94.831560283687907</v>
      </c>
      <c r="AK75" t="str">
        <f>IF(AND(Table2[[#This Row],[20D EMA]]&gt;Table2[[#This Row],[50D EMA]],Table2[[#This Row],[50D EMA]]&gt;Table2[[#This Row],[200D EMA]]),"Uptrend","Downtrend/NoTrend")</f>
        <v>Uptrend</v>
      </c>
      <c r="AL75">
        <v>0.02</v>
      </c>
      <c r="AM75" t="s">
        <v>3181</v>
      </c>
      <c r="AN75">
        <v>0.11</v>
      </c>
      <c r="AO75" t="s">
        <v>3181</v>
      </c>
      <c r="AP75">
        <v>0.114178358354479</v>
      </c>
      <c r="AQ75">
        <f>(Table2[[#This Row],[Sharpe Ratio]]-AVERAGE(Table2[Sharpe Ratio]))/_xlfn.STDEV.P(Table2[Sharpe Ratio])</f>
        <v>0.66935104621827057</v>
      </c>
      <c r="AR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2.7166714810431021</v>
      </c>
      <c r="AS75">
        <f>_xlfn.RANK.AVG(Table2[[#This Row],[1Y Return vs Nifty Z-Score]],Table2[1Y Return vs Nifty Z-Score])</f>
        <v>130</v>
      </c>
      <c r="AT75">
        <f>_xlfn.RANK.AVG(Table2[[#This Row],[6M Return vs Nifty Z-Score]],Table2[6M Return vs Nifty Z-Score])</f>
        <v>125</v>
      </c>
      <c r="AU75">
        <f>_xlfn.RANK.AVG(Table2[[#This Row],[Sharpe Ratio Z-Score]],Table2[Sharpe Ratio Z-Score])</f>
        <v>179</v>
      </c>
      <c r="AV75">
        <f>(Table2[[#This Row],[Rank 1Y]]+Table2[[#This Row],[Rank 6M]]+Table2[[#This Row],[Rank Sharpe]])/3</f>
        <v>144.66666666666666</v>
      </c>
    </row>
    <row r="76" spans="1:48" x14ac:dyDescent="0.3">
      <c r="A76" t="s">
        <v>1423</v>
      </c>
      <c r="B76" t="s">
        <v>1424</v>
      </c>
      <c r="C76" t="s">
        <v>3134</v>
      </c>
      <c r="D76" t="s">
        <v>21</v>
      </c>
      <c r="E76">
        <v>7520.5015739142</v>
      </c>
      <c r="F76">
        <v>915.75</v>
      </c>
      <c r="G76">
        <v>74.273221556162198</v>
      </c>
      <c r="H76">
        <f>(Table2[[#This Row],[1Y Return vs Nifty]]-AVERAGE(Table2[1Y Return vs Nifty]))/_xlfn.STDEV.P(Table2[1Y Return vs Nifty])</f>
        <v>0.84026281715677398</v>
      </c>
      <c r="I76">
        <v>9.5142185239007198</v>
      </c>
      <c r="J76">
        <f>(Table2[[#This Row],[1M Return vs Nifty]]-AVERAGE(Table2[1M Return vs Nifty]))/_xlfn.STDEV.P(Table2[1M Return vs Nifty])</f>
        <v>0.98800704924202498</v>
      </c>
      <c r="K76">
        <v>16.609116371431</v>
      </c>
      <c r="L76">
        <f>(Table2[[#This Row],[6M Return vs Nifty]]-AVERAGE(Table2[6M Return vs Nifty]))/_xlfn.STDEV.P(Table2[6M Return vs Nifty])</f>
        <v>0.37827900801970099</v>
      </c>
      <c r="M76">
        <v>2.8515972610341001</v>
      </c>
      <c r="N76">
        <f>(Table2[[#This Row],[1W Return vs Nifty]]-AVERAGE(Table2[1W Return vs Nifty]))/_xlfn.STDEV.P(Table2[1W Return vs Nifty])</f>
        <v>0.29555452589329173</v>
      </c>
      <c r="O76">
        <v>900.13</v>
      </c>
      <c r="P76">
        <v>880.95265003807401</v>
      </c>
      <c r="Q76">
        <v>763.88151197473701</v>
      </c>
      <c r="R76">
        <v>53.855753303696297</v>
      </c>
      <c r="S76" s="1">
        <f>(Table2[[#This Row],[Close Price]]-Table2[[#This Row],[20D EMA]])/Table2[[#This Row],[20D EMA]]</f>
        <v>1.7353049004032756E-2</v>
      </c>
      <c r="T76" s="1">
        <f>(Table2[[#This Row],[Close Price]]-Table2[[#This Row],[50D EMA]])/Table2[[#This Row],[50D EMA]]</f>
        <v>3.9499682486251762E-2</v>
      </c>
      <c r="U76" s="1">
        <f>(Table2[[#This Row],[Close Price]]-Table2[[#This Row],[200D EMA]])/Table2[[#This Row],[200D EMA]]</f>
        <v>0.19881157698484209</v>
      </c>
      <c r="V76">
        <v>0.79885122759835003</v>
      </c>
      <c r="W76">
        <v>903.2</v>
      </c>
      <c r="X76">
        <v>932.65</v>
      </c>
      <c r="Y76">
        <v>861.4</v>
      </c>
      <c r="Z76">
        <v>932.65</v>
      </c>
      <c r="AA76">
        <v>903.2</v>
      </c>
      <c r="AB76">
        <v>932.65</v>
      </c>
      <c r="AC76" s="1">
        <f>(Table2[[#This Row],[Close Price]]/Table2[[#This Row],[Day Low]])-1</f>
        <v>1.3895039858281555E-2</v>
      </c>
      <c r="AD76" s="1">
        <f>(Table2[[#This Row],[Day High]]/Table2[[#This Row],[Close Price]])-1</f>
        <v>1.8454818454818334E-2</v>
      </c>
      <c r="AE76" s="1">
        <f>(Table2[[#This Row],[Close Price]]/Table2[[#This Row],[Current Week Low]])-1</f>
        <v>6.3094961690271623E-2</v>
      </c>
      <c r="AF76" s="1">
        <f>(Table2[[#This Row],[Current Week High]]/Table2[[#This Row],[Close Price]])-1</f>
        <v>1.8454818454818334E-2</v>
      </c>
      <c r="AG76" s="1">
        <f>(Table2[[#This Row],[Close Price]]/Table2[[#This Row],[Current Month Low]])-1</f>
        <v>1.3895039858281555E-2</v>
      </c>
      <c r="AH76" s="1">
        <f>(Table2[[#This Row],[Current Month High]]/Table2[[#This Row],[Close Price]])-1</f>
        <v>1.8454818454818334E-2</v>
      </c>
      <c r="AI76">
        <v>8.4302484302484402</v>
      </c>
      <c r="AJ76">
        <v>120.662650602409</v>
      </c>
      <c r="AK76" t="str">
        <f>IF(AND(Table2[[#This Row],[20D EMA]]&gt;Table2[[#This Row],[50D EMA]],Table2[[#This Row],[50D EMA]]&gt;Table2[[#This Row],[200D EMA]]),"Uptrend","Downtrend/NoTrend")</f>
        <v>Uptrend</v>
      </c>
      <c r="AL76">
        <v>0.16</v>
      </c>
      <c r="AM76" t="s">
        <v>3181</v>
      </c>
      <c r="AN76">
        <v>-3.37</v>
      </c>
      <c r="AO76" t="s">
        <v>3180</v>
      </c>
      <c r="AP76">
        <v>0.132952874587735</v>
      </c>
      <c r="AQ76">
        <f>(Table2[[#This Row],[Sharpe Ratio]]-AVERAGE(Table2[Sharpe Ratio]))/_xlfn.STDEV.P(Table2[Sharpe Ratio])</f>
        <v>0.89238170789358418</v>
      </c>
      <c r="AR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3.3944851082053757</v>
      </c>
      <c r="AS76">
        <f>_xlfn.RANK.AVG(Table2[[#This Row],[1Y Return vs Nifty Z-Score]],Table2[1Y Return vs Nifty Z-Score])</f>
        <v>110</v>
      </c>
      <c r="AT76">
        <f>_xlfn.RANK.AVG(Table2[[#This Row],[6M Return vs Nifty Z-Score]],Table2[6M Return vs Nifty Z-Score])</f>
        <v>196</v>
      </c>
      <c r="AU76">
        <f>_xlfn.RANK.AVG(Table2[[#This Row],[Sharpe Ratio Z-Score]],Table2[Sharpe Ratio Z-Score])</f>
        <v>132</v>
      </c>
      <c r="AV76">
        <f>(Table2[[#This Row],[Rank 1Y]]+Table2[[#This Row],[Rank 6M]]+Table2[[#This Row],[Rank Sharpe]])/3</f>
        <v>146</v>
      </c>
    </row>
    <row r="77" spans="1:48" hidden="1" x14ac:dyDescent="0.3">
      <c r="A77" t="s">
        <v>1536</v>
      </c>
      <c r="B77" t="s">
        <v>1537</v>
      </c>
      <c r="C77" t="s">
        <v>3146</v>
      </c>
      <c r="D77" t="s">
        <v>161</v>
      </c>
      <c r="E77">
        <v>6444.4643001087697</v>
      </c>
      <c r="F77">
        <v>413.9</v>
      </c>
      <c r="G77">
        <v>42.513913380526503</v>
      </c>
      <c r="H77">
        <f>(Table2[[#This Row],[1Y Return vs Nifty]]-AVERAGE(Table2[1Y Return vs Nifty]))/_xlfn.STDEV.P(Table2[1Y Return vs Nifty])</f>
        <v>0.30369025352111817</v>
      </c>
      <c r="I77">
        <v>4.0595822329334901</v>
      </c>
      <c r="J77">
        <f>(Table2[[#This Row],[1M Return vs Nifty]]-AVERAGE(Table2[1M Return vs Nifty]))/_xlfn.STDEV.P(Table2[1M Return vs Nifty])</f>
        <v>0.40511505322215935</v>
      </c>
      <c r="K77">
        <v>17.300761043004801</v>
      </c>
      <c r="L77">
        <f>(Table2[[#This Row],[6M Return vs Nifty]]-AVERAGE(Table2[6M Return vs Nifty]))/_xlfn.STDEV.P(Table2[6M Return vs Nifty])</f>
        <v>0.40233916868463793</v>
      </c>
      <c r="M77">
        <v>3.70569674721524</v>
      </c>
      <c r="N77">
        <f>(Table2[[#This Row],[1W Return vs Nifty]]-AVERAGE(Table2[1W Return vs Nifty]))/_xlfn.STDEV.P(Table2[1W Return vs Nifty])</f>
        <v>0.45777200057608392</v>
      </c>
      <c r="O77">
        <v>398.99</v>
      </c>
      <c r="P77">
        <v>400.74448930909</v>
      </c>
      <c r="Q77">
        <v>356.96563882124599</v>
      </c>
      <c r="R77">
        <v>49.2569766778538</v>
      </c>
      <c r="S77" s="1">
        <f>(Table2[[#This Row],[Close Price]]-Table2[[#This Row],[20D EMA]])/Table2[[#This Row],[20D EMA]]</f>
        <v>3.7369357628010649E-2</v>
      </c>
      <c r="T77" s="1">
        <f>(Table2[[#This Row],[Close Price]]-Table2[[#This Row],[50D EMA]])/Table2[[#This Row],[50D EMA]]</f>
        <v>3.2827677090684258E-2</v>
      </c>
      <c r="U77" s="1">
        <f>(Table2[[#This Row],[Close Price]]-Table2[[#This Row],[200D EMA]])/Table2[[#This Row],[200D EMA]]</f>
        <v>0.15949535469789131</v>
      </c>
      <c r="V77">
        <v>0.97268919251994601</v>
      </c>
      <c r="W77">
        <v>409.1</v>
      </c>
      <c r="X77">
        <v>421.5</v>
      </c>
      <c r="Y77">
        <v>367.05</v>
      </c>
      <c r="Z77">
        <v>421.5</v>
      </c>
      <c r="AA77">
        <v>409.1</v>
      </c>
      <c r="AB77">
        <v>421.5</v>
      </c>
      <c r="AC77" s="1">
        <f>(Table2[[#This Row],[Close Price]]/Table2[[#This Row],[Day Low]])-1</f>
        <v>1.1733072598386629E-2</v>
      </c>
      <c r="AD77" s="1">
        <f>(Table2[[#This Row],[Day High]]/Table2[[#This Row],[Close Price]])-1</f>
        <v>1.8361923169847749E-2</v>
      </c>
      <c r="AE77" s="1">
        <f>(Table2[[#This Row],[Close Price]]/Table2[[#This Row],[Current Week Low]])-1</f>
        <v>0.12763928620079001</v>
      </c>
      <c r="AF77" s="1">
        <f>(Table2[[#This Row],[Current Week High]]/Table2[[#This Row],[Close Price]])-1</f>
        <v>1.8361923169847749E-2</v>
      </c>
      <c r="AG77" s="1">
        <f>(Table2[[#This Row],[Close Price]]/Table2[[#This Row],[Current Month Low]])-1</f>
        <v>1.1733072598386629E-2</v>
      </c>
      <c r="AH77" s="1">
        <f>(Table2[[#This Row],[Current Month High]]/Table2[[#This Row],[Close Price]])-1</f>
        <v>1.8361923169847749E-2</v>
      </c>
      <c r="AI77">
        <v>8.96351775791255</v>
      </c>
      <c r="AJ77">
        <v>73.361256544502595</v>
      </c>
      <c r="AK77" t="str">
        <f>IF(AND(Table2[[#This Row],[20D EMA]]&gt;Table2[[#This Row],[50D EMA]],Table2[[#This Row],[50D EMA]]&gt;Table2[[#This Row],[200D EMA]]),"Uptrend","Downtrend/NoTrend")</f>
        <v>Downtrend/NoTrend</v>
      </c>
      <c r="AL77">
        <v>0.03</v>
      </c>
      <c r="AM77" t="s">
        <v>3181</v>
      </c>
      <c r="AN77">
        <v>-1.55</v>
      </c>
      <c r="AO77" t="s">
        <v>3180</v>
      </c>
      <c r="AP77">
        <v>0.181786585143729</v>
      </c>
      <c r="AQ77">
        <f>(Table2[[#This Row],[Sharpe Ratio]]-AVERAGE(Table2[Sharpe Ratio]))/_xlfn.STDEV.P(Table2[Sharpe Ratio])</f>
        <v>1.4724986409771499</v>
      </c>
      <c r="AR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7">
        <f>_xlfn.RANK.AVG(Table2[[#This Row],[1Y Return vs Nifty Z-Score]],Table2[1Y Return vs Nifty Z-Score])</f>
        <v>203</v>
      </c>
      <c r="AT77">
        <f>_xlfn.RANK.AVG(Table2[[#This Row],[6M Return vs Nifty Z-Score]],Table2[6M Return vs Nifty Z-Score])</f>
        <v>183</v>
      </c>
      <c r="AU77">
        <f>_xlfn.RANK.AVG(Table2[[#This Row],[Sharpe Ratio Z-Score]],Table2[Sharpe Ratio Z-Score])</f>
        <v>52</v>
      </c>
      <c r="AV77">
        <f>(Table2[[#This Row],[Rank 1Y]]+Table2[[#This Row],[Rank 6M]]+Table2[[#This Row],[Rank Sharpe]])/3</f>
        <v>146</v>
      </c>
    </row>
    <row r="78" spans="1:48" x14ac:dyDescent="0.3">
      <c r="A78" t="s">
        <v>559</v>
      </c>
      <c r="B78" t="s">
        <v>560</v>
      </c>
      <c r="C78" t="s">
        <v>3139</v>
      </c>
      <c r="D78" t="s">
        <v>51</v>
      </c>
      <c r="E78">
        <v>35425.386385117599</v>
      </c>
      <c r="F78">
        <v>281.95</v>
      </c>
      <c r="G78">
        <v>136.50271237887</v>
      </c>
      <c r="H78">
        <f>(Table2[[#This Row],[1Y Return vs Nifty]]-AVERAGE(Table2[1Y Return vs Nifty]))/_xlfn.STDEV.P(Table2[1Y Return vs Nifty])</f>
        <v>1.8916282071024411</v>
      </c>
      <c r="I78">
        <v>23.0215805693859</v>
      </c>
      <c r="J78">
        <f>(Table2[[#This Row],[1M Return vs Nifty]]-AVERAGE(Table2[1M Return vs Nifty]))/_xlfn.STDEV.P(Table2[1M Return vs Nifty])</f>
        <v>2.4314274358027044</v>
      </c>
      <c r="K78">
        <v>89.168133745901102</v>
      </c>
      <c r="L78">
        <f>(Table2[[#This Row],[6M Return vs Nifty]]-AVERAGE(Table2[6M Return vs Nifty]))/_xlfn.STDEV.P(Table2[6M Return vs Nifty])</f>
        <v>2.9023808878870985</v>
      </c>
      <c r="M78">
        <v>6.8856491613354196</v>
      </c>
      <c r="N78">
        <f>(Table2[[#This Row],[1W Return vs Nifty]]-AVERAGE(Table2[1W Return vs Nifty]))/_xlfn.STDEV.P(Table2[1W Return vs Nifty])</f>
        <v>1.0617342538921131</v>
      </c>
      <c r="O78">
        <v>241</v>
      </c>
      <c r="P78">
        <v>222.95503380425001</v>
      </c>
      <c r="Q78">
        <v>176.03655994676299</v>
      </c>
      <c r="R78">
        <v>66.4878679973814</v>
      </c>
      <c r="S78" s="1">
        <f>(Table2[[#This Row],[Close Price]]-Table2[[#This Row],[20D EMA]])/Table2[[#This Row],[20D EMA]]</f>
        <v>0.16991701244813273</v>
      </c>
      <c r="T78" s="1">
        <f>(Table2[[#This Row],[Close Price]]-Table2[[#This Row],[50D EMA]])/Table2[[#This Row],[50D EMA]]</f>
        <v>0.26460477338917748</v>
      </c>
      <c r="U78" s="1">
        <f>(Table2[[#This Row],[Close Price]]-Table2[[#This Row],[200D EMA]])/Table2[[#This Row],[200D EMA]]</f>
        <v>0.6016559292300836</v>
      </c>
      <c r="V78">
        <v>1.84235733826427</v>
      </c>
      <c r="W78">
        <v>271.45</v>
      </c>
      <c r="X78">
        <v>284.5</v>
      </c>
      <c r="Y78">
        <v>243.8</v>
      </c>
      <c r="Z78">
        <v>284.5</v>
      </c>
      <c r="AA78">
        <v>271.45</v>
      </c>
      <c r="AB78">
        <v>284.5</v>
      </c>
      <c r="AC78" s="1">
        <f>(Table2[[#This Row],[Close Price]]/Table2[[#This Row],[Day Low]])-1</f>
        <v>3.8681156750782764E-2</v>
      </c>
      <c r="AD78" s="1">
        <f>(Table2[[#This Row],[Day High]]/Table2[[#This Row],[Close Price]])-1</f>
        <v>9.0441567653840593E-3</v>
      </c>
      <c r="AE78" s="1">
        <f>(Table2[[#This Row],[Close Price]]/Table2[[#This Row],[Current Week Low]])-1</f>
        <v>0.15648072190319917</v>
      </c>
      <c r="AF78" s="1">
        <f>(Table2[[#This Row],[Current Week High]]/Table2[[#This Row],[Close Price]])-1</f>
        <v>9.0441567653840593E-3</v>
      </c>
      <c r="AG78" s="1">
        <f>(Table2[[#This Row],[Close Price]]/Table2[[#This Row],[Current Month Low]])-1</f>
        <v>3.8681156750782764E-2</v>
      </c>
      <c r="AH78" s="1">
        <f>(Table2[[#This Row],[Current Month High]]/Table2[[#This Row],[Close Price]])-1</f>
        <v>9.0441567653840593E-3</v>
      </c>
      <c r="AI78">
        <v>0.90441567653840504</v>
      </c>
      <c r="AJ78">
        <v>195.85519412381899</v>
      </c>
      <c r="AK78" t="str">
        <f>IF(AND(Table2[[#This Row],[20D EMA]]&gt;Table2[[#This Row],[50D EMA]],Table2[[#This Row],[50D EMA]]&gt;Table2[[#This Row],[200D EMA]]),"Uptrend","Downtrend/NoTrend")</f>
        <v>Uptrend</v>
      </c>
      <c r="AL78">
        <v>0.49</v>
      </c>
      <c r="AM78" t="s">
        <v>3181</v>
      </c>
      <c r="AN78">
        <v>21.33</v>
      </c>
      <c r="AO78" t="s">
        <v>3181</v>
      </c>
      <c r="AP78">
        <v>4.4073890143897003E-2</v>
      </c>
      <c r="AQ78">
        <f>(Table2[[#This Row],[Sharpe Ratio]]-AVERAGE(Table2[Sharpe Ratio]))/_xlfn.STDEV.P(Table2[Sharpe Ratio])</f>
        <v>-0.16345048843360199</v>
      </c>
      <c r="AR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8.123720296250756</v>
      </c>
      <c r="AS78">
        <f>_xlfn.RANK.AVG(Table2[[#This Row],[1Y Return vs Nifty Z-Score]],Table2[1Y Return vs Nifty Z-Score])</f>
        <v>37</v>
      </c>
      <c r="AT78">
        <f>_xlfn.RANK.AVG(Table2[[#This Row],[6M Return vs Nifty Z-Score]],Table2[6M Return vs Nifty Z-Score])</f>
        <v>15</v>
      </c>
      <c r="AU78">
        <f>_xlfn.RANK.AVG(Table2[[#This Row],[Sharpe Ratio Z-Score]],Table2[Sharpe Ratio Z-Score])</f>
        <v>387</v>
      </c>
      <c r="AV78">
        <f>(Table2[[#This Row],[Rank 1Y]]+Table2[[#This Row],[Rank 6M]]+Table2[[#This Row],[Rank Sharpe]])/3</f>
        <v>146.33333333333334</v>
      </c>
    </row>
    <row r="79" spans="1:48" hidden="1" x14ac:dyDescent="0.3">
      <c r="A79" t="s">
        <v>89</v>
      </c>
      <c r="B79" t="s">
        <v>90</v>
      </c>
      <c r="C79" t="s">
        <v>3146</v>
      </c>
      <c r="D79" t="s">
        <v>91</v>
      </c>
      <c r="E79">
        <v>283944.50031439401</v>
      </c>
      <c r="F79">
        <v>4288</v>
      </c>
      <c r="G79">
        <v>107.264669337966</v>
      </c>
      <c r="H79">
        <f>(Table2[[#This Row],[1Y Return vs Nifty]]-AVERAGE(Table2[1Y Return vs Nifty]))/_xlfn.STDEV.P(Table2[1Y Return vs Nifty])</f>
        <v>1.3976523426601897</v>
      </c>
      <c r="I79">
        <v>1.3901806830993599</v>
      </c>
      <c r="J79">
        <f>(Table2[[#This Row],[1M Return vs Nifty]]-AVERAGE(Table2[1M Return vs Nifty]))/_xlfn.STDEV.P(Table2[1M Return vs Nifty])</f>
        <v>0.11985812415101324</v>
      </c>
      <c r="K79">
        <v>1.11567031829754</v>
      </c>
      <c r="L79">
        <f>(Table2[[#This Row],[6M Return vs Nifty]]-AVERAGE(Table2[6M Return vs Nifty]))/_xlfn.STDEV.P(Table2[6M Return vs Nifty])</f>
        <v>-0.16068965119615664</v>
      </c>
      <c r="M79">
        <v>0.48073400950257</v>
      </c>
      <c r="N79">
        <f>(Table2[[#This Row],[1W Return vs Nifty]]-AVERAGE(Table2[1W Return vs Nifty]))/_xlfn.STDEV.P(Table2[1W Return vs Nifty])</f>
        <v>-0.15473897703490475</v>
      </c>
      <c r="O79">
        <v>4335.8999999999996</v>
      </c>
      <c r="P79">
        <v>4463.5658913044099</v>
      </c>
      <c r="Q79">
        <v>4113.56587384251</v>
      </c>
      <c r="R79">
        <v>40.595011160718698</v>
      </c>
      <c r="S79" s="1">
        <f>(Table2[[#This Row],[Close Price]]-Table2[[#This Row],[20D EMA]])/Table2[[#This Row],[20D EMA]]</f>
        <v>-1.1047302751447137E-2</v>
      </c>
      <c r="T79" s="1">
        <f>(Table2[[#This Row],[Close Price]]-Table2[[#This Row],[50D EMA]])/Table2[[#This Row],[50D EMA]]</f>
        <v>-3.9333101735192132E-2</v>
      </c>
      <c r="U79" s="1">
        <f>(Table2[[#This Row],[Close Price]]-Table2[[#This Row],[200D EMA]])/Table2[[#This Row],[200D EMA]]</f>
        <v>4.2404602602012037E-2</v>
      </c>
      <c r="V79">
        <v>0.73082669191748695</v>
      </c>
      <c r="W79">
        <v>4257.05</v>
      </c>
      <c r="X79">
        <v>4295.55</v>
      </c>
      <c r="Y79">
        <v>4098.2</v>
      </c>
      <c r="Z79">
        <v>4334</v>
      </c>
      <c r="AA79">
        <v>4257.05</v>
      </c>
      <c r="AB79">
        <v>4295.55</v>
      </c>
      <c r="AC79" s="1">
        <f>(Table2[[#This Row],[Close Price]]/Table2[[#This Row],[Day Low]])-1</f>
        <v>7.2702928084000806E-3</v>
      </c>
      <c r="AD79" s="1">
        <f>(Table2[[#This Row],[Day High]]/Table2[[#This Row],[Close Price]])-1</f>
        <v>1.7607276119402382E-3</v>
      </c>
      <c r="AE79" s="1">
        <f>(Table2[[#This Row],[Close Price]]/Table2[[#This Row],[Current Week Low]])-1</f>
        <v>4.6313015470206498E-2</v>
      </c>
      <c r="AF79" s="1">
        <f>(Table2[[#This Row],[Current Week High]]/Table2[[#This Row],[Close Price]])-1</f>
        <v>1.0727611940298587E-2</v>
      </c>
      <c r="AG79" s="1">
        <f>(Table2[[#This Row],[Close Price]]/Table2[[#This Row],[Current Month Low]])-1</f>
        <v>7.2702928084000806E-3</v>
      </c>
      <c r="AH79" s="1">
        <f>(Table2[[#This Row],[Current Month High]]/Table2[[#This Row],[Close Price]])-1</f>
        <v>1.7607276119402382E-3</v>
      </c>
      <c r="AI79">
        <v>32.340251865671597</v>
      </c>
      <c r="AJ79">
        <v>135.733919736118</v>
      </c>
      <c r="AK79" t="str">
        <f>IF(AND(Table2[[#This Row],[20D EMA]]&gt;Table2[[#This Row],[50D EMA]],Table2[[#This Row],[50D EMA]]&gt;Table2[[#This Row],[200D EMA]]),"Uptrend","Downtrend/NoTrend")</f>
        <v>Downtrend/NoTrend</v>
      </c>
      <c r="AL79">
        <v>0</v>
      </c>
      <c r="AM79">
        <v>0</v>
      </c>
      <c r="AN79">
        <v>-7.91</v>
      </c>
      <c r="AO79" t="s">
        <v>3180</v>
      </c>
      <c r="AP79">
        <v>0.24561607020602799</v>
      </c>
      <c r="AQ79">
        <f>(Table2[[#This Row],[Sharpe Ratio]]-AVERAGE(Table2[Sharpe Ratio]))/_xlfn.STDEV.P(Table2[Sharpe Ratio])</f>
        <v>2.2307569157028899</v>
      </c>
      <c r="AR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9">
        <f>_xlfn.RANK.AVG(Table2[[#This Row],[1Y Return vs Nifty Z-Score]],Table2[1Y Return vs Nifty Z-Score])</f>
        <v>61</v>
      </c>
      <c r="AT79">
        <f>_xlfn.RANK.AVG(Table2[[#This Row],[6M Return vs Nifty Z-Score]],Table2[6M Return vs Nifty Z-Score])</f>
        <v>374</v>
      </c>
      <c r="AU79">
        <f>_xlfn.RANK.AVG(Table2[[#This Row],[Sharpe Ratio Z-Score]],Table2[Sharpe Ratio Z-Score])</f>
        <v>8</v>
      </c>
      <c r="AV79">
        <f>(Table2[[#This Row],[Rank 1Y]]+Table2[[#This Row],[Rank 6M]]+Table2[[#This Row],[Rank Sharpe]])/3</f>
        <v>147.66666666666666</v>
      </c>
    </row>
    <row r="80" spans="1:48" hidden="1" x14ac:dyDescent="0.3">
      <c r="A80" t="s">
        <v>1090</v>
      </c>
      <c r="B80" t="s">
        <v>1091</v>
      </c>
      <c r="C80" t="s">
        <v>3146</v>
      </c>
      <c r="D80" t="s">
        <v>161</v>
      </c>
      <c r="E80">
        <v>11735.078430396001</v>
      </c>
      <c r="F80">
        <v>11952</v>
      </c>
      <c r="G80">
        <v>116.834498930354</v>
      </c>
      <c r="H80">
        <f>(Table2[[#This Row],[1Y Return vs Nifty]]-AVERAGE(Table2[1Y Return vs Nifty]))/_xlfn.STDEV.P(Table2[1Y Return vs Nifty])</f>
        <v>1.559334327971295</v>
      </c>
      <c r="I80">
        <v>-5.1336836790824103</v>
      </c>
      <c r="J80">
        <f>(Table2[[#This Row],[1M Return vs Nifty]]-AVERAGE(Table2[1M Return vs Nifty]))/_xlfn.STDEV.P(Table2[1M Return vs Nifty])</f>
        <v>-0.57729345791362585</v>
      </c>
      <c r="K80">
        <v>1.6613020123791999</v>
      </c>
      <c r="L80">
        <f>(Table2[[#This Row],[6M Return vs Nifty]]-AVERAGE(Table2[6M Return vs Nifty]))/_xlfn.STDEV.P(Table2[6M Return vs Nifty])</f>
        <v>-0.14170882655738021</v>
      </c>
      <c r="M80">
        <v>-9.5873532243099806</v>
      </c>
      <c r="N80">
        <f>(Table2[[#This Row],[1W Return vs Nifty]]-AVERAGE(Table2[1W Return vs Nifty]))/_xlfn.STDEV.P(Table2[1W Return vs Nifty])</f>
        <v>-2.0669514445281263</v>
      </c>
      <c r="O80">
        <v>12360.1</v>
      </c>
      <c r="P80">
        <v>12823.052315388701</v>
      </c>
      <c r="Q80">
        <v>11021.5053996517</v>
      </c>
      <c r="R80">
        <v>27.649432059473501</v>
      </c>
      <c r="S80" s="1">
        <f>(Table2[[#This Row],[Close Price]]-Table2[[#This Row],[20D EMA]])/Table2[[#This Row],[20D EMA]]</f>
        <v>-3.3017532220613127E-2</v>
      </c>
      <c r="T80" s="1">
        <f>(Table2[[#This Row],[Close Price]]-Table2[[#This Row],[50D EMA]])/Table2[[#This Row],[50D EMA]]</f>
        <v>-6.7928625257448833E-2</v>
      </c>
      <c r="U80" s="1">
        <f>(Table2[[#This Row],[Close Price]]-Table2[[#This Row],[200D EMA]])/Table2[[#This Row],[200D EMA]]</f>
        <v>8.4425363560381272E-2</v>
      </c>
      <c r="V80">
        <v>1.9102056053296499</v>
      </c>
      <c r="W80">
        <v>11813.05</v>
      </c>
      <c r="X80">
        <v>12000</v>
      </c>
      <c r="Y80">
        <v>10073.700000000001</v>
      </c>
      <c r="Z80">
        <v>12099.95</v>
      </c>
      <c r="AA80">
        <v>11813.05</v>
      </c>
      <c r="AB80">
        <v>12000</v>
      </c>
      <c r="AC80" s="1">
        <f>(Table2[[#This Row],[Close Price]]/Table2[[#This Row],[Day Low]])-1</f>
        <v>1.1762415294949369E-2</v>
      </c>
      <c r="AD80" s="1">
        <f>(Table2[[#This Row],[Day High]]/Table2[[#This Row],[Close Price]])-1</f>
        <v>4.0160642570281624E-3</v>
      </c>
      <c r="AE80" s="1">
        <f>(Table2[[#This Row],[Close Price]]/Table2[[#This Row],[Current Week Low]])-1</f>
        <v>0.18645582060216204</v>
      </c>
      <c r="AF80" s="1">
        <f>(Table2[[#This Row],[Current Week High]]/Table2[[#This Row],[Close Price]])-1</f>
        <v>1.2378681392235746E-2</v>
      </c>
      <c r="AG80" s="1">
        <f>(Table2[[#This Row],[Close Price]]/Table2[[#This Row],[Current Month Low]])-1</f>
        <v>1.1762415294949369E-2</v>
      </c>
      <c r="AH80" s="1">
        <f>(Table2[[#This Row],[Current Month High]]/Table2[[#This Row],[Close Price]])-1</f>
        <v>4.0160642570281624E-3</v>
      </c>
      <c r="AI80">
        <v>23.828647925033401</v>
      </c>
      <c r="AJ80">
        <v>147.966804979253</v>
      </c>
      <c r="AK80" t="str">
        <f>IF(AND(Table2[[#This Row],[20D EMA]]&gt;Table2[[#This Row],[50D EMA]],Table2[[#This Row],[50D EMA]]&gt;Table2[[#This Row],[200D EMA]]),"Uptrend","Downtrend/NoTrend")</f>
        <v>Downtrend/NoTrend</v>
      </c>
      <c r="AL80">
        <v>-7.0000000000000007E-2</v>
      </c>
      <c r="AM80" t="s">
        <v>3180</v>
      </c>
      <c r="AN80">
        <v>-15.2</v>
      </c>
      <c r="AO80" t="s">
        <v>3180</v>
      </c>
      <c r="AP80">
        <v>0.19858137701341499</v>
      </c>
      <c r="AQ80">
        <f>(Table2[[#This Row],[Sharpe Ratio]]-AVERAGE(Table2[Sharpe Ratio]))/_xlfn.STDEV.P(Table2[Sharpe Ratio])</f>
        <v>1.6720112940254479</v>
      </c>
      <c r="AR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0">
        <f>_xlfn.RANK.AVG(Table2[[#This Row],[1Y Return vs Nifty Z-Score]],Table2[1Y Return vs Nifty Z-Score])</f>
        <v>49</v>
      </c>
      <c r="AT80">
        <f>_xlfn.RANK.AVG(Table2[[#This Row],[6M Return vs Nifty Z-Score]],Table2[6M Return vs Nifty Z-Score])</f>
        <v>368</v>
      </c>
      <c r="AU80">
        <f>_xlfn.RANK.AVG(Table2[[#This Row],[Sharpe Ratio Z-Score]],Table2[Sharpe Ratio Z-Score])</f>
        <v>27</v>
      </c>
      <c r="AV80">
        <f>(Table2[[#This Row],[Rank 1Y]]+Table2[[#This Row],[Rank 6M]]+Table2[[#This Row],[Rank Sharpe]])/3</f>
        <v>148</v>
      </c>
    </row>
    <row r="81" spans="1:48" hidden="1" x14ac:dyDescent="0.3">
      <c r="A81" t="s">
        <v>1454</v>
      </c>
      <c r="B81" t="s">
        <v>1455</v>
      </c>
      <c r="C81" t="s">
        <v>3145</v>
      </c>
      <c r="D81" t="s">
        <v>86</v>
      </c>
      <c r="E81">
        <v>7225.1161092790799</v>
      </c>
      <c r="F81">
        <v>2964.9</v>
      </c>
      <c r="G81">
        <v>50.1937196212385</v>
      </c>
      <c r="H81">
        <f>(Table2[[#This Row],[1Y Return vs Nifty]]-AVERAGE(Table2[1Y Return vs Nifty]))/_xlfn.STDEV.P(Table2[1Y Return vs Nifty])</f>
        <v>0.43344035072144749</v>
      </c>
      <c r="I81">
        <v>-9.6524971275990197</v>
      </c>
      <c r="J81">
        <f>(Table2[[#This Row],[1M Return vs Nifty]]-AVERAGE(Table2[1M Return vs Nifty]))/_xlfn.STDEV.P(Table2[1M Return vs Nifty])</f>
        <v>-1.0601817844935442</v>
      </c>
      <c r="K81">
        <v>17.0207030697667</v>
      </c>
      <c r="L81">
        <f>(Table2[[#This Row],[6M Return vs Nifty]]-AVERAGE(Table2[6M Return vs Nifty]))/_xlfn.STDEV.P(Table2[6M Return vs Nifty])</f>
        <v>0.39259682538533541</v>
      </c>
      <c r="M81">
        <v>7.7020339735866701</v>
      </c>
      <c r="N81">
        <f>(Table2[[#This Row],[1W Return vs Nifty]]-AVERAGE(Table2[1W Return vs Nifty]))/_xlfn.STDEV.P(Table2[1W Return vs Nifty])</f>
        <v>1.2167886530053993</v>
      </c>
      <c r="O81">
        <v>2964.35</v>
      </c>
      <c r="P81">
        <v>3064.8259632518402</v>
      </c>
      <c r="Q81">
        <v>2743.5203412056599</v>
      </c>
      <c r="R81">
        <v>41.349298672435097</v>
      </c>
      <c r="S81" s="1">
        <f>(Table2[[#This Row],[Close Price]]-Table2[[#This Row],[20D EMA]])/Table2[[#This Row],[20D EMA]]</f>
        <v>1.8553814495595388E-4</v>
      </c>
      <c r="T81" s="1">
        <f>(Table2[[#This Row],[Close Price]]-Table2[[#This Row],[50D EMA]])/Table2[[#This Row],[50D EMA]]</f>
        <v>-3.260412318675894E-2</v>
      </c>
      <c r="U81" s="1">
        <f>(Table2[[#This Row],[Close Price]]-Table2[[#This Row],[200D EMA]])/Table2[[#This Row],[200D EMA]]</f>
        <v>8.0691823373561483E-2</v>
      </c>
      <c r="V81">
        <v>0.98907379897318604</v>
      </c>
      <c r="W81">
        <v>2940</v>
      </c>
      <c r="X81">
        <v>3080</v>
      </c>
      <c r="Y81">
        <v>2608.8000000000002</v>
      </c>
      <c r="Z81">
        <v>3080</v>
      </c>
      <c r="AA81">
        <v>2940</v>
      </c>
      <c r="AB81">
        <v>3080</v>
      </c>
      <c r="AC81" s="1">
        <f>(Table2[[#This Row],[Close Price]]/Table2[[#This Row],[Day Low]])-1</f>
        <v>8.4693877551020869E-3</v>
      </c>
      <c r="AD81" s="1">
        <f>(Table2[[#This Row],[Day High]]/Table2[[#This Row],[Close Price]])-1</f>
        <v>3.8820870855678091E-2</v>
      </c>
      <c r="AE81" s="1">
        <f>(Table2[[#This Row],[Close Price]]/Table2[[#This Row],[Current Week Low]])-1</f>
        <v>0.13649954001839926</v>
      </c>
      <c r="AF81" s="1">
        <f>(Table2[[#This Row],[Current Week High]]/Table2[[#This Row],[Close Price]])-1</f>
        <v>3.8820870855678091E-2</v>
      </c>
      <c r="AG81" s="1">
        <f>(Table2[[#This Row],[Close Price]]/Table2[[#This Row],[Current Month Low]])-1</f>
        <v>8.4693877551020869E-3</v>
      </c>
      <c r="AH81" s="1">
        <f>(Table2[[#This Row],[Current Month High]]/Table2[[#This Row],[Close Price]])-1</f>
        <v>3.8820870855678091E-2</v>
      </c>
      <c r="AI81">
        <v>18.889338594893498</v>
      </c>
      <c r="AJ81">
        <v>79.690909090909102</v>
      </c>
      <c r="AK81" t="str">
        <f>IF(AND(Table2[[#This Row],[20D EMA]]&gt;Table2[[#This Row],[50D EMA]],Table2[[#This Row],[50D EMA]]&gt;Table2[[#This Row],[200D EMA]]),"Uptrend","Downtrend/NoTrend")</f>
        <v>Downtrend/NoTrend</v>
      </c>
      <c r="AL81">
        <v>-0.05</v>
      </c>
      <c r="AM81" t="s">
        <v>3180</v>
      </c>
      <c r="AN81">
        <v>-5.87</v>
      </c>
      <c r="AO81" t="s">
        <v>3180</v>
      </c>
      <c r="AP81">
        <v>0.16311857771958599</v>
      </c>
      <c r="AQ81">
        <f>(Table2[[#This Row],[Sharpe Ratio]]-AVERAGE(Table2[Sharpe Ratio]))/_xlfn.STDEV.P(Table2[Sharpe Ratio])</f>
        <v>1.2507332438698064</v>
      </c>
      <c r="AR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1">
        <f>_xlfn.RANK.AVG(Table2[[#This Row],[1Y Return vs Nifty Z-Score]],Table2[1Y Return vs Nifty Z-Score])</f>
        <v>181</v>
      </c>
      <c r="AT81">
        <f>_xlfn.RANK.AVG(Table2[[#This Row],[6M Return vs Nifty Z-Score]],Table2[6M Return vs Nifty Z-Score])</f>
        <v>188</v>
      </c>
      <c r="AU81">
        <f>_xlfn.RANK.AVG(Table2[[#This Row],[Sharpe Ratio Z-Score]],Table2[Sharpe Ratio Z-Score])</f>
        <v>77</v>
      </c>
      <c r="AV81">
        <f>(Table2[[#This Row],[Rank 1Y]]+Table2[[#This Row],[Rank 6M]]+Table2[[#This Row],[Rank Sharpe]])/3</f>
        <v>148.66666666666666</v>
      </c>
    </row>
    <row r="82" spans="1:48" hidden="1" x14ac:dyDescent="0.3">
      <c r="A82" t="s">
        <v>1578</v>
      </c>
      <c r="B82" t="s">
        <v>1579</v>
      </c>
      <c r="C82" t="s">
        <v>3138</v>
      </c>
      <c r="D82" t="s">
        <v>46</v>
      </c>
      <c r="E82">
        <v>6001.5664064327902</v>
      </c>
      <c r="F82">
        <v>792.85</v>
      </c>
      <c r="G82">
        <v>66.573696160912306</v>
      </c>
      <c r="H82">
        <f>(Table2[[#This Row],[1Y Return vs Nifty]]-AVERAGE(Table2[1Y Return vs Nifty]))/_xlfn.STDEV.P(Table2[1Y Return vs Nifty])</f>
        <v>0.71017956542912897</v>
      </c>
      <c r="I82">
        <v>6.4583188673626699</v>
      </c>
      <c r="J82">
        <f>(Table2[[#This Row],[1M Return vs Nifty]]-AVERAGE(Table2[1M Return vs Nifty]))/_xlfn.STDEV.P(Table2[1M Return vs Nifty])</f>
        <v>0.66144825495804738</v>
      </c>
      <c r="K82">
        <v>9.6978462289641207</v>
      </c>
      <c r="L82">
        <f>(Table2[[#This Row],[6M Return vs Nifty]]-AVERAGE(Table2[6M Return vs Nifty]))/_xlfn.STDEV.P(Table2[6M Return vs Nifty])</f>
        <v>0.13785747820706051</v>
      </c>
      <c r="M82">
        <v>8.3386149561211091</v>
      </c>
      <c r="N82">
        <f>(Table2[[#This Row],[1W Return vs Nifty]]-AVERAGE(Table2[1W Return vs Nifty]))/_xlfn.STDEV.P(Table2[1W Return vs Nifty])</f>
        <v>1.3376932561442503</v>
      </c>
      <c r="O82">
        <v>750.54</v>
      </c>
      <c r="P82">
        <v>765.09618966751498</v>
      </c>
      <c r="Q82">
        <v>708.806695781445</v>
      </c>
      <c r="R82">
        <v>64.680269544321604</v>
      </c>
      <c r="S82" s="1">
        <f>(Table2[[#This Row],[Close Price]]-Table2[[#This Row],[20D EMA]])/Table2[[#This Row],[20D EMA]]</f>
        <v>5.6372744956964399E-2</v>
      </c>
      <c r="T82" s="1">
        <f>(Table2[[#This Row],[Close Price]]-Table2[[#This Row],[50D EMA]])/Table2[[#This Row],[50D EMA]]</f>
        <v>3.6274929488991331E-2</v>
      </c>
      <c r="U82" s="1">
        <f>(Table2[[#This Row],[Close Price]]-Table2[[#This Row],[200D EMA]])/Table2[[#This Row],[200D EMA]]</f>
        <v>0.11857013304014995</v>
      </c>
      <c r="V82">
        <v>0.75599507629986396</v>
      </c>
      <c r="W82">
        <v>786</v>
      </c>
      <c r="X82">
        <v>798.95</v>
      </c>
      <c r="Y82">
        <v>690</v>
      </c>
      <c r="Z82">
        <v>798.95</v>
      </c>
      <c r="AA82">
        <v>786</v>
      </c>
      <c r="AB82">
        <v>798.95</v>
      </c>
      <c r="AC82" s="1">
        <f>(Table2[[#This Row],[Close Price]]/Table2[[#This Row],[Day Low]])-1</f>
        <v>8.7150127226462981E-3</v>
      </c>
      <c r="AD82" s="1">
        <f>(Table2[[#This Row],[Day High]]/Table2[[#This Row],[Close Price]])-1</f>
        <v>7.6937630068738549E-3</v>
      </c>
      <c r="AE82" s="1">
        <f>(Table2[[#This Row],[Close Price]]/Table2[[#This Row],[Current Week Low]])-1</f>
        <v>0.14905797101449281</v>
      </c>
      <c r="AF82" s="1">
        <f>(Table2[[#This Row],[Current Week High]]/Table2[[#This Row],[Close Price]])-1</f>
        <v>7.6937630068738549E-3</v>
      </c>
      <c r="AG82" s="1">
        <f>(Table2[[#This Row],[Close Price]]/Table2[[#This Row],[Current Month Low]])-1</f>
        <v>8.7150127226462981E-3</v>
      </c>
      <c r="AH82" s="1">
        <f>(Table2[[#This Row],[Current Month High]]/Table2[[#This Row],[Close Price]])-1</f>
        <v>7.6937630068738549E-3</v>
      </c>
      <c r="AI82">
        <v>18.156019423598298</v>
      </c>
      <c r="AJ82">
        <v>98.187726534183199</v>
      </c>
      <c r="AK82" t="str">
        <f>IF(AND(Table2[[#This Row],[20D EMA]]&gt;Table2[[#This Row],[50D EMA]],Table2[[#This Row],[50D EMA]]&gt;Table2[[#This Row],[200D EMA]]),"Uptrend","Downtrend/NoTrend")</f>
        <v>Downtrend/NoTrend</v>
      </c>
      <c r="AL82">
        <v>-0.05</v>
      </c>
      <c r="AM82" t="s">
        <v>3180</v>
      </c>
      <c r="AN82">
        <v>5.49</v>
      </c>
      <c r="AO82" t="s">
        <v>3181</v>
      </c>
      <c r="AP82">
        <v>0.181063421133591</v>
      </c>
      <c r="AQ82">
        <f>(Table2[[#This Row],[Sharpe Ratio]]-AVERAGE(Table2[Sharpe Ratio]))/_xlfn.STDEV.P(Table2[Sharpe Ratio])</f>
        <v>1.4639078604916769</v>
      </c>
      <c r="AR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2">
        <f>_xlfn.RANK.AVG(Table2[[#This Row],[1Y Return vs Nifty Z-Score]],Table2[1Y Return vs Nifty Z-Score])</f>
        <v>126</v>
      </c>
      <c r="AT82">
        <f>_xlfn.RANK.AVG(Table2[[#This Row],[6M Return vs Nifty Z-Score]],Table2[6M Return vs Nifty Z-Score])</f>
        <v>265</v>
      </c>
      <c r="AU82">
        <f>_xlfn.RANK.AVG(Table2[[#This Row],[Sharpe Ratio Z-Score]],Table2[Sharpe Ratio Z-Score])</f>
        <v>56</v>
      </c>
      <c r="AV82">
        <f>(Table2[[#This Row],[Rank 1Y]]+Table2[[#This Row],[Rank 6M]]+Table2[[#This Row],[Rank Sharpe]])/3</f>
        <v>149</v>
      </c>
    </row>
    <row r="83" spans="1:48" x14ac:dyDescent="0.3">
      <c r="A83" t="s">
        <v>112</v>
      </c>
      <c r="B83" t="s">
        <v>113</v>
      </c>
      <c r="C83" t="s">
        <v>3146</v>
      </c>
      <c r="D83" t="s">
        <v>114</v>
      </c>
      <c r="E83">
        <v>248384.20653052701</v>
      </c>
      <c r="F83">
        <v>6949.1</v>
      </c>
      <c r="G83">
        <v>80.963919429226706</v>
      </c>
      <c r="H83">
        <f>(Table2[[#This Row],[1Y Return vs Nifty]]-AVERAGE(Table2[1Y Return vs Nifty]))/_xlfn.STDEV.P(Table2[1Y Return vs Nifty])</f>
        <v>0.95330195800984752</v>
      </c>
      <c r="I83">
        <v>1.45768263657773</v>
      </c>
      <c r="J83">
        <f>(Table2[[#This Row],[1M Return vs Nifty]]-AVERAGE(Table2[1M Return vs Nifty]))/_xlfn.STDEV.P(Table2[1M Return vs Nifty])</f>
        <v>0.12707150123050873</v>
      </c>
      <c r="K83">
        <v>10.834763333926301</v>
      </c>
      <c r="L83">
        <f>(Table2[[#This Row],[6M Return vs Nifty]]-AVERAGE(Table2[6M Return vs Nifty]))/_xlfn.STDEV.P(Table2[6M Return vs Nifty])</f>
        <v>0.17740727788362201</v>
      </c>
      <c r="M83">
        <v>1.4675838082581101</v>
      </c>
      <c r="N83">
        <f>(Table2[[#This Row],[1W Return vs Nifty]]-AVERAGE(Table2[1W Return vs Nifty]))/_xlfn.STDEV.P(Table2[1W Return vs Nifty])</f>
        <v>3.2691509501407472E-2</v>
      </c>
      <c r="O83">
        <v>7139.85</v>
      </c>
      <c r="P83">
        <v>7129.7630926600996</v>
      </c>
      <c r="Q83">
        <v>6323.5380970504702</v>
      </c>
      <c r="R83">
        <v>37.633158167695498</v>
      </c>
      <c r="S83" s="1">
        <f>(Table2[[#This Row],[Close Price]]-Table2[[#This Row],[20D EMA]])/Table2[[#This Row],[20D EMA]]</f>
        <v>-2.6716247540214427E-2</v>
      </c>
      <c r="T83" s="1">
        <f>(Table2[[#This Row],[Close Price]]-Table2[[#This Row],[50D EMA]])/Table2[[#This Row],[50D EMA]]</f>
        <v>-2.5339284112551656E-2</v>
      </c>
      <c r="U83" s="1">
        <f>(Table2[[#This Row],[Close Price]]-Table2[[#This Row],[200D EMA]])/Table2[[#This Row],[200D EMA]]</f>
        <v>9.8925932499926761E-2</v>
      </c>
      <c r="V83">
        <v>0.85803123635088696</v>
      </c>
      <c r="W83">
        <v>6876.35</v>
      </c>
      <c r="X83">
        <v>7008.95</v>
      </c>
      <c r="Y83">
        <v>6670</v>
      </c>
      <c r="Z83">
        <v>7012.8</v>
      </c>
      <c r="AA83">
        <v>6876.35</v>
      </c>
      <c r="AB83">
        <v>7008.95</v>
      </c>
      <c r="AC83" s="1">
        <f>(Table2[[#This Row],[Close Price]]/Table2[[#This Row],[Day Low]])-1</f>
        <v>1.0579740705461527E-2</v>
      </c>
      <c r="AD83" s="1">
        <f>(Table2[[#This Row],[Day High]]/Table2[[#This Row],[Close Price]])-1</f>
        <v>8.6126260954655365E-3</v>
      </c>
      <c r="AE83" s="1">
        <f>(Table2[[#This Row],[Close Price]]/Table2[[#This Row],[Current Week Low]])-1</f>
        <v>4.1844077961019632E-2</v>
      </c>
      <c r="AF83" s="1">
        <f>(Table2[[#This Row],[Current Week High]]/Table2[[#This Row],[Close Price]])-1</f>
        <v>9.1666546747060096E-3</v>
      </c>
      <c r="AG83" s="1">
        <f>(Table2[[#This Row],[Close Price]]/Table2[[#This Row],[Current Month Low]])-1</f>
        <v>1.0579740705461527E-2</v>
      </c>
      <c r="AH83" s="1">
        <f>(Table2[[#This Row],[Current Month High]]/Table2[[#This Row],[Close Price]])-1</f>
        <v>8.6126260954655365E-3</v>
      </c>
      <c r="AI83">
        <v>16.992128477068899</v>
      </c>
      <c r="AJ83">
        <v>110.58197851482601</v>
      </c>
      <c r="AK83" t="str">
        <f>IF(AND(Table2[[#This Row],[20D EMA]]&gt;Table2[[#This Row],[50D EMA]],Table2[[#This Row],[50D EMA]]&gt;Table2[[#This Row],[200D EMA]]),"Uptrend","Downtrend/NoTrend")</f>
        <v>Uptrend</v>
      </c>
      <c r="AL83">
        <v>0</v>
      </c>
      <c r="AM83" t="s">
        <v>3182</v>
      </c>
      <c r="AN83">
        <v>-12.99</v>
      </c>
      <c r="AO83" t="s">
        <v>3180</v>
      </c>
      <c r="AP83">
        <v>0.15740453551627001</v>
      </c>
      <c r="AQ83">
        <f>(Table2[[#This Row],[Sharpe Ratio]]-AVERAGE(Table2[Sharpe Ratio]))/_xlfn.STDEV.P(Table2[Sharpe Ratio])</f>
        <v>1.1828536459290178</v>
      </c>
      <c r="AR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2.4733258925544033</v>
      </c>
      <c r="AS83">
        <f>_xlfn.RANK.AVG(Table2[[#This Row],[1Y Return vs Nifty Z-Score]],Table2[1Y Return vs Nifty Z-Score])</f>
        <v>101</v>
      </c>
      <c r="AT83">
        <f>_xlfn.RANK.AVG(Table2[[#This Row],[6M Return vs Nifty Z-Score]],Table2[6M Return vs Nifty Z-Score])</f>
        <v>256</v>
      </c>
      <c r="AU83">
        <f>_xlfn.RANK.AVG(Table2[[#This Row],[Sharpe Ratio Z-Score]],Table2[Sharpe Ratio Z-Score])</f>
        <v>91</v>
      </c>
      <c r="AV83">
        <f>(Table2[[#This Row],[Rank 1Y]]+Table2[[#This Row],[Rank 6M]]+Table2[[#This Row],[Rank Sharpe]])/3</f>
        <v>149.33333333333334</v>
      </c>
    </row>
    <row r="84" spans="1:48" x14ac:dyDescent="0.3">
      <c r="A84" t="s">
        <v>726</v>
      </c>
      <c r="B84" t="s">
        <v>727</v>
      </c>
      <c r="C84" t="s">
        <v>3146</v>
      </c>
      <c r="D84" t="s">
        <v>117</v>
      </c>
      <c r="E84">
        <v>23584.851419515999</v>
      </c>
      <c r="F84">
        <v>840.6</v>
      </c>
      <c r="G84">
        <v>66.210503425645697</v>
      </c>
      <c r="H84">
        <f>(Table2[[#This Row],[1Y Return vs Nifty]]-AVERAGE(Table2[1Y Return vs Nifty]))/_xlfn.STDEV.P(Table2[1Y Return vs Nifty])</f>
        <v>0.70404343500783251</v>
      </c>
      <c r="I84">
        <v>-1.2384999334709399</v>
      </c>
      <c r="J84">
        <f>(Table2[[#This Row],[1M Return vs Nifty]]-AVERAGE(Table2[1M Return vs Nifty]))/_xlfn.STDEV.P(Table2[1M Return vs Nifty])</f>
        <v>-0.16104729460784095</v>
      </c>
      <c r="K84">
        <v>27.8113324596745</v>
      </c>
      <c r="L84">
        <f>(Table2[[#This Row],[6M Return vs Nifty]]-AVERAGE(Table2[6M Return vs Nifty]))/_xlfn.STDEV.P(Table2[6M Return vs Nifty])</f>
        <v>0.76796916246444635</v>
      </c>
      <c r="M84">
        <v>2.4562904437059601</v>
      </c>
      <c r="N84">
        <f>(Table2[[#This Row],[1W Return vs Nifty]]-AVERAGE(Table2[1W Return vs Nifty]))/_xlfn.STDEV.P(Table2[1W Return vs Nifty])</f>
        <v>0.22047466146370145</v>
      </c>
      <c r="O84">
        <v>858.42</v>
      </c>
      <c r="P84">
        <v>845.98574140761104</v>
      </c>
      <c r="Q84">
        <v>714.500910439942</v>
      </c>
      <c r="R84">
        <v>42.3169525667819</v>
      </c>
      <c r="S84" s="1">
        <f>(Table2[[#This Row],[Close Price]]-Table2[[#This Row],[20D EMA]])/Table2[[#This Row],[20D EMA]]</f>
        <v>-2.0759068987208987E-2</v>
      </c>
      <c r="T84" s="1">
        <f>(Table2[[#This Row],[Close Price]]-Table2[[#This Row],[50D EMA]])/Table2[[#This Row],[50D EMA]]</f>
        <v>-6.3662318925728507E-3</v>
      </c>
      <c r="U84" s="1">
        <f>(Table2[[#This Row],[Close Price]]-Table2[[#This Row],[200D EMA]])/Table2[[#This Row],[200D EMA]]</f>
        <v>0.17648555476635377</v>
      </c>
      <c r="V84">
        <v>0.35633948072035898</v>
      </c>
      <c r="W84">
        <v>835</v>
      </c>
      <c r="X84">
        <v>873.9</v>
      </c>
      <c r="Y84">
        <v>787</v>
      </c>
      <c r="Z84">
        <v>873.9</v>
      </c>
      <c r="AA84">
        <v>835</v>
      </c>
      <c r="AB84">
        <v>873.9</v>
      </c>
      <c r="AC84" s="1">
        <f>(Table2[[#This Row],[Close Price]]/Table2[[#This Row],[Day Low]])-1</f>
        <v>6.7065868263473938E-3</v>
      </c>
      <c r="AD84" s="1">
        <f>(Table2[[#This Row],[Day High]]/Table2[[#This Row],[Close Price]])-1</f>
        <v>3.9614561027837114E-2</v>
      </c>
      <c r="AE84" s="1">
        <f>(Table2[[#This Row],[Close Price]]/Table2[[#This Row],[Current Week Low]])-1</f>
        <v>6.8106734434561611E-2</v>
      </c>
      <c r="AF84" s="1">
        <f>(Table2[[#This Row],[Current Week High]]/Table2[[#This Row],[Close Price]])-1</f>
        <v>3.9614561027837114E-2</v>
      </c>
      <c r="AG84" s="1">
        <f>(Table2[[#This Row],[Close Price]]/Table2[[#This Row],[Current Month Low]])-1</f>
        <v>6.7065868263473938E-3</v>
      </c>
      <c r="AH84" s="1">
        <f>(Table2[[#This Row],[Current Month High]]/Table2[[#This Row],[Close Price]])-1</f>
        <v>3.9614561027837114E-2</v>
      </c>
      <c r="AI84">
        <v>13.8353556983107</v>
      </c>
      <c r="AJ84">
        <v>97.834784655212999</v>
      </c>
      <c r="AK84" t="str">
        <f>IF(AND(Table2[[#This Row],[20D EMA]]&gt;Table2[[#This Row],[50D EMA]],Table2[[#This Row],[50D EMA]]&gt;Table2[[#This Row],[200D EMA]]),"Uptrend","Downtrend/NoTrend")</f>
        <v>Uptrend</v>
      </c>
      <c r="AL84">
        <v>0.08</v>
      </c>
      <c r="AM84" t="s">
        <v>3181</v>
      </c>
      <c r="AN84">
        <v>-9.18</v>
      </c>
      <c r="AO84" t="s">
        <v>3180</v>
      </c>
      <c r="AP84">
        <v>0.10396910913051401</v>
      </c>
      <c r="AQ84">
        <f>(Table2[[#This Row],[Sharpe Ratio]]-AVERAGE(Table2[Sharpe Ratio]))/_xlfn.STDEV.P(Table2[Sharpe Ratio])</f>
        <v>0.54807092473126251</v>
      </c>
      <c r="AR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2.0795108890594021</v>
      </c>
      <c r="AS84">
        <f>_xlfn.RANK.AVG(Table2[[#This Row],[1Y Return vs Nifty Z-Score]],Table2[1Y Return vs Nifty Z-Score])</f>
        <v>128</v>
      </c>
      <c r="AT84">
        <f>_xlfn.RANK.AVG(Table2[[#This Row],[6M Return vs Nifty Z-Score]],Table2[6M Return vs Nifty Z-Score])</f>
        <v>119</v>
      </c>
      <c r="AU84">
        <f>_xlfn.RANK.AVG(Table2[[#This Row],[Sharpe Ratio Z-Score]],Table2[Sharpe Ratio Z-Score])</f>
        <v>205</v>
      </c>
      <c r="AV84">
        <f>(Table2[[#This Row],[Rank 1Y]]+Table2[[#This Row],[Rank 6M]]+Table2[[#This Row],[Rank Sharpe]])/3</f>
        <v>150.66666666666666</v>
      </c>
    </row>
    <row r="85" spans="1:48" hidden="1" x14ac:dyDescent="0.3">
      <c r="A85" t="s">
        <v>347</v>
      </c>
      <c r="B85" t="s">
        <v>348</v>
      </c>
      <c r="C85" t="s">
        <v>3148</v>
      </c>
      <c r="D85" t="s">
        <v>139</v>
      </c>
      <c r="E85">
        <v>70470.920531535594</v>
      </c>
      <c r="F85">
        <v>1639.75</v>
      </c>
      <c r="G85">
        <v>90.686347730080897</v>
      </c>
      <c r="H85">
        <f>(Table2[[#This Row],[1Y Return vs Nifty]]-AVERAGE(Table2[1Y Return vs Nifty]))/_xlfn.STDEV.P(Table2[1Y Return vs Nifty])</f>
        <v>1.1175620939455311</v>
      </c>
      <c r="I85">
        <v>-4.4621294463084702</v>
      </c>
      <c r="J85">
        <f>(Table2[[#This Row],[1M Return vs Nifty]]-AVERAGE(Table2[1M Return vs Nifty]))/_xlfn.STDEV.P(Table2[1M Return vs Nifty])</f>
        <v>-0.50552999536610199</v>
      </c>
      <c r="K85">
        <v>9.5356334772106095</v>
      </c>
      <c r="L85">
        <f>(Table2[[#This Row],[6M Return vs Nifty]]-AVERAGE(Table2[6M Return vs Nifty]))/_xlfn.STDEV.P(Table2[6M Return vs Nifty])</f>
        <v>0.13221460256658135</v>
      </c>
      <c r="M85">
        <v>-4.1216037351972901</v>
      </c>
      <c r="N85">
        <f>(Table2[[#This Row],[1W Return vs Nifty]]-AVERAGE(Table2[1W Return vs Nifty]))/_xlfn.STDEV.P(Table2[1W Return vs Nifty])</f>
        <v>-1.0288521437815845</v>
      </c>
      <c r="O85">
        <v>1726.03</v>
      </c>
      <c r="P85">
        <v>1765.1456271664299</v>
      </c>
      <c r="Q85">
        <v>1554.55416033814</v>
      </c>
      <c r="R85">
        <v>32.274771209233201</v>
      </c>
      <c r="S85" s="1">
        <f>(Table2[[#This Row],[Close Price]]-Table2[[#This Row],[20D EMA]])/Table2[[#This Row],[20D EMA]]</f>
        <v>-4.9987543669576993E-2</v>
      </c>
      <c r="T85" s="1">
        <f>(Table2[[#This Row],[Close Price]]-Table2[[#This Row],[50D EMA]])/Table2[[#This Row],[50D EMA]]</f>
        <v>-7.1039819738684229E-2</v>
      </c>
      <c r="U85" s="1">
        <f>(Table2[[#This Row],[Close Price]]-Table2[[#This Row],[200D EMA]])/Table2[[#This Row],[200D EMA]]</f>
        <v>5.4804034388437471E-2</v>
      </c>
      <c r="V85">
        <v>0.35687979784530599</v>
      </c>
      <c r="W85">
        <v>1619.95</v>
      </c>
      <c r="X85">
        <v>1671.95</v>
      </c>
      <c r="Y85">
        <v>1530</v>
      </c>
      <c r="Z85">
        <v>1695.65</v>
      </c>
      <c r="AA85">
        <v>1619.95</v>
      </c>
      <c r="AB85">
        <v>1671.95</v>
      </c>
      <c r="AC85" s="1">
        <f>(Table2[[#This Row],[Close Price]]/Table2[[#This Row],[Day Low]])-1</f>
        <v>1.2222599462946349E-2</v>
      </c>
      <c r="AD85" s="1">
        <f>(Table2[[#This Row],[Day High]]/Table2[[#This Row],[Close Price]])-1</f>
        <v>1.9637139807897608E-2</v>
      </c>
      <c r="AE85" s="1">
        <f>(Table2[[#This Row],[Close Price]]/Table2[[#This Row],[Current Week Low]])-1</f>
        <v>7.1732026143790817E-2</v>
      </c>
      <c r="AF85" s="1">
        <f>(Table2[[#This Row],[Current Week High]]/Table2[[#This Row],[Close Price]])-1</f>
        <v>3.4090562585760154E-2</v>
      </c>
      <c r="AG85" s="1">
        <f>(Table2[[#This Row],[Close Price]]/Table2[[#This Row],[Current Month Low]])-1</f>
        <v>1.2222599462946349E-2</v>
      </c>
      <c r="AH85" s="1">
        <f>(Table2[[#This Row],[Current Month High]]/Table2[[#This Row],[Close Price]])-1</f>
        <v>1.9637139807897608E-2</v>
      </c>
      <c r="AI85">
        <v>26.5314834578441</v>
      </c>
      <c r="AJ85">
        <v>122.188346883468</v>
      </c>
      <c r="AK85" t="str">
        <f>IF(AND(Table2[[#This Row],[20D EMA]]&gt;Table2[[#This Row],[50D EMA]],Table2[[#This Row],[50D EMA]]&gt;Table2[[#This Row],[200D EMA]]),"Uptrend","Downtrend/NoTrend")</f>
        <v>Downtrend/NoTrend</v>
      </c>
      <c r="AL85">
        <v>-7.0000000000000007E-2</v>
      </c>
      <c r="AM85" t="s">
        <v>3180</v>
      </c>
      <c r="AN85">
        <v>-12.06</v>
      </c>
      <c r="AO85" t="s">
        <v>3180</v>
      </c>
      <c r="AP85">
        <v>0.14947842556431701</v>
      </c>
      <c r="AQ85">
        <f>(Table2[[#This Row],[Sharpe Ratio]]-AVERAGE(Table2[Sharpe Ratio]))/_xlfn.STDEV.P(Table2[Sharpe Ratio])</f>
        <v>1.0886959310173516</v>
      </c>
      <c r="AR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5">
        <f>_xlfn.RANK.AVG(Table2[[#This Row],[1Y Return vs Nifty Z-Score]],Table2[1Y Return vs Nifty Z-Score])</f>
        <v>87</v>
      </c>
      <c r="AT85">
        <f>_xlfn.RANK.AVG(Table2[[#This Row],[6M Return vs Nifty Z-Score]],Table2[6M Return vs Nifty Z-Score])</f>
        <v>267</v>
      </c>
      <c r="AU85">
        <f>_xlfn.RANK.AVG(Table2[[#This Row],[Sharpe Ratio Z-Score]],Table2[Sharpe Ratio Z-Score])</f>
        <v>102</v>
      </c>
      <c r="AV85">
        <f>(Table2[[#This Row],[Rank 1Y]]+Table2[[#This Row],[Rank 6M]]+Table2[[#This Row],[Rank Sharpe]])/3</f>
        <v>152</v>
      </c>
    </row>
    <row r="86" spans="1:48" hidden="1" x14ac:dyDescent="0.3">
      <c r="A86" t="s">
        <v>1198</v>
      </c>
      <c r="B86" t="s">
        <v>1199</v>
      </c>
      <c r="C86" t="s">
        <v>3135</v>
      </c>
      <c r="D86" t="s">
        <v>397</v>
      </c>
      <c r="E86">
        <v>10066.8371026853</v>
      </c>
      <c r="F86">
        <v>113.4</v>
      </c>
      <c r="G86">
        <v>61.482963193524498</v>
      </c>
      <c r="H86">
        <f>(Table2[[#This Row],[1Y Return vs Nifty]]-AVERAGE(Table2[1Y Return vs Nifty]))/_xlfn.STDEV.P(Table2[1Y Return vs Nifty])</f>
        <v>0.62417178389970185</v>
      </c>
      <c r="I86">
        <v>-17.4157418049694</v>
      </c>
      <c r="J86">
        <f>(Table2[[#This Row],[1M Return vs Nifty]]-AVERAGE(Table2[1M Return vs Nifty]))/_xlfn.STDEV.P(Table2[1M Return vs Nifty])</f>
        <v>-1.8897757196705878</v>
      </c>
      <c r="K86">
        <v>37.401829731173699</v>
      </c>
      <c r="L86">
        <f>(Table2[[#This Row],[6M Return vs Nifty]]-AVERAGE(Table2[6M Return vs Nifty]))/_xlfn.STDEV.P(Table2[6M Return vs Nifty])</f>
        <v>1.1015926467368733</v>
      </c>
      <c r="M86">
        <v>1.46280289531367</v>
      </c>
      <c r="N86">
        <f>(Table2[[#This Row],[1W Return vs Nifty]]-AVERAGE(Table2[1W Return vs Nifty]))/_xlfn.STDEV.P(Table2[1W Return vs Nifty])</f>
        <v>3.1783479890017612E-2</v>
      </c>
      <c r="O86">
        <v>115.38</v>
      </c>
      <c r="P86">
        <v>113.034431895902</v>
      </c>
      <c r="Q86">
        <v>89.261010642729801</v>
      </c>
      <c r="R86">
        <v>41.368863678959301</v>
      </c>
      <c r="S86" s="1">
        <f>(Table2[[#This Row],[Close Price]]-Table2[[#This Row],[20D EMA]])/Table2[[#This Row],[20D EMA]]</f>
        <v>-1.7160686427457009E-2</v>
      </c>
      <c r="T86" s="1">
        <f>(Table2[[#This Row],[Close Price]]-Table2[[#This Row],[50D EMA]])/Table2[[#This Row],[50D EMA]]</f>
        <v>3.2341305031255369E-3</v>
      </c>
      <c r="U86" s="1">
        <f>(Table2[[#This Row],[Close Price]]-Table2[[#This Row],[200D EMA]])/Table2[[#This Row],[200D EMA]]</f>
        <v>0.27043150400668575</v>
      </c>
      <c r="V86">
        <v>0.371686126548678</v>
      </c>
      <c r="W86">
        <v>110</v>
      </c>
      <c r="X86">
        <v>114.75</v>
      </c>
      <c r="Y86">
        <v>103.76</v>
      </c>
      <c r="Z86">
        <v>116</v>
      </c>
      <c r="AA86">
        <v>110</v>
      </c>
      <c r="AB86">
        <v>114.75</v>
      </c>
      <c r="AC86" s="1">
        <f>(Table2[[#This Row],[Close Price]]/Table2[[#This Row],[Day Low]])-1</f>
        <v>3.0909090909090997E-2</v>
      </c>
      <c r="AD86" s="1">
        <f>(Table2[[#This Row],[Day High]]/Table2[[#This Row],[Close Price]])-1</f>
        <v>1.1904761904761862E-2</v>
      </c>
      <c r="AE86" s="1">
        <f>(Table2[[#This Row],[Close Price]]/Table2[[#This Row],[Current Week Low]])-1</f>
        <v>9.2906707787201226E-2</v>
      </c>
      <c r="AF86" s="1">
        <f>(Table2[[#This Row],[Current Week High]]/Table2[[#This Row],[Close Price]])-1</f>
        <v>2.2927689594356204E-2</v>
      </c>
      <c r="AG86" s="1">
        <f>(Table2[[#This Row],[Close Price]]/Table2[[#This Row],[Current Month Low]])-1</f>
        <v>3.0909090909090997E-2</v>
      </c>
      <c r="AH86" s="1">
        <f>(Table2[[#This Row],[Current Month High]]/Table2[[#This Row],[Close Price]])-1</f>
        <v>1.1904761904761862E-2</v>
      </c>
      <c r="AI86">
        <v>28.3333333333333</v>
      </c>
      <c r="AJ86">
        <v>90.876956741289305</v>
      </c>
      <c r="AK86" t="str">
        <f>IF(AND(Table2[[#This Row],[20D EMA]]&gt;Table2[[#This Row],[50D EMA]],Table2[[#This Row],[50D EMA]]&gt;Table2[[#This Row],[200D EMA]]),"Uptrend","Downtrend/NoTrend")</f>
        <v>Uptrend</v>
      </c>
      <c r="AL86">
        <v>0.25</v>
      </c>
      <c r="AM86" t="s">
        <v>3181</v>
      </c>
      <c r="AN86">
        <v>-8.56</v>
      </c>
      <c r="AO86" t="s">
        <v>3180</v>
      </c>
      <c r="AP86">
        <v>9.7050788451869999E-2</v>
      </c>
      <c r="AQ86">
        <f>(Table2[[#This Row],[Sharpe Ratio]]-AVERAGE(Table2[Sharpe Ratio]))/_xlfn.STDEV.P(Table2[Sharpe Ratio])</f>
        <v>0.46588517786728689</v>
      </c>
      <c r="AR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0.33365736872329199</v>
      </c>
      <c r="AS86">
        <f>_xlfn.RANK.AVG(Table2[[#This Row],[1Y Return vs Nifty Z-Score]],Table2[1Y Return vs Nifty Z-Score])</f>
        <v>147</v>
      </c>
      <c r="AT86">
        <f>_xlfn.RANK.AVG(Table2[[#This Row],[6M Return vs Nifty Z-Score]],Table2[6M Return vs Nifty Z-Score])</f>
        <v>89</v>
      </c>
      <c r="AU86">
        <f>_xlfn.RANK.AVG(Table2[[#This Row],[Sharpe Ratio Z-Score]],Table2[Sharpe Ratio Z-Score])</f>
        <v>223</v>
      </c>
      <c r="AV86">
        <f>(Table2[[#This Row],[Rank 1Y]]+Table2[[#This Row],[Rank 6M]]+Table2[[#This Row],[Rank Sharpe]])/3</f>
        <v>153</v>
      </c>
    </row>
    <row r="87" spans="1:48" hidden="1" x14ac:dyDescent="0.3">
      <c r="A87" t="s">
        <v>1528</v>
      </c>
      <c r="B87" t="s">
        <v>1529</v>
      </c>
      <c r="C87" t="s">
        <v>3143</v>
      </c>
      <c r="D87" t="s">
        <v>409</v>
      </c>
      <c r="E87">
        <v>6562.8398245374701</v>
      </c>
      <c r="F87">
        <v>211.43</v>
      </c>
      <c r="G87">
        <v>125.218859821321</v>
      </c>
      <c r="H87">
        <f>(Table2[[#This Row],[1Y Return vs Nifty]]-AVERAGE(Table2[1Y Return vs Nifty]))/_xlfn.STDEV.P(Table2[1Y Return vs Nifty])</f>
        <v>1.7009878549572506</v>
      </c>
      <c r="I87">
        <v>-7.7187283747803301E-2</v>
      </c>
      <c r="J87">
        <f>(Table2[[#This Row],[1M Return vs Nifty]]-AVERAGE(Table2[1M Return vs Nifty]))/_xlfn.STDEV.P(Table2[1M Return vs Nifty])</f>
        <v>-3.694738907954679E-2</v>
      </c>
      <c r="K87">
        <v>7.8281285586689098</v>
      </c>
      <c r="L87">
        <f>(Table2[[#This Row],[6M Return vs Nifty]]-AVERAGE(Table2[6M Return vs Nifty]))/_xlfn.STDEV.P(Table2[6M Return vs Nifty])</f>
        <v>7.2815832699965499E-2</v>
      </c>
      <c r="M87">
        <v>0.69606959991350403</v>
      </c>
      <c r="N87">
        <f>(Table2[[#This Row],[1W Return vs Nifty]]-AVERAGE(Table2[1W Return vs Nifty]))/_xlfn.STDEV.P(Table2[1W Return vs Nifty])</f>
        <v>-0.1138407020084502</v>
      </c>
      <c r="O87">
        <v>211.87</v>
      </c>
      <c r="P87">
        <v>212.62761080020499</v>
      </c>
      <c r="Q87">
        <v>188.71088746715901</v>
      </c>
      <c r="R87">
        <v>55.851918170220003</v>
      </c>
      <c r="S87" s="1">
        <f>(Table2[[#This Row],[Close Price]]-Table2[[#This Row],[20D EMA]])/Table2[[#This Row],[20D EMA]]</f>
        <v>-2.0767451739273977E-3</v>
      </c>
      <c r="T87" s="1">
        <f>(Table2[[#This Row],[Close Price]]-Table2[[#This Row],[50D EMA]])/Table2[[#This Row],[50D EMA]]</f>
        <v>-5.6324331336738585E-3</v>
      </c>
      <c r="U87" s="1">
        <f>(Table2[[#This Row],[Close Price]]-Table2[[#This Row],[200D EMA]])/Table2[[#This Row],[200D EMA]]</f>
        <v>0.12039110640500145</v>
      </c>
      <c r="V87">
        <v>1.6664884627826899</v>
      </c>
      <c r="W87">
        <v>210.9</v>
      </c>
      <c r="X87">
        <v>211.9</v>
      </c>
      <c r="Y87">
        <v>205</v>
      </c>
      <c r="Z87">
        <v>213.34</v>
      </c>
      <c r="AA87">
        <v>210.9</v>
      </c>
      <c r="AB87">
        <v>211.9</v>
      </c>
      <c r="AC87" s="1">
        <f>(Table2[[#This Row],[Close Price]]/Table2[[#This Row],[Day Low]])-1</f>
        <v>2.5130393551446861E-3</v>
      </c>
      <c r="AD87" s="1">
        <f>(Table2[[#This Row],[Day High]]/Table2[[#This Row],[Close Price]])-1</f>
        <v>2.2229579529868815E-3</v>
      </c>
      <c r="AE87" s="1">
        <f>(Table2[[#This Row],[Close Price]]/Table2[[#This Row],[Current Week Low]])-1</f>
        <v>3.1365853658536613E-2</v>
      </c>
      <c r="AF87" s="1">
        <f>(Table2[[#This Row],[Current Week High]]/Table2[[#This Row],[Close Price]])-1</f>
        <v>9.0337227451164903E-3</v>
      </c>
      <c r="AG87" s="1">
        <f>(Table2[[#This Row],[Close Price]]/Table2[[#This Row],[Current Month Low]])-1</f>
        <v>2.5130393551446861E-3</v>
      </c>
      <c r="AH87" s="1">
        <f>(Table2[[#This Row],[Current Month High]]/Table2[[#This Row],[Close Price]])-1</f>
        <v>2.2229579529868815E-3</v>
      </c>
      <c r="AI87">
        <v>8.6222390389254002</v>
      </c>
      <c r="AJ87">
        <v>168.482539682539</v>
      </c>
      <c r="AK87" t="str">
        <f>IF(AND(Table2[[#This Row],[20D EMA]]&gt;Table2[[#This Row],[50D EMA]],Table2[[#This Row],[50D EMA]]&gt;Table2[[#This Row],[200D EMA]]),"Uptrend","Downtrend/NoTrend")</f>
        <v>Downtrend/NoTrend</v>
      </c>
      <c r="AL87">
        <v>7.0000000000000007E-2</v>
      </c>
      <c r="AM87" t="s">
        <v>3181</v>
      </c>
      <c r="AN87">
        <v>-1.56</v>
      </c>
      <c r="AO87" t="s">
        <v>3180</v>
      </c>
      <c r="AP87">
        <v>0.134960977468883</v>
      </c>
      <c r="AQ87">
        <f>(Table2[[#This Row],[Sharpe Ratio]]-AVERAGE(Table2[Sharpe Ratio]))/_xlfn.STDEV.P(Table2[Sharpe Ratio])</f>
        <v>0.91623683730039229</v>
      </c>
      <c r="AR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7">
        <f>_xlfn.RANK.AVG(Table2[[#This Row],[1Y Return vs Nifty Z-Score]],Table2[1Y Return vs Nifty Z-Score])</f>
        <v>42</v>
      </c>
      <c r="AT87">
        <f>_xlfn.RANK.AVG(Table2[[#This Row],[6M Return vs Nifty Z-Score]],Table2[6M Return vs Nifty Z-Score])</f>
        <v>292</v>
      </c>
      <c r="AU87">
        <f>_xlfn.RANK.AVG(Table2[[#This Row],[Sharpe Ratio Z-Score]],Table2[Sharpe Ratio Z-Score])</f>
        <v>125</v>
      </c>
      <c r="AV87">
        <f>(Table2[[#This Row],[Rank 1Y]]+Table2[[#This Row],[Rank 6M]]+Table2[[#This Row],[Rank Sharpe]])/3</f>
        <v>153</v>
      </c>
    </row>
    <row r="88" spans="1:48" x14ac:dyDescent="0.3">
      <c r="A88" t="s">
        <v>25</v>
      </c>
      <c r="B88" t="s">
        <v>26</v>
      </c>
      <c r="C88" t="s">
        <v>3136</v>
      </c>
      <c r="D88" t="s">
        <v>27</v>
      </c>
      <c r="E88">
        <v>964588.86999226396</v>
      </c>
      <c r="F88">
        <v>1616.45</v>
      </c>
      <c r="G88">
        <v>48.5487721134377</v>
      </c>
      <c r="H88">
        <f>(Table2[[#This Row],[1Y Return vs Nifty]]-AVERAGE(Table2[1Y Return vs Nifty]))/_xlfn.STDEV.P(Table2[1Y Return vs Nifty])</f>
        <v>0.40564901167761169</v>
      </c>
      <c r="I88">
        <v>-0.21795776417982499</v>
      </c>
      <c r="J88">
        <f>(Table2[[#This Row],[1M Return vs Nifty]]-AVERAGE(Table2[1M Return vs Nifty]))/_xlfn.STDEV.P(Table2[1M Return vs Nifty])</f>
        <v>-5.1990369388898734E-2</v>
      </c>
      <c r="K88">
        <v>16.4378385868485</v>
      </c>
      <c r="L88">
        <f>(Table2[[#This Row],[6M Return vs Nifty]]-AVERAGE(Table2[6M Return vs Nifty]))/_xlfn.STDEV.P(Table2[6M Return vs Nifty])</f>
        <v>0.37232078816381409</v>
      </c>
      <c r="M88">
        <v>-4.2478098057353497</v>
      </c>
      <c r="N88">
        <f>(Table2[[#This Row],[1W Return vs Nifty]]-AVERAGE(Table2[1W Return vs Nifty]))/_xlfn.STDEV.P(Table2[1W Return vs Nifty])</f>
        <v>-1.0528222203166504</v>
      </c>
      <c r="O88">
        <v>1662.91</v>
      </c>
      <c r="P88">
        <v>1632.9866437835401</v>
      </c>
      <c r="Q88">
        <v>1411.5749754389501</v>
      </c>
      <c r="R88">
        <v>24.746968542447799</v>
      </c>
      <c r="S88" s="1">
        <f>(Table2[[#This Row],[Close Price]]-Table2[[#This Row],[20D EMA]])/Table2[[#This Row],[20D EMA]]</f>
        <v>-2.793897444840673E-2</v>
      </c>
      <c r="T88" s="1">
        <f>(Table2[[#This Row],[Close Price]]-Table2[[#This Row],[50D EMA]])/Table2[[#This Row],[50D EMA]]</f>
        <v>-1.0126625252258993E-2</v>
      </c>
      <c r="U88" s="1">
        <f>(Table2[[#This Row],[Close Price]]-Table2[[#This Row],[200D EMA]])/Table2[[#This Row],[200D EMA]]</f>
        <v>0.145139314684536</v>
      </c>
      <c r="V88">
        <v>0.61722851111452304</v>
      </c>
      <c r="W88">
        <v>1605.35</v>
      </c>
      <c r="X88">
        <v>1626.35</v>
      </c>
      <c r="Y88">
        <v>1602.15</v>
      </c>
      <c r="Z88">
        <v>1677.85</v>
      </c>
      <c r="AA88">
        <v>1605.35</v>
      </c>
      <c r="AB88">
        <v>1626.35</v>
      </c>
      <c r="AC88" s="1">
        <f>(Table2[[#This Row],[Close Price]]/Table2[[#This Row],[Day Low]])-1</f>
        <v>6.9143800417355017E-3</v>
      </c>
      <c r="AD88" s="1">
        <f>(Table2[[#This Row],[Day High]]/Table2[[#This Row],[Close Price]])-1</f>
        <v>6.1245321537937158E-3</v>
      </c>
      <c r="AE88" s="1">
        <f>(Table2[[#This Row],[Close Price]]/Table2[[#This Row],[Current Week Low]])-1</f>
        <v>8.9255063508411059E-3</v>
      </c>
      <c r="AF88" s="1">
        <f>(Table2[[#This Row],[Current Week High]]/Table2[[#This Row],[Close Price]])-1</f>
        <v>3.7984472145751402E-2</v>
      </c>
      <c r="AG88" s="1">
        <f>(Table2[[#This Row],[Close Price]]/Table2[[#This Row],[Current Month Low]])-1</f>
        <v>6.9143800417355017E-3</v>
      </c>
      <c r="AH88" s="1">
        <f>(Table2[[#This Row],[Current Month High]]/Table2[[#This Row],[Close Price]])-1</f>
        <v>6.1245321537937158E-3</v>
      </c>
      <c r="AI88">
        <v>10.0559868848402</v>
      </c>
      <c r="AJ88">
        <v>80.518175219163496</v>
      </c>
      <c r="AK88" t="str">
        <f>IF(AND(Table2[[#This Row],[20D EMA]]&gt;Table2[[#This Row],[50D EMA]],Table2[[#This Row],[50D EMA]]&gt;Table2[[#This Row],[200D EMA]]),"Uptrend","Downtrend/NoTrend")</f>
        <v>Uptrend</v>
      </c>
      <c r="AL88">
        <v>0.06</v>
      </c>
      <c r="AM88" t="s">
        <v>3181</v>
      </c>
      <c r="AN88">
        <v>-6.78</v>
      </c>
      <c r="AO88" t="s">
        <v>3180</v>
      </c>
      <c r="AP88">
        <v>0.16332606028221899</v>
      </c>
      <c r="AQ88">
        <f>(Table2[[#This Row],[Sharpe Ratio]]-AVERAGE(Table2[Sharpe Ratio]))/_xlfn.STDEV.P(Table2[Sharpe Ratio])</f>
        <v>1.2531980196677661</v>
      </c>
      <c r="AR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0.9263552298036426</v>
      </c>
      <c r="AS88">
        <f>_xlfn.RANK.AVG(Table2[[#This Row],[1Y Return vs Nifty Z-Score]],Table2[1Y Return vs Nifty Z-Score])</f>
        <v>186</v>
      </c>
      <c r="AT88">
        <f>_xlfn.RANK.AVG(Table2[[#This Row],[6M Return vs Nifty Z-Score]],Table2[6M Return vs Nifty Z-Score])</f>
        <v>198</v>
      </c>
      <c r="AU88">
        <f>_xlfn.RANK.AVG(Table2[[#This Row],[Sharpe Ratio Z-Score]],Table2[Sharpe Ratio Z-Score])</f>
        <v>76</v>
      </c>
      <c r="AV88">
        <f>(Table2[[#This Row],[Rank 1Y]]+Table2[[#This Row],[Rank 6M]]+Table2[[#This Row],[Rank Sharpe]])/3</f>
        <v>153.33333333333334</v>
      </c>
    </row>
    <row r="89" spans="1:48" x14ac:dyDescent="0.3">
      <c r="A89" t="s">
        <v>1062</v>
      </c>
      <c r="B89" t="s">
        <v>1063</v>
      </c>
      <c r="C89" t="s">
        <v>3146</v>
      </c>
      <c r="D89" t="s">
        <v>265</v>
      </c>
      <c r="E89">
        <v>12767.936444561399</v>
      </c>
      <c r="F89">
        <v>1921.65</v>
      </c>
      <c r="G89">
        <v>76.505394764630594</v>
      </c>
      <c r="H89">
        <f>(Table2[[#This Row],[1Y Return vs Nifty]]-AVERAGE(Table2[1Y Return vs Nifty]))/_xlfn.STDEV.P(Table2[1Y Return vs Nifty])</f>
        <v>0.87797531688513875</v>
      </c>
      <c r="I89">
        <v>7.6945040266529796</v>
      </c>
      <c r="J89">
        <f>(Table2[[#This Row],[1M Return vs Nifty]]-AVERAGE(Table2[1M Return vs Nifty]))/_xlfn.STDEV.P(Table2[1M Return vs Nifty])</f>
        <v>0.79354916811005738</v>
      </c>
      <c r="K89">
        <v>13.557214647110399</v>
      </c>
      <c r="L89">
        <f>(Table2[[#This Row],[6M Return vs Nifty]]-AVERAGE(Table2[6M Return vs Nifty]))/_xlfn.STDEV.P(Table2[6M Return vs Nifty])</f>
        <v>0.27211286688010794</v>
      </c>
      <c r="M89">
        <v>6.2172602809723099</v>
      </c>
      <c r="N89">
        <f>(Table2[[#This Row],[1W Return vs Nifty]]-AVERAGE(Table2[1W Return vs Nifty]))/_xlfn.STDEV.P(Table2[1W Return vs Nifty])</f>
        <v>0.9347884378217266</v>
      </c>
      <c r="O89">
        <v>1868.93</v>
      </c>
      <c r="P89">
        <v>1833.8102316105201</v>
      </c>
      <c r="Q89">
        <v>1579.4249609682299</v>
      </c>
      <c r="R89">
        <v>57.675909977826201</v>
      </c>
      <c r="S89" s="1">
        <f>(Table2[[#This Row],[Close Price]]-Table2[[#This Row],[20D EMA]])/Table2[[#This Row],[20D EMA]]</f>
        <v>2.8208654149700644E-2</v>
      </c>
      <c r="T89" s="1">
        <f>(Table2[[#This Row],[Close Price]]-Table2[[#This Row],[50D EMA]])/Table2[[#This Row],[50D EMA]]</f>
        <v>4.7900140851725906E-2</v>
      </c>
      <c r="U89" s="1">
        <f>(Table2[[#This Row],[Close Price]]-Table2[[#This Row],[200D EMA]])/Table2[[#This Row],[200D EMA]]</f>
        <v>0.21667698528835269</v>
      </c>
      <c r="V89">
        <v>0.83658471630861597</v>
      </c>
      <c r="W89">
        <v>1900.3</v>
      </c>
      <c r="X89">
        <v>1969</v>
      </c>
      <c r="Y89">
        <v>1742.25</v>
      </c>
      <c r="Z89">
        <v>1969</v>
      </c>
      <c r="AA89">
        <v>1900.3</v>
      </c>
      <c r="AB89">
        <v>1969</v>
      </c>
      <c r="AC89" s="1">
        <f>(Table2[[#This Row],[Close Price]]/Table2[[#This Row],[Day Low]])-1</f>
        <v>1.1235068147134708E-2</v>
      </c>
      <c r="AD89" s="1">
        <f>(Table2[[#This Row],[Day High]]/Table2[[#This Row],[Close Price]])-1</f>
        <v>2.4640283090052728E-2</v>
      </c>
      <c r="AE89" s="1">
        <f>(Table2[[#This Row],[Close Price]]/Table2[[#This Row],[Current Week Low]])-1</f>
        <v>0.10297029702970306</v>
      </c>
      <c r="AF89" s="1">
        <f>(Table2[[#This Row],[Current Week High]]/Table2[[#This Row],[Close Price]])-1</f>
        <v>2.4640283090052728E-2</v>
      </c>
      <c r="AG89" s="1">
        <f>(Table2[[#This Row],[Close Price]]/Table2[[#This Row],[Current Month Low]])-1</f>
        <v>1.1235068147134708E-2</v>
      </c>
      <c r="AH89" s="1">
        <f>(Table2[[#This Row],[Current Month High]]/Table2[[#This Row],[Close Price]])-1</f>
        <v>2.4640283090052728E-2</v>
      </c>
      <c r="AI89">
        <v>5.8959748133114704</v>
      </c>
      <c r="AJ89">
        <v>111.402640264026</v>
      </c>
      <c r="AK89" t="str">
        <f>IF(AND(Table2[[#This Row],[20D EMA]]&gt;Table2[[#This Row],[50D EMA]],Table2[[#This Row],[50D EMA]]&gt;Table2[[#This Row],[200D EMA]]),"Uptrend","Downtrend/NoTrend")</f>
        <v>Uptrend</v>
      </c>
      <c r="AL89">
        <v>0.17</v>
      </c>
      <c r="AM89" t="s">
        <v>3181</v>
      </c>
      <c r="AN89">
        <v>1.59</v>
      </c>
      <c r="AO89" t="s">
        <v>3181</v>
      </c>
      <c r="AP89">
        <v>0.13428320452266199</v>
      </c>
      <c r="AQ89">
        <f>(Table2[[#This Row],[Sharpe Ratio]]-AVERAGE(Table2[Sharpe Ratio]))/_xlfn.STDEV.P(Table2[Sharpe Ratio])</f>
        <v>0.90818527704801488</v>
      </c>
      <c r="AR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3.7866110667450457</v>
      </c>
      <c r="AS89">
        <f>_xlfn.RANK.AVG(Table2[[#This Row],[1Y Return vs Nifty Z-Score]],Table2[1Y Return vs Nifty Z-Score])</f>
        <v>109</v>
      </c>
      <c r="AT89">
        <f>_xlfn.RANK.AVG(Table2[[#This Row],[6M Return vs Nifty Z-Score]],Table2[6M Return vs Nifty Z-Score])</f>
        <v>226</v>
      </c>
      <c r="AU89">
        <f>_xlfn.RANK.AVG(Table2[[#This Row],[Sharpe Ratio Z-Score]],Table2[Sharpe Ratio Z-Score])</f>
        <v>127</v>
      </c>
      <c r="AV89">
        <f>(Table2[[#This Row],[Rank 1Y]]+Table2[[#This Row],[Rank 6M]]+Table2[[#This Row],[Rank Sharpe]])/3</f>
        <v>154</v>
      </c>
    </row>
    <row r="90" spans="1:48" hidden="1" x14ac:dyDescent="0.3">
      <c r="A90" t="s">
        <v>1244</v>
      </c>
      <c r="B90" t="s">
        <v>1245</v>
      </c>
      <c r="C90" t="s">
        <v>3138</v>
      </c>
      <c r="D90" t="s">
        <v>46</v>
      </c>
      <c r="E90">
        <v>9338.7645831796708</v>
      </c>
      <c r="F90">
        <v>3046.8</v>
      </c>
      <c r="G90">
        <v>47.845377670056301</v>
      </c>
      <c r="H90">
        <f>(Table2[[#This Row],[1Y Return vs Nifty]]-AVERAGE(Table2[1Y Return vs Nifty]))/_xlfn.STDEV.P(Table2[1Y Return vs Nifty])</f>
        <v>0.39376518355248352</v>
      </c>
      <c r="I90">
        <v>-6.6269572317324998</v>
      </c>
      <c r="J90">
        <f>(Table2[[#This Row],[1M Return vs Nifty]]-AVERAGE(Table2[1M Return vs Nifty]))/_xlfn.STDEV.P(Table2[1M Return vs Nifty])</f>
        <v>-0.73686728745552954</v>
      </c>
      <c r="K90">
        <v>11.7769251149731</v>
      </c>
      <c r="L90">
        <f>(Table2[[#This Row],[6M Return vs Nifty]]-AVERAGE(Table2[6M Return vs Nifty]))/_xlfn.STDEV.P(Table2[6M Return vs Nifty])</f>
        <v>0.21018214734479776</v>
      </c>
      <c r="M90">
        <v>2.7157091931950101</v>
      </c>
      <c r="N90">
        <f>(Table2[[#This Row],[1W Return vs Nifty]]-AVERAGE(Table2[1W Return vs Nifty]))/_xlfn.STDEV.P(Table2[1W Return vs Nifty])</f>
        <v>0.26974556620998608</v>
      </c>
      <c r="O90">
        <v>3013.6</v>
      </c>
      <c r="P90">
        <v>3071.5052425081799</v>
      </c>
      <c r="Q90">
        <v>2746.6268265179401</v>
      </c>
      <c r="R90">
        <v>34.405666137594601</v>
      </c>
      <c r="S90" s="1">
        <f>(Table2[[#This Row],[Close Price]]-Table2[[#This Row],[20D EMA]])/Table2[[#This Row],[20D EMA]]</f>
        <v>1.1016724183700649E-2</v>
      </c>
      <c r="T90" s="1">
        <f>(Table2[[#This Row],[Close Price]]-Table2[[#This Row],[50D EMA]])/Table2[[#This Row],[50D EMA]]</f>
        <v>-8.0433665442828598E-3</v>
      </c>
      <c r="U90" s="1">
        <f>(Table2[[#This Row],[Close Price]]-Table2[[#This Row],[200D EMA]])/Table2[[#This Row],[200D EMA]]</f>
        <v>0.10928793478020718</v>
      </c>
      <c r="V90">
        <v>0.38281551377045903</v>
      </c>
      <c r="W90">
        <v>3004.95</v>
      </c>
      <c r="X90">
        <v>3147.95</v>
      </c>
      <c r="Y90">
        <v>2704.1</v>
      </c>
      <c r="Z90">
        <v>3147.95</v>
      </c>
      <c r="AA90">
        <v>3004.95</v>
      </c>
      <c r="AB90">
        <v>3147.95</v>
      </c>
      <c r="AC90" s="1">
        <f>(Table2[[#This Row],[Close Price]]/Table2[[#This Row],[Day Low]])-1</f>
        <v>1.3927020416313107E-2</v>
      </c>
      <c r="AD90" s="1">
        <f>(Table2[[#This Row],[Day High]]/Table2[[#This Row],[Close Price]])-1</f>
        <v>3.3198765918340367E-2</v>
      </c>
      <c r="AE90" s="1">
        <f>(Table2[[#This Row],[Close Price]]/Table2[[#This Row],[Current Week Low]])-1</f>
        <v>0.1267334787914649</v>
      </c>
      <c r="AF90" s="1">
        <f>(Table2[[#This Row],[Current Week High]]/Table2[[#This Row],[Close Price]])-1</f>
        <v>3.3198765918340367E-2</v>
      </c>
      <c r="AG90" s="1">
        <f>(Table2[[#This Row],[Close Price]]/Table2[[#This Row],[Current Month Low]])-1</f>
        <v>1.3927020416313107E-2</v>
      </c>
      <c r="AH90" s="1">
        <f>(Table2[[#This Row],[Current Month High]]/Table2[[#This Row],[Close Price]])-1</f>
        <v>3.3198765918340367E-2</v>
      </c>
      <c r="AI90">
        <v>22.259419719049401</v>
      </c>
      <c r="AJ90">
        <v>81.090357954798705</v>
      </c>
      <c r="AK90" t="str">
        <f>IF(AND(Table2[[#This Row],[20D EMA]]&gt;Table2[[#This Row],[50D EMA]],Table2[[#This Row],[50D EMA]]&gt;Table2[[#This Row],[200D EMA]]),"Uptrend","Downtrend/NoTrend")</f>
        <v>Downtrend/NoTrend</v>
      </c>
      <c r="AL90">
        <v>0.09</v>
      </c>
      <c r="AM90" t="s">
        <v>3181</v>
      </c>
      <c r="AN90">
        <v>-9.1999999999999993</v>
      </c>
      <c r="AO90" t="s">
        <v>3180</v>
      </c>
      <c r="AP90">
        <v>0.193527117987257</v>
      </c>
      <c r="AQ90">
        <f>(Table2[[#This Row],[Sharpe Ratio]]-AVERAGE(Table2[Sharpe Ratio]))/_xlfn.STDEV.P(Table2[Sharpe Ratio])</f>
        <v>1.6119695480290481</v>
      </c>
      <c r="AR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0">
        <f>_xlfn.RANK.AVG(Table2[[#This Row],[1Y Return vs Nifty Z-Score]],Table2[1Y Return vs Nifty Z-Score])</f>
        <v>189</v>
      </c>
      <c r="AT90">
        <f>_xlfn.RANK.AVG(Table2[[#This Row],[6M Return vs Nifty Z-Score]],Table2[6M Return vs Nifty Z-Score])</f>
        <v>246</v>
      </c>
      <c r="AU90">
        <f>_xlfn.RANK.AVG(Table2[[#This Row],[Sharpe Ratio Z-Score]],Table2[Sharpe Ratio Z-Score])</f>
        <v>30</v>
      </c>
      <c r="AV90">
        <f>(Table2[[#This Row],[Rank 1Y]]+Table2[[#This Row],[Rank 6M]]+Table2[[#This Row],[Rank Sharpe]])/3</f>
        <v>155</v>
      </c>
    </row>
    <row r="91" spans="1:48" hidden="1" x14ac:dyDescent="0.3">
      <c r="A91" t="s">
        <v>1291</v>
      </c>
      <c r="B91" t="s">
        <v>1292</v>
      </c>
      <c r="C91" t="s">
        <v>3146</v>
      </c>
      <c r="D91" t="s">
        <v>759</v>
      </c>
      <c r="E91">
        <v>8876.9532963076908</v>
      </c>
      <c r="F91">
        <v>219.55</v>
      </c>
      <c r="G91">
        <v>52.337821077454002</v>
      </c>
      <c r="H91">
        <f>(Table2[[#This Row],[1Y Return vs Nifty]]-AVERAGE(Table2[1Y Return vs Nifty]))/_xlfn.STDEV.P(Table2[1Y Return vs Nifty])</f>
        <v>0.46966488082437585</v>
      </c>
      <c r="I91">
        <v>12.221629626233501</v>
      </c>
      <c r="J91">
        <f>(Table2[[#This Row],[1M Return vs Nifty]]-AVERAGE(Table2[1M Return vs Nifty]))/_xlfn.STDEV.P(Table2[1M Return vs Nifty])</f>
        <v>1.2773257457238505</v>
      </c>
      <c r="K91">
        <v>13.512572938954101</v>
      </c>
      <c r="L91">
        <f>(Table2[[#This Row],[6M Return vs Nifty]]-AVERAGE(Table2[6M Return vs Nifty]))/_xlfn.STDEV.P(Table2[6M Return vs Nifty])</f>
        <v>0.2705599211049981</v>
      </c>
      <c r="M91">
        <v>10.440986750624701</v>
      </c>
      <c r="N91">
        <f>(Table2[[#This Row],[1W Return vs Nifty]]-AVERAGE(Table2[1W Return vs Nifty]))/_xlfn.STDEV.P(Table2[1W Return vs Nifty])</f>
        <v>1.7369926924119987</v>
      </c>
      <c r="O91">
        <v>207.46</v>
      </c>
      <c r="P91">
        <v>214.91004125062301</v>
      </c>
      <c r="Q91">
        <v>203.28115049844499</v>
      </c>
      <c r="R91">
        <v>63.352914911905302</v>
      </c>
      <c r="S91" s="1">
        <f>(Table2[[#This Row],[Close Price]]-Table2[[#This Row],[20D EMA]])/Table2[[#This Row],[20D EMA]]</f>
        <v>5.8276294225392863E-2</v>
      </c>
      <c r="T91" s="1">
        <f>(Table2[[#This Row],[Close Price]]-Table2[[#This Row],[50D EMA]])/Table2[[#This Row],[50D EMA]]</f>
        <v>2.1590237116775716E-2</v>
      </c>
      <c r="U91" s="1">
        <f>(Table2[[#This Row],[Close Price]]-Table2[[#This Row],[200D EMA]])/Table2[[#This Row],[200D EMA]]</f>
        <v>8.0031274231102276E-2</v>
      </c>
      <c r="V91">
        <v>1.33427512154993</v>
      </c>
      <c r="W91">
        <v>216.1</v>
      </c>
      <c r="X91">
        <v>224.85</v>
      </c>
      <c r="Y91">
        <v>201.66</v>
      </c>
      <c r="Z91">
        <v>224.85</v>
      </c>
      <c r="AA91">
        <v>216.1</v>
      </c>
      <c r="AB91">
        <v>224.85</v>
      </c>
      <c r="AC91" s="1">
        <f>(Table2[[#This Row],[Close Price]]/Table2[[#This Row],[Day Low]])-1</f>
        <v>1.5964831096714649E-2</v>
      </c>
      <c r="AD91" s="1">
        <f>(Table2[[#This Row],[Day High]]/Table2[[#This Row],[Close Price]])-1</f>
        <v>2.4140286950580681E-2</v>
      </c>
      <c r="AE91" s="1">
        <f>(Table2[[#This Row],[Close Price]]/Table2[[#This Row],[Current Week Low]])-1</f>
        <v>8.8713676485173032E-2</v>
      </c>
      <c r="AF91" s="1">
        <f>(Table2[[#This Row],[Current Week High]]/Table2[[#This Row],[Close Price]])-1</f>
        <v>2.4140286950580681E-2</v>
      </c>
      <c r="AG91" s="1">
        <f>(Table2[[#This Row],[Close Price]]/Table2[[#This Row],[Current Month Low]])-1</f>
        <v>1.5964831096714649E-2</v>
      </c>
      <c r="AH91" s="1">
        <f>(Table2[[#This Row],[Current Month High]]/Table2[[#This Row],[Close Price]])-1</f>
        <v>2.4140286950580681E-2</v>
      </c>
      <c r="AI91">
        <v>35.0444090184468</v>
      </c>
      <c r="AJ91">
        <v>81.446280991735506</v>
      </c>
      <c r="AK91" t="str">
        <f>IF(AND(Table2[[#This Row],[20D EMA]]&gt;Table2[[#This Row],[50D EMA]],Table2[[#This Row],[50D EMA]]&gt;Table2[[#This Row],[200D EMA]]),"Uptrend","Downtrend/NoTrend")</f>
        <v>Downtrend/NoTrend</v>
      </c>
      <c r="AL91">
        <v>-0.06</v>
      </c>
      <c r="AM91" t="s">
        <v>3180</v>
      </c>
      <c r="AN91">
        <v>4.3600000000000003</v>
      </c>
      <c r="AO91" t="s">
        <v>3181</v>
      </c>
      <c r="AP91">
        <v>0.176614212452365</v>
      </c>
      <c r="AQ91">
        <f>(Table2[[#This Row],[Sharpe Ratio]]-AVERAGE(Table2[Sharpe Ratio]))/_xlfn.STDEV.P(Table2[Sharpe Ratio])</f>
        <v>1.4110537712689852</v>
      </c>
      <c r="AR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1">
        <f>_xlfn.RANK.AVG(Table2[[#This Row],[1Y Return vs Nifty Z-Score]],Table2[1Y Return vs Nifty Z-Score])</f>
        <v>177</v>
      </c>
      <c r="AT91">
        <f>_xlfn.RANK.AVG(Table2[[#This Row],[6M Return vs Nifty Z-Score]],Table2[6M Return vs Nifty Z-Score])</f>
        <v>229</v>
      </c>
      <c r="AU91">
        <f>_xlfn.RANK.AVG(Table2[[#This Row],[Sharpe Ratio Z-Score]],Table2[Sharpe Ratio Z-Score])</f>
        <v>62</v>
      </c>
      <c r="AV91">
        <f>(Table2[[#This Row],[Rank 1Y]]+Table2[[#This Row],[Rank 6M]]+Table2[[#This Row],[Rank Sharpe]])/3</f>
        <v>156</v>
      </c>
    </row>
    <row r="92" spans="1:48" hidden="1" x14ac:dyDescent="0.3">
      <c r="A92" t="s">
        <v>527</v>
      </c>
      <c r="B92" t="s">
        <v>528</v>
      </c>
      <c r="C92" t="s">
        <v>3146</v>
      </c>
      <c r="D92" t="s">
        <v>91</v>
      </c>
      <c r="E92">
        <v>39774.0381448099</v>
      </c>
      <c r="F92">
        <v>1115.8499999999999</v>
      </c>
      <c r="G92">
        <v>98.554807355752203</v>
      </c>
      <c r="H92">
        <f>(Table2[[#This Row],[1Y Return vs Nifty]]-AVERAGE(Table2[1Y Return vs Nifty]))/_xlfn.STDEV.P(Table2[1Y Return vs Nifty])</f>
        <v>1.2504994844535848</v>
      </c>
      <c r="I92">
        <v>-0.265127567884342</v>
      </c>
      <c r="J92">
        <f>(Table2[[#This Row],[1M Return vs Nifty]]-AVERAGE(Table2[1M Return vs Nifty]))/_xlfn.STDEV.P(Table2[1M Return vs Nifty])</f>
        <v>-5.7031017301340151E-2</v>
      </c>
      <c r="K92">
        <v>5.92374823354311</v>
      </c>
      <c r="L92">
        <f>(Table2[[#This Row],[6M Return vs Nifty]]-AVERAGE(Table2[6M Return vs Nifty]))/_xlfn.STDEV.P(Table2[6M Return vs Nifty])</f>
        <v>6.5683815551294735E-3</v>
      </c>
      <c r="M92">
        <v>2.1858780244589902</v>
      </c>
      <c r="N92">
        <f>(Table2[[#This Row],[1W Return vs Nifty]]-AVERAGE(Table2[1W Return vs Nifty]))/_xlfn.STDEV.P(Table2[1W Return vs Nifty])</f>
        <v>0.16911575013916663</v>
      </c>
      <c r="O92">
        <v>1109.03</v>
      </c>
      <c r="P92">
        <v>1178.4878086666099</v>
      </c>
      <c r="Q92">
        <v>1134.3083188657999</v>
      </c>
      <c r="R92">
        <v>38.380612583828402</v>
      </c>
      <c r="S92" s="1">
        <f>(Table2[[#This Row],[Close Price]]-Table2[[#This Row],[20D EMA]])/Table2[[#This Row],[20D EMA]]</f>
        <v>6.1495180473025409E-3</v>
      </c>
      <c r="T92" s="1">
        <f>(Table2[[#This Row],[Close Price]]-Table2[[#This Row],[50D EMA]])/Table2[[#This Row],[50D EMA]]</f>
        <v>-5.3151002671364939E-2</v>
      </c>
      <c r="U92" s="1">
        <f>(Table2[[#This Row],[Close Price]]-Table2[[#This Row],[200D EMA]])/Table2[[#This Row],[200D EMA]]</f>
        <v>-1.6272752794633999E-2</v>
      </c>
      <c r="V92">
        <v>0.59668452275998896</v>
      </c>
      <c r="W92">
        <v>1089</v>
      </c>
      <c r="X92">
        <v>1119.9000000000001</v>
      </c>
      <c r="Y92">
        <v>1010</v>
      </c>
      <c r="Z92">
        <v>1119.9000000000001</v>
      </c>
      <c r="AA92">
        <v>1089</v>
      </c>
      <c r="AB92">
        <v>1119.9000000000001</v>
      </c>
      <c r="AC92" s="1">
        <f>(Table2[[#This Row],[Close Price]]/Table2[[#This Row],[Day Low]])-1</f>
        <v>2.4655647382920032E-2</v>
      </c>
      <c r="AD92" s="1">
        <f>(Table2[[#This Row],[Day High]]/Table2[[#This Row],[Close Price]])-1</f>
        <v>3.6295200967872976E-3</v>
      </c>
      <c r="AE92" s="1">
        <f>(Table2[[#This Row],[Close Price]]/Table2[[#This Row],[Current Week Low]])-1</f>
        <v>0.10480198019801978</v>
      </c>
      <c r="AF92" s="1">
        <f>(Table2[[#This Row],[Current Week High]]/Table2[[#This Row],[Close Price]])-1</f>
        <v>3.6295200967872976E-3</v>
      </c>
      <c r="AG92" s="1">
        <f>(Table2[[#This Row],[Close Price]]/Table2[[#This Row],[Current Month Low]])-1</f>
        <v>2.4655647382920032E-2</v>
      </c>
      <c r="AH92" s="1">
        <f>(Table2[[#This Row],[Current Month High]]/Table2[[#This Row],[Close Price]])-1</f>
        <v>3.6295200967872976E-3</v>
      </c>
      <c r="AI92">
        <v>60.837030066765202</v>
      </c>
      <c r="AJ92">
        <v>129.36279547790301</v>
      </c>
      <c r="AK92" t="str">
        <f>IF(AND(Table2[[#This Row],[20D EMA]]&gt;Table2[[#This Row],[50D EMA]],Table2[[#This Row],[50D EMA]]&gt;Table2[[#This Row],[200D EMA]]),"Uptrend","Downtrend/NoTrend")</f>
        <v>Downtrend/NoTrend</v>
      </c>
      <c r="AL92">
        <v>0</v>
      </c>
      <c r="AM92">
        <v>0</v>
      </c>
      <c r="AN92">
        <v>-6.71</v>
      </c>
      <c r="AO92" t="s">
        <v>3180</v>
      </c>
      <c r="AP92">
        <v>0.16180106388762</v>
      </c>
      <c r="AQ92">
        <f>(Table2[[#This Row],[Sharpe Ratio]]-AVERAGE(Table2[Sharpe Ratio]))/_xlfn.STDEV.P(Table2[Sharpe Ratio])</f>
        <v>1.2350819227886671</v>
      </c>
      <c r="AR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2">
        <f>_xlfn.RANK.AVG(Table2[[#This Row],[1Y Return vs Nifty Z-Score]],Table2[1Y Return vs Nifty Z-Score])</f>
        <v>73</v>
      </c>
      <c r="AT92">
        <f>_xlfn.RANK.AVG(Table2[[#This Row],[6M Return vs Nifty Z-Score]],Table2[6M Return vs Nifty Z-Score])</f>
        <v>314</v>
      </c>
      <c r="AU92">
        <f>_xlfn.RANK.AVG(Table2[[#This Row],[Sharpe Ratio Z-Score]],Table2[Sharpe Ratio Z-Score])</f>
        <v>82</v>
      </c>
      <c r="AV92">
        <f>(Table2[[#This Row],[Rank 1Y]]+Table2[[#This Row],[Rank 6M]]+Table2[[#This Row],[Rank Sharpe]])/3</f>
        <v>156.33333333333334</v>
      </c>
    </row>
    <row r="93" spans="1:48" x14ac:dyDescent="0.3">
      <c r="A93" t="s">
        <v>731</v>
      </c>
      <c r="B93" t="s">
        <v>732</v>
      </c>
      <c r="C93" t="s">
        <v>3144</v>
      </c>
      <c r="D93" t="s">
        <v>733</v>
      </c>
      <c r="E93">
        <v>23442.204154539799</v>
      </c>
      <c r="F93">
        <v>339.45</v>
      </c>
      <c r="G93">
        <v>89.745007013787102</v>
      </c>
      <c r="H93">
        <f>(Table2[[#This Row],[1Y Return vs Nifty]]-AVERAGE(Table2[1Y Return vs Nifty]))/_xlfn.STDEV.P(Table2[1Y Return vs Nifty])</f>
        <v>1.1016581706420672</v>
      </c>
      <c r="I93">
        <v>14.7020525234348</v>
      </c>
      <c r="J93">
        <f>(Table2[[#This Row],[1M Return vs Nifty]]-AVERAGE(Table2[1M Return vs Nifty]))/_xlfn.STDEV.P(Table2[1M Return vs Nifty])</f>
        <v>1.5423880846954314</v>
      </c>
      <c r="K93">
        <v>53.893970123948897</v>
      </c>
      <c r="L93">
        <f>(Table2[[#This Row],[6M Return vs Nifty]]-AVERAGE(Table2[6M Return vs Nifty]))/_xlfn.STDEV.P(Table2[6M Return vs Nifty])</f>
        <v>1.6753027667844427</v>
      </c>
      <c r="M93">
        <v>1.92808182424111</v>
      </c>
      <c r="N93">
        <f>(Table2[[#This Row],[1W Return vs Nifty]]-AVERAGE(Table2[1W Return vs Nifty]))/_xlfn.STDEV.P(Table2[1W Return vs Nifty])</f>
        <v>0.12015301305903346</v>
      </c>
      <c r="O93">
        <v>333.21</v>
      </c>
      <c r="P93">
        <v>317.65397470260098</v>
      </c>
      <c r="Q93">
        <v>255.01540143512199</v>
      </c>
      <c r="R93">
        <v>51.428715497488398</v>
      </c>
      <c r="S93" s="1">
        <f>(Table2[[#This Row],[Close Price]]-Table2[[#This Row],[20D EMA]])/Table2[[#This Row],[20D EMA]]</f>
        <v>1.8726928963716603E-2</v>
      </c>
      <c r="T93" s="1">
        <f>(Table2[[#This Row],[Close Price]]-Table2[[#This Row],[50D EMA]])/Table2[[#This Row],[50D EMA]]</f>
        <v>6.8615622763119E-2</v>
      </c>
      <c r="U93" s="1">
        <f>(Table2[[#This Row],[Close Price]]-Table2[[#This Row],[200D EMA]])/Table2[[#This Row],[200D EMA]]</f>
        <v>0.33109607533393959</v>
      </c>
      <c r="V93">
        <v>1.0740423042809299</v>
      </c>
      <c r="W93">
        <v>337.1</v>
      </c>
      <c r="X93">
        <v>344.65</v>
      </c>
      <c r="Y93">
        <v>326.10000000000002</v>
      </c>
      <c r="Z93">
        <v>378</v>
      </c>
      <c r="AA93">
        <v>337.1</v>
      </c>
      <c r="AB93">
        <v>344.65</v>
      </c>
      <c r="AC93" s="1">
        <f>(Table2[[#This Row],[Close Price]]/Table2[[#This Row],[Day Low]])-1</f>
        <v>6.9712251557401128E-3</v>
      </c>
      <c r="AD93" s="1">
        <f>(Table2[[#This Row],[Day High]]/Table2[[#This Row],[Close Price]])-1</f>
        <v>1.5318898217705046E-2</v>
      </c>
      <c r="AE93" s="1">
        <f>(Table2[[#This Row],[Close Price]]/Table2[[#This Row],[Current Week Low]])-1</f>
        <v>4.093836246550131E-2</v>
      </c>
      <c r="AF93" s="1">
        <f>(Table2[[#This Row],[Current Week High]]/Table2[[#This Row],[Close Price]])-1</f>
        <v>0.11356606274856396</v>
      </c>
      <c r="AG93" s="1">
        <f>(Table2[[#This Row],[Close Price]]/Table2[[#This Row],[Current Month Low]])-1</f>
        <v>6.9712251557401128E-3</v>
      </c>
      <c r="AH93" s="1">
        <f>(Table2[[#This Row],[Current Month High]]/Table2[[#This Row],[Close Price]])-1</f>
        <v>1.5318898217705046E-2</v>
      </c>
      <c r="AI93">
        <v>11.356606274856301</v>
      </c>
      <c r="AJ93">
        <v>120.136186770428</v>
      </c>
      <c r="AK93" t="str">
        <f>IF(AND(Table2[[#This Row],[20D EMA]]&gt;Table2[[#This Row],[50D EMA]],Table2[[#This Row],[50D EMA]]&gt;Table2[[#This Row],[200D EMA]]),"Uptrend","Downtrend/NoTrend")</f>
        <v>Uptrend</v>
      </c>
      <c r="AL93">
        <v>0.15</v>
      </c>
      <c r="AM93" t="s">
        <v>3181</v>
      </c>
      <c r="AN93">
        <v>0.59</v>
      </c>
      <c r="AO93" t="s">
        <v>3181</v>
      </c>
      <c r="AP93">
        <v>5.6452929718233999E-2</v>
      </c>
      <c r="AQ93">
        <f>(Table2[[#This Row],[Sharpe Ratio]]-AVERAGE(Table2[Sharpe Ratio]))/_xlfn.STDEV.P(Table2[Sharpe Ratio])</f>
        <v>-1.6394481617363597E-2</v>
      </c>
      <c r="AR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4.4231075535636108</v>
      </c>
      <c r="AS93">
        <f>_xlfn.RANK.AVG(Table2[[#This Row],[1Y Return vs Nifty Z-Score]],Table2[1Y Return vs Nifty Z-Score])</f>
        <v>89</v>
      </c>
      <c r="AT93">
        <f>_xlfn.RANK.AVG(Table2[[#This Row],[6M Return vs Nifty Z-Score]],Table2[6M Return vs Nifty Z-Score])</f>
        <v>39</v>
      </c>
      <c r="AU93">
        <f>_xlfn.RANK.AVG(Table2[[#This Row],[Sharpe Ratio Z-Score]],Table2[Sharpe Ratio Z-Score])</f>
        <v>341</v>
      </c>
      <c r="AV93">
        <f>(Table2[[#This Row],[Rank 1Y]]+Table2[[#This Row],[Rank 6M]]+Table2[[#This Row],[Rank Sharpe]])/3</f>
        <v>156.33333333333334</v>
      </c>
    </row>
    <row r="94" spans="1:48" x14ac:dyDescent="0.3">
      <c r="A94" t="s">
        <v>507</v>
      </c>
      <c r="B94" t="s">
        <v>508</v>
      </c>
      <c r="C94" t="s">
        <v>3142</v>
      </c>
      <c r="D94" t="s">
        <v>178</v>
      </c>
      <c r="E94">
        <v>41740.879244002899</v>
      </c>
      <c r="F94">
        <v>229.15</v>
      </c>
      <c r="G94">
        <v>121.76404737536799</v>
      </c>
      <c r="H94">
        <f>(Table2[[#This Row],[1Y Return vs Nifty]]-AVERAGE(Table2[1Y Return vs Nifty]))/_xlfn.STDEV.P(Table2[1Y Return vs Nifty])</f>
        <v>1.6426189018064545</v>
      </c>
      <c r="I94">
        <v>11.767403554384799</v>
      </c>
      <c r="J94">
        <f>(Table2[[#This Row],[1M Return vs Nifty]]-AVERAGE(Table2[1M Return vs Nifty]))/_xlfn.STDEV.P(Table2[1M Return vs Nifty])</f>
        <v>1.228786351428653</v>
      </c>
      <c r="K94">
        <v>15.2515921044116</v>
      </c>
      <c r="L94">
        <f>(Table2[[#This Row],[6M Return vs Nifty]]-AVERAGE(Table2[6M Return vs Nifty]))/_xlfn.STDEV.P(Table2[6M Return vs Nifty])</f>
        <v>0.3310549733188824</v>
      </c>
      <c r="M94">
        <v>0.79030520583322506</v>
      </c>
      <c r="N94">
        <f>(Table2[[#This Row],[1W Return vs Nifty]]-AVERAGE(Table2[1W Return vs Nifty]))/_xlfn.STDEV.P(Table2[1W Return vs Nifty])</f>
        <v>-9.5942714402990056E-2</v>
      </c>
      <c r="O94">
        <v>221.01</v>
      </c>
      <c r="P94">
        <v>208.03296598285101</v>
      </c>
      <c r="Q94">
        <v>177.55637432353399</v>
      </c>
      <c r="R94">
        <v>57.790904584672802</v>
      </c>
      <c r="S94" s="1">
        <f>(Table2[[#This Row],[Close Price]]-Table2[[#This Row],[20D EMA]])/Table2[[#This Row],[20D EMA]]</f>
        <v>3.6830912628387925E-2</v>
      </c>
      <c r="T94" s="1">
        <f>(Table2[[#This Row],[Close Price]]-Table2[[#This Row],[50D EMA]])/Table2[[#This Row],[50D EMA]]</f>
        <v>0.10150811395387094</v>
      </c>
      <c r="U94" s="1">
        <f>(Table2[[#This Row],[Close Price]]-Table2[[#This Row],[200D EMA]])/Table2[[#This Row],[200D EMA]]</f>
        <v>0.29057602619467099</v>
      </c>
      <c r="V94">
        <v>0.85777684599686999</v>
      </c>
      <c r="W94">
        <v>228.5</v>
      </c>
      <c r="X94">
        <v>231.03</v>
      </c>
      <c r="Y94">
        <v>218.21</v>
      </c>
      <c r="Z94">
        <v>231.03</v>
      </c>
      <c r="AA94">
        <v>228.5</v>
      </c>
      <c r="AB94">
        <v>231.03</v>
      </c>
      <c r="AC94" s="1">
        <f>(Table2[[#This Row],[Close Price]]/Table2[[#This Row],[Day Low]])-1</f>
        <v>2.8446389496719071E-3</v>
      </c>
      <c r="AD94" s="1">
        <f>(Table2[[#This Row],[Day High]]/Table2[[#This Row],[Close Price]])-1</f>
        <v>8.2042330351297377E-3</v>
      </c>
      <c r="AE94" s="1">
        <f>(Table2[[#This Row],[Close Price]]/Table2[[#This Row],[Current Week Low]])-1</f>
        <v>5.0135190871179125E-2</v>
      </c>
      <c r="AF94" s="1">
        <f>(Table2[[#This Row],[Current Week High]]/Table2[[#This Row],[Close Price]])-1</f>
        <v>8.2042330351297377E-3</v>
      </c>
      <c r="AG94" s="1">
        <f>(Table2[[#This Row],[Close Price]]/Table2[[#This Row],[Current Month Low]])-1</f>
        <v>2.8446389496719071E-3</v>
      </c>
      <c r="AH94" s="1">
        <f>(Table2[[#This Row],[Current Month High]]/Table2[[#This Row],[Close Price]])-1</f>
        <v>8.2042330351297377E-3</v>
      </c>
      <c r="AI94">
        <v>2.7143792275801699</v>
      </c>
      <c r="AJ94">
        <v>156.750700280112</v>
      </c>
      <c r="AK94" t="str">
        <f>IF(AND(Table2[[#This Row],[20D EMA]]&gt;Table2[[#This Row],[50D EMA]],Table2[[#This Row],[50D EMA]]&gt;Table2[[#This Row],[200D EMA]]),"Uptrend","Downtrend/NoTrend")</f>
        <v>Uptrend</v>
      </c>
      <c r="AL94">
        <v>0.31</v>
      </c>
      <c r="AM94" t="s">
        <v>3181</v>
      </c>
      <c r="AN94">
        <v>5.45</v>
      </c>
      <c r="AO94" t="s">
        <v>3181</v>
      </c>
      <c r="AP94">
        <v>9.6686578603129E-2</v>
      </c>
      <c r="AQ94">
        <f>(Table2[[#This Row],[Sharpe Ratio]]-AVERAGE(Table2[Sharpe Ratio]))/_xlfn.STDEV.P(Table2[Sharpe Ratio])</f>
        <v>0.46155857032415964</v>
      </c>
      <c r="AR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3.5680760824751596</v>
      </c>
      <c r="AS94">
        <f>_xlfn.RANK.AVG(Table2[[#This Row],[1Y Return vs Nifty Z-Score]],Table2[1Y Return vs Nifty Z-Score])</f>
        <v>44</v>
      </c>
      <c r="AT94">
        <f>_xlfn.RANK.AVG(Table2[[#This Row],[6M Return vs Nifty Z-Score]],Table2[6M Return vs Nifty Z-Score])</f>
        <v>208</v>
      </c>
      <c r="AU94">
        <f>_xlfn.RANK.AVG(Table2[[#This Row],[Sharpe Ratio Z-Score]],Table2[Sharpe Ratio Z-Score])</f>
        <v>224</v>
      </c>
      <c r="AV94">
        <f>(Table2[[#This Row],[Rank 1Y]]+Table2[[#This Row],[Rank 6M]]+Table2[[#This Row],[Rank Sharpe]])/3</f>
        <v>158.66666666666666</v>
      </c>
    </row>
    <row r="95" spans="1:48" hidden="1" x14ac:dyDescent="0.3">
      <c r="A95" t="s">
        <v>910</v>
      </c>
      <c r="B95" t="s">
        <v>911</v>
      </c>
      <c r="C95" t="s">
        <v>3146</v>
      </c>
      <c r="D95" t="s">
        <v>265</v>
      </c>
      <c r="E95">
        <v>16639.291264118299</v>
      </c>
      <c r="F95">
        <v>1153.95</v>
      </c>
      <c r="G95">
        <v>79.442318709764294</v>
      </c>
      <c r="H95">
        <f>(Table2[[#This Row],[1Y Return vs Nifty]]-AVERAGE(Table2[1Y Return vs Nifty]))/_xlfn.STDEV.P(Table2[1Y Return vs Nifty])</f>
        <v>0.92759455927317891</v>
      </c>
      <c r="I95">
        <v>1.71668605807012</v>
      </c>
      <c r="J95">
        <f>(Table2[[#This Row],[1M Return vs Nifty]]-AVERAGE(Table2[1M Return vs Nifty]))/_xlfn.STDEV.P(Table2[1M Return vs Nifty])</f>
        <v>0.15474906088369381</v>
      </c>
      <c r="K95">
        <v>5.4700501193340196</v>
      </c>
      <c r="L95">
        <f>(Table2[[#This Row],[6M Return vs Nifty]]-AVERAGE(Table2[6M Return vs Nifty]))/_xlfn.STDEV.P(Table2[6M Return vs Nifty])</f>
        <v>-9.2143606098766054E-3</v>
      </c>
      <c r="M95">
        <v>9.54519138784263</v>
      </c>
      <c r="N95">
        <f>(Table2[[#This Row],[1W Return vs Nifty]]-AVERAGE(Table2[1W Return vs Nifty]))/_xlfn.STDEV.P(Table2[1W Return vs Nifty])</f>
        <v>1.5668559999842919</v>
      </c>
      <c r="O95">
        <v>1143.55</v>
      </c>
      <c r="P95">
        <v>1189.64607058861</v>
      </c>
      <c r="Q95">
        <v>1080.83290231354</v>
      </c>
      <c r="R95">
        <v>47.951658975100898</v>
      </c>
      <c r="S95" s="1">
        <f>(Table2[[#This Row],[Close Price]]-Table2[[#This Row],[20D EMA]])/Table2[[#This Row],[20D EMA]]</f>
        <v>9.0944864675791097E-3</v>
      </c>
      <c r="T95" s="1">
        <f>(Table2[[#This Row],[Close Price]]-Table2[[#This Row],[50D EMA]])/Table2[[#This Row],[50D EMA]]</f>
        <v>-3.0005622235988488E-2</v>
      </c>
      <c r="U95" s="1">
        <f>(Table2[[#This Row],[Close Price]]-Table2[[#This Row],[200D EMA]])/Table2[[#This Row],[200D EMA]]</f>
        <v>6.7648845191473864E-2</v>
      </c>
      <c r="V95">
        <v>0.67898461764190599</v>
      </c>
      <c r="W95">
        <v>1142.9000000000001</v>
      </c>
      <c r="X95">
        <v>1160</v>
      </c>
      <c r="Y95">
        <v>1001</v>
      </c>
      <c r="Z95">
        <v>1160</v>
      </c>
      <c r="AA95">
        <v>1142.9000000000001</v>
      </c>
      <c r="AB95">
        <v>1160</v>
      </c>
      <c r="AC95" s="1">
        <f>(Table2[[#This Row],[Close Price]]/Table2[[#This Row],[Day Low]])-1</f>
        <v>9.6683874354710486E-3</v>
      </c>
      <c r="AD95" s="1">
        <f>(Table2[[#This Row],[Day High]]/Table2[[#This Row],[Close Price]])-1</f>
        <v>5.2428614758004422E-3</v>
      </c>
      <c r="AE95" s="1">
        <f>(Table2[[#This Row],[Close Price]]/Table2[[#This Row],[Current Week Low]])-1</f>
        <v>0.15279720279720288</v>
      </c>
      <c r="AF95" s="1">
        <f>(Table2[[#This Row],[Current Week High]]/Table2[[#This Row],[Close Price]])-1</f>
        <v>5.2428614758004422E-3</v>
      </c>
      <c r="AG95" s="1">
        <f>(Table2[[#This Row],[Close Price]]/Table2[[#This Row],[Current Month Low]])-1</f>
        <v>9.6683874354710486E-3</v>
      </c>
      <c r="AH95" s="1">
        <f>(Table2[[#This Row],[Current Month High]]/Table2[[#This Row],[Close Price]])-1</f>
        <v>5.2428614758004422E-3</v>
      </c>
      <c r="AI95">
        <v>25.655357684475</v>
      </c>
      <c r="AJ95">
        <v>128.18864939687501</v>
      </c>
      <c r="AK95" t="str">
        <f>IF(AND(Table2[[#This Row],[20D EMA]]&gt;Table2[[#This Row],[50D EMA]],Table2[[#This Row],[50D EMA]]&gt;Table2[[#This Row],[200D EMA]]),"Uptrend","Downtrend/NoTrend")</f>
        <v>Downtrend/NoTrend</v>
      </c>
      <c r="AL95">
        <v>-0.06</v>
      </c>
      <c r="AM95" t="s">
        <v>3180</v>
      </c>
      <c r="AN95">
        <v>-4.17</v>
      </c>
      <c r="AO95" t="s">
        <v>3180</v>
      </c>
      <c r="AP95">
        <v>0.18138783386774901</v>
      </c>
      <c r="AQ95">
        <f>(Table2[[#This Row],[Sharpe Ratio]]-AVERAGE(Table2[Sharpe Ratio]))/_xlfn.STDEV.P(Table2[Sharpe Ratio])</f>
        <v>1.4677617007641093</v>
      </c>
      <c r="AR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5">
        <f>_xlfn.RANK.AVG(Table2[[#This Row],[1Y Return vs Nifty Z-Score]],Table2[1Y Return vs Nifty Z-Score])</f>
        <v>104</v>
      </c>
      <c r="AT95">
        <f>_xlfn.RANK.AVG(Table2[[#This Row],[6M Return vs Nifty Z-Score]],Table2[6M Return vs Nifty Z-Score])</f>
        <v>321</v>
      </c>
      <c r="AU95">
        <f>_xlfn.RANK.AVG(Table2[[#This Row],[Sharpe Ratio Z-Score]],Table2[Sharpe Ratio Z-Score])</f>
        <v>54</v>
      </c>
      <c r="AV95">
        <f>(Table2[[#This Row],[Rank 1Y]]+Table2[[#This Row],[Rank 6M]]+Table2[[#This Row],[Rank Sharpe]])/3</f>
        <v>159.66666666666666</v>
      </c>
    </row>
    <row r="96" spans="1:48" x14ac:dyDescent="0.3">
      <c r="A96" t="s">
        <v>1242</v>
      </c>
      <c r="B96" t="s">
        <v>1243</v>
      </c>
      <c r="C96" t="s">
        <v>3141</v>
      </c>
      <c r="D96" t="s">
        <v>202</v>
      </c>
      <c r="E96">
        <v>9380.9129868653308</v>
      </c>
      <c r="F96">
        <v>1571.6</v>
      </c>
      <c r="G96">
        <v>58.1736949981604</v>
      </c>
      <c r="H96">
        <f>(Table2[[#This Row],[1Y Return vs Nifty]]-AVERAGE(Table2[1Y Return vs Nifty]))/_xlfn.STDEV.P(Table2[1Y Return vs Nifty])</f>
        <v>0.56826179651821784</v>
      </c>
      <c r="I96">
        <v>-1.5810127766634301</v>
      </c>
      <c r="J96">
        <f>(Table2[[#This Row],[1M Return vs Nifty]]-AVERAGE(Table2[1M Return vs Nifty]))/_xlfn.STDEV.P(Table2[1M Return vs Nifty])</f>
        <v>-0.19764881745575713</v>
      </c>
      <c r="K96">
        <v>45.688954811450799</v>
      </c>
      <c r="L96">
        <f>(Table2[[#This Row],[6M Return vs Nifty]]-AVERAGE(Table2[6M Return vs Nifty]))/_xlfn.STDEV.P(Table2[6M Return vs Nifty])</f>
        <v>1.3898758781079685</v>
      </c>
      <c r="M96">
        <v>-1.47185461812004</v>
      </c>
      <c r="N96">
        <f>(Table2[[#This Row],[1W Return vs Nifty]]-AVERAGE(Table2[1W Return vs Nifty]))/_xlfn.STDEV.P(Table2[1W Return vs Nifty])</f>
        <v>-0.52559038415084658</v>
      </c>
      <c r="O96">
        <v>1543.2</v>
      </c>
      <c r="P96">
        <v>1528.0702535379801</v>
      </c>
      <c r="Q96">
        <v>1295.83400399473</v>
      </c>
      <c r="R96">
        <v>39.151006003656498</v>
      </c>
      <c r="S96" s="1">
        <f>(Table2[[#This Row],[Close Price]]-Table2[[#This Row],[20D EMA]])/Table2[[#This Row],[20D EMA]]</f>
        <v>1.8403317781233712E-2</v>
      </c>
      <c r="T96" s="1">
        <f>(Table2[[#This Row],[Close Price]]-Table2[[#This Row],[50D EMA]])/Table2[[#This Row],[50D EMA]]</f>
        <v>2.848674421953722E-2</v>
      </c>
      <c r="U96" s="1">
        <f>(Table2[[#This Row],[Close Price]]-Table2[[#This Row],[200D EMA]])/Table2[[#This Row],[200D EMA]]</f>
        <v>0.21280966169675497</v>
      </c>
      <c r="V96">
        <v>0.82366615362565598</v>
      </c>
      <c r="W96">
        <v>1550.75</v>
      </c>
      <c r="X96">
        <v>1585</v>
      </c>
      <c r="Y96">
        <v>1460</v>
      </c>
      <c r="Z96">
        <v>1585</v>
      </c>
      <c r="AA96">
        <v>1550.75</v>
      </c>
      <c r="AB96">
        <v>1585</v>
      </c>
      <c r="AC96" s="1">
        <f>(Table2[[#This Row],[Close Price]]/Table2[[#This Row],[Day Low]])-1</f>
        <v>1.3445107206190521E-2</v>
      </c>
      <c r="AD96" s="1">
        <f>(Table2[[#This Row],[Day High]]/Table2[[#This Row],[Close Price]])-1</f>
        <v>8.5263425808095317E-3</v>
      </c>
      <c r="AE96" s="1">
        <f>(Table2[[#This Row],[Close Price]]/Table2[[#This Row],[Current Week Low]])-1</f>
        <v>7.6438356164383547E-2</v>
      </c>
      <c r="AF96" s="1">
        <f>(Table2[[#This Row],[Current Week High]]/Table2[[#This Row],[Close Price]])-1</f>
        <v>8.5263425808095317E-3</v>
      </c>
      <c r="AG96" s="1">
        <f>(Table2[[#This Row],[Close Price]]/Table2[[#This Row],[Current Month Low]])-1</f>
        <v>1.3445107206190521E-2</v>
      </c>
      <c r="AH96" s="1">
        <f>(Table2[[#This Row],[Current Month High]]/Table2[[#This Row],[Close Price]])-1</f>
        <v>8.5263425808095317E-3</v>
      </c>
      <c r="AI96">
        <v>11.8796131331127</v>
      </c>
      <c r="AJ96">
        <v>91.541742839731796</v>
      </c>
      <c r="AK96" t="str">
        <f>IF(AND(Table2[[#This Row],[20D EMA]]&gt;Table2[[#This Row],[50D EMA]],Table2[[#This Row],[50D EMA]]&gt;Table2[[#This Row],[200D EMA]]),"Uptrend","Downtrend/NoTrend")</f>
        <v>Uptrend</v>
      </c>
      <c r="AL96">
        <v>0.17</v>
      </c>
      <c r="AM96" t="s">
        <v>3181</v>
      </c>
      <c r="AN96">
        <v>-2.2200000000000002</v>
      </c>
      <c r="AO96" t="s">
        <v>3180</v>
      </c>
      <c r="AP96">
        <v>8.5527204286773004E-2</v>
      </c>
      <c r="AQ96">
        <f>(Table2[[#This Row],[Sharpe Ratio]]-AVERAGE(Table2[Sharpe Ratio]))/_xlfn.STDEV.P(Table2[Sharpe Ratio])</f>
        <v>0.32899149872895506</v>
      </c>
      <c r="AR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1.5638899717485377</v>
      </c>
      <c r="AS96">
        <f>_xlfn.RANK.AVG(Table2[[#This Row],[1Y Return vs Nifty Z-Score]],Table2[1Y Return vs Nifty Z-Score])</f>
        <v>157</v>
      </c>
      <c r="AT96">
        <f>_xlfn.RANK.AVG(Table2[[#This Row],[6M Return vs Nifty Z-Score]],Table2[6M Return vs Nifty Z-Score])</f>
        <v>62</v>
      </c>
      <c r="AU96">
        <f>_xlfn.RANK.AVG(Table2[[#This Row],[Sharpe Ratio Z-Score]],Table2[Sharpe Ratio Z-Score])</f>
        <v>260</v>
      </c>
      <c r="AV96">
        <f>(Table2[[#This Row],[Rank 1Y]]+Table2[[#This Row],[Rank 6M]]+Table2[[#This Row],[Rank Sharpe]])/3</f>
        <v>159.66666666666666</v>
      </c>
    </row>
    <row r="97" spans="1:48" hidden="1" x14ac:dyDescent="0.3">
      <c r="A97" t="s">
        <v>282</v>
      </c>
      <c r="B97" t="s">
        <v>283</v>
      </c>
      <c r="C97" t="s">
        <v>3149</v>
      </c>
      <c r="D97" t="s">
        <v>284</v>
      </c>
      <c r="E97">
        <v>92550.407435325498</v>
      </c>
      <c r="F97">
        <v>10398.75</v>
      </c>
      <c r="G97">
        <v>60.3463704551924</v>
      </c>
      <c r="H97">
        <f>(Table2[[#This Row],[1Y Return vs Nifty]]-AVERAGE(Table2[1Y Return vs Nifty]))/_xlfn.STDEV.P(Table2[1Y Return vs Nifty])</f>
        <v>0.60496908351202827</v>
      </c>
      <c r="I97">
        <v>-4.9775800765772198</v>
      </c>
      <c r="J97">
        <f>(Table2[[#This Row],[1M Return vs Nifty]]-AVERAGE(Table2[1M Return vs Nifty]))/_xlfn.STDEV.P(Table2[1M Return vs Nifty])</f>
        <v>-0.5606119533006011</v>
      </c>
      <c r="K97">
        <v>9.6137616801778591</v>
      </c>
      <c r="L97">
        <f>(Table2[[#This Row],[6M Return vs Nifty]]-AVERAGE(Table2[6M Return vs Nifty]))/_xlfn.STDEV.P(Table2[6M Return vs Nifty])</f>
        <v>0.13493243904116517</v>
      </c>
      <c r="M97">
        <v>-3.0730913420766801</v>
      </c>
      <c r="N97">
        <f>(Table2[[#This Row],[1W Return vs Nifty]]-AVERAGE(Table2[1W Return vs Nifty]))/_xlfn.STDEV.P(Table2[1W Return vs Nifty])</f>
        <v>-0.82971019915153721</v>
      </c>
      <c r="O97">
        <v>10778.43</v>
      </c>
      <c r="P97">
        <v>10859.1506704528</v>
      </c>
      <c r="Q97">
        <v>9497.3538793199696</v>
      </c>
      <c r="R97">
        <v>39.4557009792087</v>
      </c>
      <c r="S97" s="1">
        <f>(Table2[[#This Row],[Close Price]]-Table2[[#This Row],[20D EMA]])/Table2[[#This Row],[20D EMA]]</f>
        <v>-3.5225909524856616E-2</v>
      </c>
      <c r="T97" s="1">
        <f>(Table2[[#This Row],[Close Price]]-Table2[[#This Row],[50D EMA]])/Table2[[#This Row],[50D EMA]]</f>
        <v>-4.2397484336001254E-2</v>
      </c>
      <c r="U97" s="1">
        <f>(Table2[[#This Row],[Close Price]]-Table2[[#This Row],[200D EMA]])/Table2[[#This Row],[200D EMA]]</f>
        <v>9.4910238381532466E-2</v>
      </c>
      <c r="V97">
        <v>0.82893703146184095</v>
      </c>
      <c r="W97">
        <v>10255.049999999999</v>
      </c>
      <c r="X97">
        <v>10533.6</v>
      </c>
      <c r="Y97">
        <v>10061.6</v>
      </c>
      <c r="Z97">
        <v>10665.45</v>
      </c>
      <c r="AA97">
        <v>10255.049999999999</v>
      </c>
      <c r="AB97">
        <v>10533.6</v>
      </c>
      <c r="AC97" s="1">
        <f>(Table2[[#This Row],[Close Price]]/Table2[[#This Row],[Day Low]])-1</f>
        <v>1.4012608422192097E-2</v>
      </c>
      <c r="AD97" s="1">
        <f>(Table2[[#This Row],[Day High]]/Table2[[#This Row],[Close Price]])-1</f>
        <v>1.2967904796249652E-2</v>
      </c>
      <c r="AE97" s="1">
        <f>(Table2[[#This Row],[Close Price]]/Table2[[#This Row],[Current Week Low]])-1</f>
        <v>3.3508587103442844E-2</v>
      </c>
      <c r="AF97" s="1">
        <f>(Table2[[#This Row],[Current Week High]]/Table2[[#This Row],[Close Price]])-1</f>
        <v>2.5647313379012049E-2</v>
      </c>
      <c r="AG97" s="1">
        <f>(Table2[[#This Row],[Close Price]]/Table2[[#This Row],[Current Month Low]])-1</f>
        <v>1.4012608422192097E-2</v>
      </c>
      <c r="AH97" s="1">
        <f>(Table2[[#This Row],[Current Month High]]/Table2[[#This Row],[Close Price]])-1</f>
        <v>1.2967904796249652E-2</v>
      </c>
      <c r="AI97">
        <v>27.880754898425199</v>
      </c>
      <c r="AJ97">
        <v>96.202830188679201</v>
      </c>
      <c r="AK97" t="str">
        <f>IF(AND(Table2[[#This Row],[20D EMA]]&gt;Table2[[#This Row],[50D EMA]],Table2[[#This Row],[50D EMA]]&gt;Table2[[#This Row],[200D EMA]]),"Uptrend","Downtrend/NoTrend")</f>
        <v>Downtrend/NoTrend</v>
      </c>
      <c r="AL97">
        <v>0.03</v>
      </c>
      <c r="AM97" t="s">
        <v>3181</v>
      </c>
      <c r="AN97">
        <v>-9.75</v>
      </c>
      <c r="AO97" t="s">
        <v>3180</v>
      </c>
      <c r="AP97">
        <v>0.17209816604617101</v>
      </c>
      <c r="AQ97">
        <f>(Table2[[#This Row],[Sharpe Ratio]]-AVERAGE(Table2[Sharpe Ratio]))/_xlfn.STDEV.P(Table2[Sharpe Ratio])</f>
        <v>1.3574056875785121</v>
      </c>
      <c r="AR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7">
        <f>_xlfn.RANK.AVG(Table2[[#This Row],[1Y Return vs Nifty Z-Score]],Table2[1Y Return vs Nifty Z-Score])</f>
        <v>150</v>
      </c>
      <c r="AT97">
        <f>_xlfn.RANK.AVG(Table2[[#This Row],[6M Return vs Nifty Z-Score]],Table2[6M Return vs Nifty Z-Score])</f>
        <v>266</v>
      </c>
      <c r="AU97">
        <f>_xlfn.RANK.AVG(Table2[[#This Row],[Sharpe Ratio Z-Score]],Table2[Sharpe Ratio Z-Score])</f>
        <v>67</v>
      </c>
      <c r="AV97">
        <f>(Table2[[#This Row],[Rank 1Y]]+Table2[[#This Row],[Rank 6M]]+Table2[[#This Row],[Rank Sharpe]])/3</f>
        <v>161</v>
      </c>
    </row>
    <row r="98" spans="1:48" x14ac:dyDescent="0.3">
      <c r="A98" t="s">
        <v>266</v>
      </c>
      <c r="B98" t="s">
        <v>267</v>
      </c>
      <c r="C98" t="s">
        <v>3147</v>
      </c>
      <c r="D98" t="s">
        <v>268</v>
      </c>
      <c r="E98">
        <v>96301.892037088794</v>
      </c>
      <c r="F98">
        <v>687.6</v>
      </c>
      <c r="G98">
        <v>48.724776284463097</v>
      </c>
      <c r="H98">
        <f>(Table2[[#This Row],[1Y Return vs Nifty]]-AVERAGE(Table2[1Y Return vs Nifty]))/_xlfn.STDEV.P(Table2[1Y Return vs Nifty])</f>
        <v>0.40862259689349228</v>
      </c>
      <c r="I98">
        <v>4.0790401940538903</v>
      </c>
      <c r="J98">
        <f>(Table2[[#This Row],[1M Return vs Nifty]]-AVERAGE(Table2[1M Return vs Nifty]))/_xlfn.STDEV.P(Table2[1M Return vs Nifty])</f>
        <v>0.40719436505725437</v>
      </c>
      <c r="K98">
        <v>11.825622789590801</v>
      </c>
      <c r="L98">
        <f>(Table2[[#This Row],[6M Return vs Nifty]]-AVERAGE(Table2[6M Return vs Nifty]))/_xlfn.STDEV.P(Table2[6M Return vs Nifty])</f>
        <v>0.21187618754125387</v>
      </c>
      <c r="M98">
        <v>3.1364840579215E-2</v>
      </c>
      <c r="N98">
        <f>(Table2[[#This Row],[1W Return vs Nifty]]-AVERAGE(Table2[1W Return vs Nifty]))/_xlfn.STDEV.P(Table2[1W Return vs Nifty])</f>
        <v>-0.24008680004903987</v>
      </c>
      <c r="O98">
        <v>682.23</v>
      </c>
      <c r="P98">
        <v>673.86084641698505</v>
      </c>
      <c r="Q98">
        <v>600.45594514410504</v>
      </c>
      <c r="R98">
        <v>52.4782808841696</v>
      </c>
      <c r="S98" s="1">
        <f>(Table2[[#This Row],[Close Price]]-Table2[[#This Row],[20D EMA]])/Table2[[#This Row],[20D EMA]]</f>
        <v>7.8712457675564028E-3</v>
      </c>
      <c r="T98" s="1">
        <f>(Table2[[#This Row],[Close Price]]-Table2[[#This Row],[50D EMA]])/Table2[[#This Row],[50D EMA]]</f>
        <v>2.0388710304312857E-2</v>
      </c>
      <c r="U98" s="1">
        <f>(Table2[[#This Row],[Close Price]]-Table2[[#This Row],[200D EMA]])/Table2[[#This Row],[200D EMA]]</f>
        <v>0.14512980604260825</v>
      </c>
      <c r="V98">
        <v>1.06283356356353</v>
      </c>
      <c r="W98">
        <v>678.05</v>
      </c>
      <c r="X98">
        <v>692.6</v>
      </c>
      <c r="Y98">
        <v>669</v>
      </c>
      <c r="Z98">
        <v>693.9</v>
      </c>
      <c r="AA98">
        <v>678.05</v>
      </c>
      <c r="AB98">
        <v>692.6</v>
      </c>
      <c r="AC98" s="1">
        <f>(Table2[[#This Row],[Close Price]]/Table2[[#This Row],[Day Low]])-1</f>
        <v>1.4084507042253724E-2</v>
      </c>
      <c r="AD98" s="1">
        <f>(Table2[[#This Row],[Day High]]/Table2[[#This Row],[Close Price]])-1</f>
        <v>7.2716695753345384E-3</v>
      </c>
      <c r="AE98" s="1">
        <f>(Table2[[#This Row],[Close Price]]/Table2[[#This Row],[Current Week Low]])-1</f>
        <v>2.7802690582959588E-2</v>
      </c>
      <c r="AF98" s="1">
        <f>(Table2[[#This Row],[Current Week High]]/Table2[[#This Row],[Close Price]])-1</f>
        <v>9.162303664921323E-3</v>
      </c>
      <c r="AG98" s="1">
        <f>(Table2[[#This Row],[Close Price]]/Table2[[#This Row],[Current Month Low]])-1</f>
        <v>1.4084507042253724E-2</v>
      </c>
      <c r="AH98" s="1">
        <f>(Table2[[#This Row],[Current Month High]]/Table2[[#This Row],[Close Price]])-1</f>
        <v>7.2716695753345384E-3</v>
      </c>
      <c r="AI98">
        <v>4.77748691099477</v>
      </c>
      <c r="AJ98">
        <v>79.0625</v>
      </c>
      <c r="AK98" t="str">
        <f>IF(AND(Table2[[#This Row],[20D EMA]]&gt;Table2[[#This Row],[50D EMA]],Table2[[#This Row],[50D EMA]]&gt;Table2[[#This Row],[200D EMA]]),"Uptrend","Downtrend/NoTrend")</f>
        <v>Uptrend</v>
      </c>
      <c r="AL98">
        <v>0.09</v>
      </c>
      <c r="AM98" t="s">
        <v>3181</v>
      </c>
      <c r="AN98">
        <v>-2.41</v>
      </c>
      <c r="AO98" t="s">
        <v>3180</v>
      </c>
      <c r="AP98">
        <v>0.179128051683421</v>
      </c>
      <c r="AQ98">
        <f>(Table2[[#This Row],[Sharpe Ratio]]-AVERAGE(Table2[Sharpe Ratio]))/_xlfn.STDEV.P(Table2[Sharpe Ratio])</f>
        <v>1.4409167632141338</v>
      </c>
      <c r="AR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2.2285231126570944</v>
      </c>
      <c r="AS98">
        <f>_xlfn.RANK.AVG(Table2[[#This Row],[1Y Return vs Nifty Z-Score]],Table2[1Y Return vs Nifty Z-Score])</f>
        <v>183</v>
      </c>
      <c r="AT98">
        <f>_xlfn.RANK.AVG(Table2[[#This Row],[6M Return vs Nifty Z-Score]],Table2[6M Return vs Nifty Z-Score])</f>
        <v>245</v>
      </c>
      <c r="AU98">
        <f>_xlfn.RANK.AVG(Table2[[#This Row],[Sharpe Ratio Z-Score]],Table2[Sharpe Ratio Z-Score])</f>
        <v>58</v>
      </c>
      <c r="AV98">
        <f>(Table2[[#This Row],[Rank 1Y]]+Table2[[#This Row],[Rank 6M]]+Table2[[#This Row],[Rank Sharpe]])/3</f>
        <v>162</v>
      </c>
    </row>
    <row r="99" spans="1:48" hidden="1" x14ac:dyDescent="0.3">
      <c r="A99" t="s">
        <v>1513</v>
      </c>
      <c r="B99" t="s">
        <v>1514</v>
      </c>
      <c r="C99" t="s">
        <v>3138</v>
      </c>
      <c r="D99" t="s">
        <v>46</v>
      </c>
      <c r="E99">
        <v>6724.3276809416402</v>
      </c>
      <c r="F99">
        <v>245.58</v>
      </c>
      <c r="G99">
        <v>64.470094030020107</v>
      </c>
      <c r="H99">
        <f>(Table2[[#This Row],[1Y Return vs Nifty]]-AVERAGE(Table2[1Y Return vs Nifty]))/_xlfn.STDEV.P(Table2[1Y Return vs Nifty])</f>
        <v>0.6746392702186631</v>
      </c>
      <c r="I99">
        <v>8.6538333333994402</v>
      </c>
      <c r="J99">
        <f>(Table2[[#This Row],[1M Return vs Nifty]]-AVERAGE(Table2[1M Return vs Nifty]))/_xlfn.STDEV.P(Table2[1M Return vs Nifty])</f>
        <v>0.89606477953144559</v>
      </c>
      <c r="K99">
        <v>33.498067138058197</v>
      </c>
      <c r="L99">
        <f>(Table2[[#This Row],[6M Return vs Nifty]]-AVERAGE(Table2[6M Return vs Nifty]))/_xlfn.STDEV.P(Table2[6M Return vs Nifty])</f>
        <v>0.96579292319615984</v>
      </c>
      <c r="M99">
        <v>4.6600332471748702</v>
      </c>
      <c r="N99">
        <f>(Table2[[#This Row],[1W Return vs Nifty]]-AVERAGE(Table2[1W Return vs Nifty]))/_xlfn.STDEV.P(Table2[1W Return vs Nifty])</f>
        <v>0.63902729873023023</v>
      </c>
      <c r="O99">
        <v>237.77</v>
      </c>
      <c r="P99">
        <v>238.49722274420299</v>
      </c>
      <c r="Q99">
        <v>207.70520719981599</v>
      </c>
      <c r="R99">
        <v>47.840424959888303</v>
      </c>
      <c r="S99" s="1">
        <f>(Table2[[#This Row],[Close Price]]-Table2[[#This Row],[20D EMA]])/Table2[[#This Row],[20D EMA]]</f>
        <v>3.2846868822811973E-2</v>
      </c>
      <c r="T99" s="1">
        <f>(Table2[[#This Row],[Close Price]]-Table2[[#This Row],[50D EMA]])/Table2[[#This Row],[50D EMA]]</f>
        <v>2.969752508771796E-2</v>
      </c>
      <c r="U99" s="1">
        <f>(Table2[[#This Row],[Close Price]]-Table2[[#This Row],[200D EMA]])/Table2[[#This Row],[200D EMA]]</f>
        <v>0.18234878802892901</v>
      </c>
      <c r="V99">
        <v>0.637557137545261</v>
      </c>
      <c r="W99">
        <v>242.01</v>
      </c>
      <c r="X99">
        <v>246.45</v>
      </c>
      <c r="Y99">
        <v>212.41</v>
      </c>
      <c r="Z99">
        <v>249</v>
      </c>
      <c r="AA99">
        <v>242.01</v>
      </c>
      <c r="AB99">
        <v>246.45</v>
      </c>
      <c r="AC99" s="1">
        <f>(Table2[[#This Row],[Close Price]]/Table2[[#This Row],[Day Low]])-1</f>
        <v>1.4751456551382214E-2</v>
      </c>
      <c r="AD99" s="1">
        <f>(Table2[[#This Row],[Day High]]/Table2[[#This Row],[Close Price]])-1</f>
        <v>3.5426337649644424E-3</v>
      </c>
      <c r="AE99" s="1">
        <f>(Table2[[#This Row],[Close Price]]/Table2[[#This Row],[Current Week Low]])-1</f>
        <v>0.15616025610846962</v>
      </c>
      <c r="AF99" s="1">
        <f>(Table2[[#This Row],[Current Week High]]/Table2[[#This Row],[Close Price]])-1</f>
        <v>1.3926215489860727E-2</v>
      </c>
      <c r="AG99" s="1">
        <f>(Table2[[#This Row],[Close Price]]/Table2[[#This Row],[Current Month Low]])-1</f>
        <v>1.4751456551382214E-2</v>
      </c>
      <c r="AH99" s="1">
        <f>(Table2[[#This Row],[Current Month High]]/Table2[[#This Row],[Close Price]])-1</f>
        <v>3.5426337649644424E-3</v>
      </c>
      <c r="AI99">
        <v>15.9459239351738</v>
      </c>
      <c r="AJ99">
        <v>93.675078864353296</v>
      </c>
      <c r="AK99" t="str">
        <f>IF(AND(Table2[[#This Row],[20D EMA]]&gt;Table2[[#This Row],[50D EMA]],Table2[[#This Row],[50D EMA]]&gt;Table2[[#This Row],[200D EMA]]),"Uptrend","Downtrend/NoTrend")</f>
        <v>Downtrend/NoTrend</v>
      </c>
      <c r="AL99">
        <v>7.0000000000000007E-2</v>
      </c>
      <c r="AM99" t="s">
        <v>3181</v>
      </c>
      <c r="AN99">
        <v>-4.24</v>
      </c>
      <c r="AO99" t="s">
        <v>3180</v>
      </c>
      <c r="AP99">
        <v>8.3704707238091994E-2</v>
      </c>
      <c r="AQ99">
        <f>(Table2[[#This Row],[Sharpe Ratio]]-AVERAGE(Table2[Sharpe Ratio]))/_xlfn.STDEV.P(Table2[Sharpe Ratio])</f>
        <v>0.30734126190694677</v>
      </c>
      <c r="AR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9">
        <f>_xlfn.RANK.AVG(Table2[[#This Row],[1Y Return vs Nifty Z-Score]],Table2[1Y Return vs Nifty Z-Score])</f>
        <v>135</v>
      </c>
      <c r="AT99">
        <f>_xlfn.RANK.AVG(Table2[[#This Row],[6M Return vs Nifty Z-Score]],Table2[6M Return vs Nifty Z-Score])</f>
        <v>101</v>
      </c>
      <c r="AU99">
        <f>_xlfn.RANK.AVG(Table2[[#This Row],[Sharpe Ratio Z-Score]],Table2[Sharpe Ratio Z-Score])</f>
        <v>264</v>
      </c>
      <c r="AV99">
        <f>(Table2[[#This Row],[Rank 1Y]]+Table2[[#This Row],[Rank 6M]]+Table2[[#This Row],[Rank Sharpe]])/3</f>
        <v>166.66666666666666</v>
      </c>
    </row>
    <row r="100" spans="1:48" x14ac:dyDescent="0.3">
      <c r="A100" t="s">
        <v>787</v>
      </c>
      <c r="B100" t="s">
        <v>788</v>
      </c>
      <c r="C100" t="s">
        <v>3145</v>
      </c>
      <c r="D100" t="s">
        <v>307</v>
      </c>
      <c r="E100">
        <v>20397.122944644801</v>
      </c>
      <c r="F100">
        <v>6160.95</v>
      </c>
      <c r="G100">
        <v>83.047695068770693</v>
      </c>
      <c r="H100">
        <f>(Table2[[#This Row],[1Y Return vs Nifty]]-AVERAGE(Table2[1Y Return vs Nifty]))/_xlfn.STDEV.P(Table2[1Y Return vs Nifty])</f>
        <v>0.98850728524079134</v>
      </c>
      <c r="I100">
        <v>32.320254023017</v>
      </c>
      <c r="J100">
        <f>(Table2[[#This Row],[1M Return vs Nifty]]-AVERAGE(Table2[1M Return vs Nifty]))/_xlfn.STDEV.P(Table2[1M Return vs Nifty])</f>
        <v>3.4250999816147112</v>
      </c>
      <c r="K100">
        <v>50.056800724602603</v>
      </c>
      <c r="L100">
        <f>(Table2[[#This Row],[6M Return vs Nifty]]-AVERAGE(Table2[6M Return vs Nifty]))/_xlfn.STDEV.P(Table2[6M Return vs Nifty])</f>
        <v>1.5418196127296655</v>
      </c>
      <c r="M100">
        <v>-6.3527196509598998</v>
      </c>
      <c r="N100">
        <f>(Table2[[#This Row],[1W Return vs Nifty]]-AVERAGE(Table2[1W Return vs Nifty]))/_xlfn.STDEV.P(Table2[1W Return vs Nifty])</f>
        <v>-1.4526037036822275</v>
      </c>
      <c r="O100">
        <v>5747.4</v>
      </c>
      <c r="P100">
        <v>5207.9223795532998</v>
      </c>
      <c r="Q100">
        <v>4283.76555993067</v>
      </c>
      <c r="R100">
        <v>56.828721024679197</v>
      </c>
      <c r="S100" s="1">
        <f>(Table2[[#This Row],[Close Price]]-Table2[[#This Row],[20D EMA]])/Table2[[#This Row],[20D EMA]]</f>
        <v>7.1954274976511148E-2</v>
      </c>
      <c r="T100" s="1">
        <f>(Table2[[#This Row],[Close Price]]-Table2[[#This Row],[50D EMA]])/Table2[[#This Row],[50D EMA]]</f>
        <v>0.18299574206181701</v>
      </c>
      <c r="U100" s="1">
        <f>(Table2[[#This Row],[Close Price]]-Table2[[#This Row],[200D EMA]])/Table2[[#This Row],[200D EMA]]</f>
        <v>0.43820895747145205</v>
      </c>
      <c r="V100">
        <v>3.10826224058217</v>
      </c>
      <c r="W100">
        <v>6045.25</v>
      </c>
      <c r="X100">
        <v>6293.6</v>
      </c>
      <c r="Y100">
        <v>5950</v>
      </c>
      <c r="Z100">
        <v>6368.6</v>
      </c>
      <c r="AA100">
        <v>6045.25</v>
      </c>
      <c r="AB100">
        <v>6293.6</v>
      </c>
      <c r="AC100" s="1">
        <f>(Table2[[#This Row],[Close Price]]/Table2[[#This Row],[Day Low]])-1</f>
        <v>1.9138993424589579E-2</v>
      </c>
      <c r="AD100" s="1">
        <f>(Table2[[#This Row],[Day High]]/Table2[[#This Row],[Close Price]])-1</f>
        <v>2.1530770416900102E-2</v>
      </c>
      <c r="AE100" s="1">
        <f>(Table2[[#This Row],[Close Price]]/Table2[[#This Row],[Current Week Low]])-1</f>
        <v>3.5453781512605032E-2</v>
      </c>
      <c r="AF100" s="1">
        <f>(Table2[[#This Row],[Current Week High]]/Table2[[#This Row],[Close Price]])-1</f>
        <v>3.3704217693699912E-2</v>
      </c>
      <c r="AG100" s="1">
        <f>(Table2[[#This Row],[Close Price]]/Table2[[#This Row],[Current Month Low]])-1</f>
        <v>1.9138993424589579E-2</v>
      </c>
      <c r="AH100" s="1">
        <f>(Table2[[#This Row],[Current Month High]]/Table2[[#This Row],[Close Price]])-1</f>
        <v>2.1530770416900102E-2</v>
      </c>
      <c r="AI100">
        <v>16.199612072813402</v>
      </c>
      <c r="AJ100">
        <v>114.219401947148</v>
      </c>
      <c r="AK100" t="str">
        <f>IF(AND(Table2[[#This Row],[20D EMA]]&gt;Table2[[#This Row],[50D EMA]],Table2[[#This Row],[50D EMA]]&gt;Table2[[#This Row],[200D EMA]]),"Uptrend","Downtrend/NoTrend")</f>
        <v>Uptrend</v>
      </c>
      <c r="AL100">
        <v>0.52</v>
      </c>
      <c r="AM100" t="s">
        <v>3181</v>
      </c>
      <c r="AN100">
        <v>12.19</v>
      </c>
      <c r="AO100" t="s">
        <v>3181</v>
      </c>
      <c r="AP100">
        <v>5.2316252650948997E-2</v>
      </c>
      <c r="AQ100">
        <f>(Table2[[#This Row],[Sharpe Ratio]]-AVERAGE(Table2[Sharpe Ratio]))/_xlfn.STDEV.P(Table2[Sharpe Ratio])</f>
        <v>-6.5535871573362769E-2</v>
      </c>
      <c r="AR1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4.437287304329578</v>
      </c>
      <c r="AS100">
        <f>_xlfn.RANK.AVG(Table2[[#This Row],[1Y Return vs Nifty Z-Score]],Table2[1Y Return vs Nifty Z-Score])</f>
        <v>98</v>
      </c>
      <c r="AT100">
        <f>_xlfn.RANK.AVG(Table2[[#This Row],[6M Return vs Nifty Z-Score]],Table2[6M Return vs Nifty Z-Score])</f>
        <v>49</v>
      </c>
      <c r="AU100">
        <f>_xlfn.RANK.AVG(Table2[[#This Row],[Sharpe Ratio Z-Score]],Table2[Sharpe Ratio Z-Score])</f>
        <v>354</v>
      </c>
      <c r="AV100">
        <f>(Table2[[#This Row],[Rank 1Y]]+Table2[[#This Row],[Rank 6M]]+Table2[[#This Row],[Rank Sharpe]])/3</f>
        <v>167</v>
      </c>
    </row>
    <row r="101" spans="1:48" hidden="1" x14ac:dyDescent="0.3">
      <c r="A101" t="s">
        <v>209</v>
      </c>
      <c r="B101" t="s">
        <v>210</v>
      </c>
      <c r="C101" t="s">
        <v>3141</v>
      </c>
      <c r="D101" t="s">
        <v>102</v>
      </c>
      <c r="E101">
        <v>118358.192679313</v>
      </c>
      <c r="F101">
        <v>2509.6999999999998</v>
      </c>
      <c r="G101">
        <v>32.799873851178901</v>
      </c>
      <c r="H101">
        <f>(Table2[[#This Row],[1Y Return vs Nifty]]-AVERAGE(Table2[1Y Return vs Nifty]))/_xlfn.STDEV.P(Table2[1Y Return vs Nifty])</f>
        <v>0.13957184562963987</v>
      </c>
      <c r="I101">
        <v>-6.4804858445376103</v>
      </c>
      <c r="J101">
        <f>(Table2[[#This Row],[1M Return vs Nifty]]-AVERAGE(Table2[1M Return vs Nifty]))/_xlfn.STDEV.P(Table2[1M Return vs Nifty])</f>
        <v>-0.72121509825581875</v>
      </c>
      <c r="K101">
        <v>13.5507098711973</v>
      </c>
      <c r="L101">
        <f>(Table2[[#This Row],[6M Return vs Nifty]]-AVERAGE(Table2[6M Return vs Nifty]))/_xlfn.STDEV.P(Table2[6M Return vs Nifty])</f>
        <v>0.27188658601655058</v>
      </c>
      <c r="M101">
        <v>-0.81677741518422098</v>
      </c>
      <c r="N101">
        <f>(Table2[[#This Row],[1W Return vs Nifty]]-AVERAGE(Table2[1W Return vs Nifty]))/_xlfn.STDEV.P(Table2[1W Return vs Nifty])</f>
        <v>-0.40117282940245447</v>
      </c>
      <c r="O101">
        <v>2606.6</v>
      </c>
      <c r="P101">
        <v>2655.17544666194</v>
      </c>
      <c r="Q101">
        <v>2364.7064182249601</v>
      </c>
      <c r="R101">
        <v>24.4143736313037</v>
      </c>
      <c r="S101" s="1">
        <f>(Table2[[#This Row],[Close Price]]-Table2[[#This Row],[20D EMA]])/Table2[[#This Row],[20D EMA]]</f>
        <v>-3.7174863807258533E-2</v>
      </c>
      <c r="T101" s="1">
        <f>(Table2[[#This Row],[Close Price]]-Table2[[#This Row],[50D EMA]])/Table2[[#This Row],[50D EMA]]</f>
        <v>-5.4789391354469794E-2</v>
      </c>
      <c r="U101" s="1">
        <f>(Table2[[#This Row],[Close Price]]-Table2[[#This Row],[200D EMA]])/Table2[[#This Row],[200D EMA]]</f>
        <v>6.1315679890562275E-2</v>
      </c>
      <c r="V101">
        <v>1.13799727327096</v>
      </c>
      <c r="W101">
        <v>2501.75</v>
      </c>
      <c r="X101">
        <v>2525</v>
      </c>
      <c r="Y101">
        <v>2408.5</v>
      </c>
      <c r="Z101">
        <v>2525</v>
      </c>
      <c r="AA101">
        <v>2501.75</v>
      </c>
      <c r="AB101">
        <v>2525</v>
      </c>
      <c r="AC101" s="1">
        <f>(Table2[[#This Row],[Close Price]]/Table2[[#This Row],[Day Low]])-1</f>
        <v>3.177775557109852E-3</v>
      </c>
      <c r="AD101" s="1">
        <f>(Table2[[#This Row],[Day High]]/Table2[[#This Row],[Close Price]])-1</f>
        <v>6.0963461768339666E-3</v>
      </c>
      <c r="AE101" s="1">
        <f>(Table2[[#This Row],[Close Price]]/Table2[[#This Row],[Current Week Low]])-1</f>
        <v>4.2017853435748265E-2</v>
      </c>
      <c r="AF101" s="1">
        <f>(Table2[[#This Row],[Current Week High]]/Table2[[#This Row],[Close Price]])-1</f>
        <v>6.0963461768339666E-3</v>
      </c>
      <c r="AG101" s="1">
        <f>(Table2[[#This Row],[Close Price]]/Table2[[#This Row],[Current Month Low]])-1</f>
        <v>3.177775557109852E-3</v>
      </c>
      <c r="AH101" s="1">
        <f>(Table2[[#This Row],[Current Month High]]/Table2[[#This Row],[Close Price]])-1</f>
        <v>6.0963461768339666E-3</v>
      </c>
      <c r="AI101">
        <v>17.862692752121699</v>
      </c>
      <c r="AJ101">
        <v>61.447410743004099</v>
      </c>
      <c r="AK101" t="str">
        <f>IF(AND(Table2[[#This Row],[20D EMA]]&gt;Table2[[#This Row],[50D EMA]],Table2[[#This Row],[50D EMA]]&gt;Table2[[#This Row],[200D EMA]]),"Uptrend","Downtrend/NoTrend")</f>
        <v>Downtrend/NoTrend</v>
      </c>
      <c r="AL101">
        <v>0.01</v>
      </c>
      <c r="AM101" t="s">
        <v>3181</v>
      </c>
      <c r="AN101">
        <v>-9.5299999999999994</v>
      </c>
      <c r="AO101" t="s">
        <v>3180</v>
      </c>
      <c r="AP101">
        <v>0.20474980409046201</v>
      </c>
      <c r="AQ101">
        <f>(Table2[[#This Row],[Sharpe Ratio]]-AVERAGE(Table2[Sharpe Ratio]))/_xlfn.STDEV.P(Table2[Sharpe Ratio])</f>
        <v>1.745288727936251</v>
      </c>
      <c r="AR1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1">
        <f>_xlfn.RANK.AVG(Table2[[#This Row],[1Y Return vs Nifty Z-Score]],Table2[1Y Return vs Nifty Z-Score])</f>
        <v>252</v>
      </c>
      <c r="AT101">
        <f>_xlfn.RANK.AVG(Table2[[#This Row],[6M Return vs Nifty Z-Score]],Table2[6M Return vs Nifty Z-Score])</f>
        <v>227</v>
      </c>
      <c r="AU101">
        <f>_xlfn.RANK.AVG(Table2[[#This Row],[Sharpe Ratio Z-Score]],Table2[Sharpe Ratio Z-Score])</f>
        <v>25</v>
      </c>
      <c r="AV101">
        <f>(Table2[[#This Row],[Rank 1Y]]+Table2[[#This Row],[Rank 6M]]+Table2[[#This Row],[Rank Sharpe]])/3</f>
        <v>168</v>
      </c>
    </row>
    <row r="102" spans="1:48" x14ac:dyDescent="0.3">
      <c r="A102" t="s">
        <v>821</v>
      </c>
      <c r="B102" t="s">
        <v>822</v>
      </c>
      <c r="C102" t="s">
        <v>3146</v>
      </c>
      <c r="D102" t="s">
        <v>117</v>
      </c>
      <c r="E102">
        <v>19084.475424136799</v>
      </c>
      <c r="F102">
        <v>733.4</v>
      </c>
      <c r="G102">
        <v>40.762155191005498</v>
      </c>
      <c r="H102">
        <f>(Table2[[#This Row],[1Y Return vs Nifty]]-AVERAGE(Table2[1Y Return vs Nifty]))/_xlfn.STDEV.P(Table2[1Y Return vs Nifty])</f>
        <v>0.27409435119783887</v>
      </c>
      <c r="I102">
        <v>-0.22533266277684499</v>
      </c>
      <c r="J102">
        <f>(Table2[[#This Row],[1M Return vs Nifty]]-AVERAGE(Table2[1M Return vs Nifty]))/_xlfn.STDEV.P(Table2[1M Return vs Nifty])</f>
        <v>-5.2778463981159589E-2</v>
      </c>
      <c r="K102">
        <v>13.664781909208999</v>
      </c>
      <c r="L102">
        <f>(Table2[[#This Row],[6M Return vs Nifty]]-AVERAGE(Table2[6M Return vs Nifty]))/_xlfn.STDEV.P(Table2[6M Return vs Nifty])</f>
        <v>0.27585479639210814</v>
      </c>
      <c r="M102">
        <v>1.20801487931901</v>
      </c>
      <c r="N102">
        <f>(Table2[[#This Row],[1W Return vs Nifty]]-AVERAGE(Table2[1W Return vs Nifty]))/_xlfn.STDEV.P(Table2[1W Return vs Nifty])</f>
        <v>-1.6607918539329986E-2</v>
      </c>
      <c r="O102">
        <v>715.53</v>
      </c>
      <c r="P102">
        <v>701.20855380390503</v>
      </c>
      <c r="Q102">
        <v>612.02691434168696</v>
      </c>
      <c r="R102">
        <v>53.0188961775278</v>
      </c>
      <c r="S102" s="1">
        <f>(Table2[[#This Row],[Close Price]]-Table2[[#This Row],[20D EMA]])/Table2[[#This Row],[20D EMA]]</f>
        <v>2.4974494430701724E-2</v>
      </c>
      <c r="T102" s="1">
        <f>(Table2[[#This Row],[Close Price]]-Table2[[#This Row],[50D EMA]])/Table2[[#This Row],[50D EMA]]</f>
        <v>4.5908518972655563E-2</v>
      </c>
      <c r="U102" s="1">
        <f>(Table2[[#This Row],[Close Price]]-Table2[[#This Row],[200D EMA]])/Table2[[#This Row],[200D EMA]]</f>
        <v>0.19831331402944144</v>
      </c>
      <c r="V102">
        <v>0.51315416345063602</v>
      </c>
      <c r="W102">
        <v>728.1</v>
      </c>
      <c r="X102">
        <v>735</v>
      </c>
      <c r="Y102">
        <v>690</v>
      </c>
      <c r="Z102">
        <v>735</v>
      </c>
      <c r="AA102">
        <v>728.1</v>
      </c>
      <c r="AB102">
        <v>735</v>
      </c>
      <c r="AC102" s="1">
        <f>(Table2[[#This Row],[Close Price]]/Table2[[#This Row],[Day Low]])-1</f>
        <v>7.2792198873781189E-3</v>
      </c>
      <c r="AD102" s="1">
        <f>(Table2[[#This Row],[Day High]]/Table2[[#This Row],[Close Price]])-1</f>
        <v>2.1816198527406794E-3</v>
      </c>
      <c r="AE102" s="1">
        <f>(Table2[[#This Row],[Close Price]]/Table2[[#This Row],[Current Week Low]])-1</f>
        <v>6.289855072463757E-2</v>
      </c>
      <c r="AF102" s="1">
        <f>(Table2[[#This Row],[Current Week High]]/Table2[[#This Row],[Close Price]])-1</f>
        <v>2.1816198527406794E-3</v>
      </c>
      <c r="AG102" s="1">
        <f>(Table2[[#This Row],[Close Price]]/Table2[[#This Row],[Current Month Low]])-1</f>
        <v>7.2792198873781189E-3</v>
      </c>
      <c r="AH102" s="1">
        <f>(Table2[[#This Row],[Current Month High]]/Table2[[#This Row],[Close Price]])-1</f>
        <v>2.1816198527406794E-3</v>
      </c>
      <c r="AI102">
        <v>8.3651486228524696</v>
      </c>
      <c r="AJ102">
        <v>73.135033050047198</v>
      </c>
      <c r="AK102" t="str">
        <f>IF(AND(Table2[[#This Row],[20D EMA]]&gt;Table2[[#This Row],[50D EMA]],Table2[[#This Row],[50D EMA]]&gt;Table2[[#This Row],[200D EMA]]),"Uptrend","Downtrend/NoTrend")</f>
        <v>Uptrend</v>
      </c>
      <c r="AL102">
        <v>0.05</v>
      </c>
      <c r="AM102" t="s">
        <v>3181</v>
      </c>
      <c r="AN102">
        <v>1.63</v>
      </c>
      <c r="AO102" t="s">
        <v>3181</v>
      </c>
      <c r="AP102">
        <v>0.172800581918441</v>
      </c>
      <c r="AQ102">
        <f>(Table2[[#This Row],[Sharpe Ratio]]-AVERAGE(Table2[Sharpe Ratio]))/_xlfn.STDEV.P(Table2[Sharpe Ratio])</f>
        <v>1.3657499918906584</v>
      </c>
      <c r="AR1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1.8463127569601159</v>
      </c>
      <c r="AS102">
        <f>_xlfn.RANK.AVG(Table2[[#This Row],[1Y Return vs Nifty Z-Score]],Table2[1Y Return vs Nifty Z-Score])</f>
        <v>214</v>
      </c>
      <c r="AT102">
        <f>_xlfn.RANK.AVG(Table2[[#This Row],[6M Return vs Nifty Z-Score]],Table2[6M Return vs Nifty Z-Score])</f>
        <v>224</v>
      </c>
      <c r="AU102">
        <f>_xlfn.RANK.AVG(Table2[[#This Row],[Sharpe Ratio Z-Score]],Table2[Sharpe Ratio Z-Score])</f>
        <v>66</v>
      </c>
      <c r="AV102">
        <f>(Table2[[#This Row],[Rank 1Y]]+Table2[[#This Row],[Rank 6M]]+Table2[[#This Row],[Rank Sharpe]])/3</f>
        <v>168</v>
      </c>
    </row>
    <row r="103" spans="1:48" x14ac:dyDescent="0.3">
      <c r="A103" t="s">
        <v>713</v>
      </c>
      <c r="B103" t="s">
        <v>714</v>
      </c>
      <c r="C103" t="s">
        <v>3140</v>
      </c>
      <c r="D103" t="s">
        <v>57</v>
      </c>
      <c r="E103">
        <v>25072.799852035499</v>
      </c>
      <c r="F103">
        <v>190.69</v>
      </c>
      <c r="G103">
        <v>98.751252823664004</v>
      </c>
      <c r="H103">
        <f>(Table2[[#This Row],[1Y Return vs Nifty]]-AVERAGE(Table2[1Y Return vs Nifty]))/_xlfn.STDEV.P(Table2[1Y Return vs Nifty])</f>
        <v>1.2538184247702036</v>
      </c>
      <c r="I103">
        <v>0.20138304947730401</v>
      </c>
      <c r="J103">
        <f>(Table2[[#This Row],[1M Return vs Nifty]]-AVERAGE(Table2[1M Return vs Nifty]))/_xlfn.STDEV.P(Table2[1M Return vs Nifty])</f>
        <v>-7.1788749378442528E-3</v>
      </c>
      <c r="K103">
        <v>17.3605493488751</v>
      </c>
      <c r="L103">
        <f>(Table2[[#This Row],[6M Return vs Nifty]]-AVERAGE(Table2[6M Return vs Nifty]))/_xlfn.STDEV.P(Table2[6M Return vs Nifty])</f>
        <v>0.40441901734717517</v>
      </c>
      <c r="M103">
        <v>0.170234593275602</v>
      </c>
      <c r="N103">
        <f>(Table2[[#This Row],[1W Return vs Nifty]]-AVERAGE(Table2[1W Return vs Nifty]))/_xlfn.STDEV.P(Table2[1W Return vs Nifty])</f>
        <v>-0.21371153468861309</v>
      </c>
      <c r="O103">
        <v>188.38</v>
      </c>
      <c r="P103">
        <v>187.783576554994</v>
      </c>
      <c r="Q103">
        <v>160.73701993687499</v>
      </c>
      <c r="R103">
        <v>42.103344591442998</v>
      </c>
      <c r="S103" s="1">
        <f>(Table2[[#This Row],[Close Price]]-Table2[[#This Row],[20D EMA]])/Table2[[#This Row],[20D EMA]]</f>
        <v>1.2262448242913273E-2</v>
      </c>
      <c r="T103" s="1">
        <f>(Table2[[#This Row],[Close Price]]-Table2[[#This Row],[50D EMA]])/Table2[[#This Row],[50D EMA]]</f>
        <v>1.5477516715391923E-2</v>
      </c>
      <c r="U103" s="1">
        <f>(Table2[[#This Row],[Close Price]]-Table2[[#This Row],[200D EMA]])/Table2[[#This Row],[200D EMA]]</f>
        <v>0.18634773790685066</v>
      </c>
      <c r="V103">
        <v>0.41485367005381601</v>
      </c>
      <c r="W103">
        <v>189.19</v>
      </c>
      <c r="X103">
        <v>192.56</v>
      </c>
      <c r="Y103">
        <v>175.14</v>
      </c>
      <c r="Z103">
        <v>192.56</v>
      </c>
      <c r="AA103">
        <v>189.19</v>
      </c>
      <c r="AB103">
        <v>192.56</v>
      </c>
      <c r="AC103" s="1">
        <f>(Table2[[#This Row],[Close Price]]/Table2[[#This Row],[Day Low]])-1</f>
        <v>7.9285374491251392E-3</v>
      </c>
      <c r="AD103" s="1">
        <f>(Table2[[#This Row],[Day High]]/Table2[[#This Row],[Close Price]])-1</f>
        <v>9.8064922124914133E-3</v>
      </c>
      <c r="AE103" s="1">
        <f>(Table2[[#This Row],[Close Price]]/Table2[[#This Row],[Current Week Low]])-1</f>
        <v>8.8786113965970248E-2</v>
      </c>
      <c r="AF103" s="1">
        <f>(Table2[[#This Row],[Current Week High]]/Table2[[#This Row],[Close Price]])-1</f>
        <v>9.8064922124914133E-3</v>
      </c>
      <c r="AG103" s="1">
        <f>(Table2[[#This Row],[Close Price]]/Table2[[#This Row],[Current Month Low]])-1</f>
        <v>7.9285374491251392E-3</v>
      </c>
      <c r="AH103" s="1">
        <f>(Table2[[#This Row],[Current Month High]]/Table2[[#This Row],[Close Price]])-1</f>
        <v>9.8064922124914133E-3</v>
      </c>
      <c r="AI103">
        <v>11.432167392102301</v>
      </c>
      <c r="AJ103">
        <v>128.09808612440099</v>
      </c>
      <c r="AK103" t="str">
        <f>IF(AND(Table2[[#This Row],[20D EMA]]&gt;Table2[[#This Row],[50D EMA]],Table2[[#This Row],[50D EMA]]&gt;Table2[[#This Row],[200D EMA]]),"Uptrend","Downtrend/NoTrend")</f>
        <v>Uptrend</v>
      </c>
      <c r="AL103">
        <v>0.18</v>
      </c>
      <c r="AM103" t="s">
        <v>3181</v>
      </c>
      <c r="AN103">
        <v>-1.36</v>
      </c>
      <c r="AO103" t="s">
        <v>3180</v>
      </c>
      <c r="AP103">
        <v>8.5246172573852003E-2</v>
      </c>
      <c r="AQ103">
        <f>(Table2[[#This Row],[Sharpe Ratio]]-AVERAGE(Table2[Sharpe Ratio]))/_xlfn.STDEV.P(Table2[Sharpe Ratio])</f>
        <v>0.32565300051649554</v>
      </c>
      <c r="AR1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1.7630000330074167</v>
      </c>
      <c r="AS103">
        <f>_xlfn.RANK.AVG(Table2[[#This Row],[1Y Return vs Nifty Z-Score]],Table2[1Y Return vs Nifty Z-Score])</f>
        <v>71</v>
      </c>
      <c r="AT103">
        <f>_xlfn.RANK.AVG(Table2[[#This Row],[6M Return vs Nifty Z-Score]],Table2[6M Return vs Nifty Z-Score])</f>
        <v>181</v>
      </c>
      <c r="AU103">
        <f>_xlfn.RANK.AVG(Table2[[#This Row],[Sharpe Ratio Z-Score]],Table2[Sharpe Ratio Z-Score])</f>
        <v>261</v>
      </c>
      <c r="AV103">
        <f>(Table2[[#This Row],[Rank 1Y]]+Table2[[#This Row],[Rank 6M]]+Table2[[#This Row],[Rank Sharpe]])/3</f>
        <v>171</v>
      </c>
    </row>
    <row r="104" spans="1:48" hidden="1" x14ac:dyDescent="0.3">
      <c r="A104" t="s">
        <v>126</v>
      </c>
      <c r="B104" t="s">
        <v>127</v>
      </c>
      <c r="C104" t="s">
        <v>3147</v>
      </c>
      <c r="D104" t="s">
        <v>128</v>
      </c>
      <c r="E104">
        <v>210472.89025199</v>
      </c>
      <c r="F104">
        <v>248.99</v>
      </c>
      <c r="G104">
        <v>112.11535419997</v>
      </c>
      <c r="H104">
        <f>(Table2[[#This Row],[1Y Return vs Nifty]]-AVERAGE(Table2[1Y Return vs Nifty]))/_xlfn.STDEV.P(Table2[1Y Return vs Nifty])</f>
        <v>1.4796045186144149</v>
      </c>
      <c r="I104">
        <v>-5.5799468142490696</v>
      </c>
      <c r="J104">
        <f>(Table2[[#This Row],[1M Return vs Nifty]]-AVERAGE(Table2[1M Return vs Nifty]))/_xlfn.STDEV.P(Table2[1M Return vs Nifty])</f>
        <v>-0.62498191883596743</v>
      </c>
      <c r="K104">
        <v>19.874897126232302</v>
      </c>
      <c r="L104">
        <f>(Table2[[#This Row],[6M Return vs Nifty]]-AVERAGE(Table2[6M Return vs Nifty]))/_xlfn.STDEV.P(Table2[6M Return vs Nifty])</f>
        <v>0.49188533347318064</v>
      </c>
      <c r="M104">
        <v>-6.0404462783904203</v>
      </c>
      <c r="N104">
        <f>(Table2[[#This Row],[1W Return vs Nifty]]-AVERAGE(Table2[1W Return vs Nifty]))/_xlfn.STDEV.P(Table2[1W Return vs Nifty])</f>
        <v>-1.3932942219081612</v>
      </c>
      <c r="O104">
        <v>259.98</v>
      </c>
      <c r="P104">
        <v>260.51853552762299</v>
      </c>
      <c r="Q104">
        <v>212.902529050194</v>
      </c>
      <c r="R104">
        <v>28.7204122967673</v>
      </c>
      <c r="S104" s="1">
        <f>(Table2[[#This Row],[Close Price]]-Table2[[#This Row],[20D EMA]])/Table2[[#This Row],[20D EMA]]</f>
        <v>-4.2272482498653771E-2</v>
      </c>
      <c r="T104" s="1">
        <f>(Table2[[#This Row],[Close Price]]-Table2[[#This Row],[50D EMA]])/Table2[[#This Row],[50D EMA]]</f>
        <v>-4.4252265982819478E-2</v>
      </c>
      <c r="U104" s="1">
        <f>(Table2[[#This Row],[Close Price]]-Table2[[#This Row],[200D EMA]])/Table2[[#This Row],[200D EMA]]</f>
        <v>0.16950231221207337</v>
      </c>
      <c r="V104">
        <v>0.99365761493758498</v>
      </c>
      <c r="W104">
        <v>244.15</v>
      </c>
      <c r="X104">
        <v>250</v>
      </c>
      <c r="Y104">
        <v>240.4</v>
      </c>
      <c r="Z104">
        <v>259.25</v>
      </c>
      <c r="AA104">
        <v>244.15</v>
      </c>
      <c r="AB104">
        <v>250</v>
      </c>
      <c r="AC104" s="1">
        <f>(Table2[[#This Row],[Close Price]]/Table2[[#This Row],[Day Low]])-1</f>
        <v>1.982387876305558E-2</v>
      </c>
      <c r="AD104" s="1">
        <f>(Table2[[#This Row],[Day High]]/Table2[[#This Row],[Close Price]])-1</f>
        <v>4.0563878067392256E-3</v>
      </c>
      <c r="AE104" s="1">
        <f>(Table2[[#This Row],[Close Price]]/Table2[[#This Row],[Current Week Low]])-1</f>
        <v>3.573211314475877E-2</v>
      </c>
      <c r="AF104" s="1">
        <f>(Table2[[#This Row],[Current Week High]]/Table2[[#This Row],[Close Price]])-1</f>
        <v>4.1206474155588646E-2</v>
      </c>
      <c r="AG104" s="1">
        <f>(Table2[[#This Row],[Close Price]]/Table2[[#This Row],[Current Month Low]])-1</f>
        <v>1.982387876305558E-2</v>
      </c>
      <c r="AH104" s="1">
        <f>(Table2[[#This Row],[Current Month High]]/Table2[[#This Row],[Close Price]])-1</f>
        <v>4.0563878067392256E-3</v>
      </c>
      <c r="AI104">
        <v>19.783927065343899</v>
      </c>
      <c r="AJ104">
        <v>141.15254237288099</v>
      </c>
      <c r="AK104" t="str">
        <f>IF(AND(Table2[[#This Row],[20D EMA]]&gt;Table2[[#This Row],[50D EMA]],Table2[[#This Row],[50D EMA]]&gt;Table2[[#This Row],[200D EMA]]),"Uptrend","Downtrend/NoTrend")</f>
        <v>Downtrend/NoTrend</v>
      </c>
      <c r="AL104">
        <v>-0.06</v>
      </c>
      <c r="AM104" t="s">
        <v>3180</v>
      </c>
      <c r="AN104">
        <v>-9.2100000000000009</v>
      </c>
      <c r="AO104" t="s">
        <v>3180</v>
      </c>
      <c r="AP104">
        <v>6.8253866314993E-2</v>
      </c>
      <c r="AQ104">
        <f>(Table2[[#This Row],[Sharpe Ratio]]-AVERAGE(Table2[Sharpe Ratio]))/_xlfn.STDEV.P(Table2[Sharpe Ratio])</f>
        <v>0.1237939879476458</v>
      </c>
      <c r="AR1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4">
        <f>_xlfn.RANK.AVG(Table2[[#This Row],[1Y Return vs Nifty Z-Score]],Table2[1Y Return vs Nifty Z-Score])</f>
        <v>52</v>
      </c>
      <c r="AT104">
        <f>_xlfn.RANK.AVG(Table2[[#This Row],[6M Return vs Nifty Z-Score]],Table2[6M Return vs Nifty Z-Score])</f>
        <v>158</v>
      </c>
      <c r="AU104">
        <f>_xlfn.RANK.AVG(Table2[[#This Row],[Sharpe Ratio Z-Score]],Table2[Sharpe Ratio Z-Score])</f>
        <v>308</v>
      </c>
      <c r="AV104">
        <f>(Table2[[#This Row],[Rank 1Y]]+Table2[[#This Row],[Rank 6M]]+Table2[[#This Row],[Rank Sharpe]])/3</f>
        <v>172.66666666666666</v>
      </c>
    </row>
    <row r="105" spans="1:48" x14ac:dyDescent="0.3">
      <c r="A105" t="s">
        <v>1852</v>
      </c>
      <c r="B105" t="s">
        <v>1853</v>
      </c>
      <c r="C105" t="s">
        <v>3141</v>
      </c>
      <c r="D105" t="s">
        <v>202</v>
      </c>
      <c r="E105">
        <v>4065.86327271359</v>
      </c>
      <c r="F105">
        <v>1573.7</v>
      </c>
      <c r="G105">
        <v>55.114753414320496</v>
      </c>
      <c r="H105">
        <f>(Table2[[#This Row],[1Y Return vs Nifty]]-AVERAGE(Table2[1Y Return vs Nifty]))/_xlfn.STDEV.P(Table2[1Y Return vs Nifty])</f>
        <v>0.51658106976637197</v>
      </c>
      <c r="I105">
        <v>-5.9451613097277702</v>
      </c>
      <c r="J105">
        <f>(Table2[[#This Row],[1M Return vs Nifty]]-AVERAGE(Table2[1M Return vs Nifty]))/_xlfn.STDEV.P(Table2[1M Return vs Nifty])</f>
        <v>-0.66400938004314158</v>
      </c>
      <c r="K105">
        <v>22.303513517893698</v>
      </c>
      <c r="L105">
        <f>(Table2[[#This Row],[6M Return vs Nifty]]-AVERAGE(Table2[6M Return vs Nifty]))/_xlfn.STDEV.P(Table2[6M Return vs Nifty])</f>
        <v>0.57636932211421443</v>
      </c>
      <c r="M105">
        <v>1.1403189056593399</v>
      </c>
      <c r="N105">
        <f>(Table2[[#This Row],[1W Return vs Nifty]]-AVERAGE(Table2[1W Return vs Nifty]))/_xlfn.STDEV.P(Table2[1W Return vs Nifty])</f>
        <v>-2.9465284772349248E-2</v>
      </c>
      <c r="O105">
        <v>1578.2</v>
      </c>
      <c r="P105">
        <v>1572.25884461332</v>
      </c>
      <c r="Q105">
        <v>1355.7311786237899</v>
      </c>
      <c r="R105">
        <v>41.540448174819602</v>
      </c>
      <c r="S105" s="1">
        <f>(Table2[[#This Row],[Close Price]]-Table2[[#This Row],[20D EMA]])/Table2[[#This Row],[20D EMA]]</f>
        <v>-2.8513496388290456E-3</v>
      </c>
      <c r="T105" s="1">
        <f>(Table2[[#This Row],[Close Price]]-Table2[[#This Row],[50D EMA]])/Table2[[#This Row],[50D EMA]]</f>
        <v>9.1661458392654324E-4</v>
      </c>
      <c r="U105" s="1">
        <f>(Table2[[#This Row],[Close Price]]-Table2[[#This Row],[200D EMA]])/Table2[[#This Row],[200D EMA]]</f>
        <v>0.16077584171035403</v>
      </c>
      <c r="V105">
        <v>0.44807915247368502</v>
      </c>
      <c r="W105">
        <v>1554</v>
      </c>
      <c r="X105">
        <v>1593.95</v>
      </c>
      <c r="Y105">
        <v>1453.35</v>
      </c>
      <c r="Z105">
        <v>1593.95</v>
      </c>
      <c r="AA105">
        <v>1554</v>
      </c>
      <c r="AB105">
        <v>1593.95</v>
      </c>
      <c r="AC105" s="1">
        <f>(Table2[[#This Row],[Close Price]]/Table2[[#This Row],[Day Low]])-1</f>
        <v>1.2676962676962722E-2</v>
      </c>
      <c r="AD105" s="1">
        <f>(Table2[[#This Row],[Day High]]/Table2[[#This Row],[Close Price]])-1</f>
        <v>1.2867763868589899E-2</v>
      </c>
      <c r="AE105" s="1">
        <f>(Table2[[#This Row],[Close Price]]/Table2[[#This Row],[Current Week Low]])-1</f>
        <v>8.2808683386658588E-2</v>
      </c>
      <c r="AF105" s="1">
        <f>(Table2[[#This Row],[Current Week High]]/Table2[[#This Row],[Close Price]])-1</f>
        <v>1.2867763868589899E-2</v>
      </c>
      <c r="AG105" s="1">
        <f>(Table2[[#This Row],[Close Price]]/Table2[[#This Row],[Current Month Low]])-1</f>
        <v>1.2676962676962722E-2</v>
      </c>
      <c r="AH105" s="1">
        <f>(Table2[[#This Row],[Current Month High]]/Table2[[#This Row],[Close Price]])-1</f>
        <v>1.2867763868589899E-2</v>
      </c>
      <c r="AI105">
        <v>13.744678147041901</v>
      </c>
      <c r="AJ105">
        <v>83.950905902980693</v>
      </c>
      <c r="AK105" t="str">
        <f>IF(AND(Table2[[#This Row],[20D EMA]]&gt;Table2[[#This Row],[50D EMA]],Table2[[#This Row],[50D EMA]]&gt;Table2[[#This Row],[200D EMA]]),"Uptrend","Downtrend/NoTrend")</f>
        <v>Uptrend</v>
      </c>
      <c r="AL105">
        <v>0.27</v>
      </c>
      <c r="AM105" t="s">
        <v>3181</v>
      </c>
      <c r="AN105">
        <v>-7.46</v>
      </c>
      <c r="AO105" t="s">
        <v>3180</v>
      </c>
      <c r="AP105">
        <v>0.10183558465994</v>
      </c>
      <c r="AQ105">
        <f>(Table2[[#This Row],[Sharpe Ratio]]-AVERAGE(Table2[Sharpe Ratio]))/_xlfn.STDEV.P(Table2[Sharpe Ratio])</f>
        <v>0.52272585759553947</v>
      </c>
      <c r="AR1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0.92220158466063518</v>
      </c>
      <c r="AS105">
        <f>_xlfn.RANK.AVG(Table2[[#This Row],[1Y Return vs Nifty Z-Score]],Table2[1Y Return vs Nifty Z-Score])</f>
        <v>165</v>
      </c>
      <c r="AT105">
        <f>_xlfn.RANK.AVG(Table2[[#This Row],[6M Return vs Nifty Z-Score]],Table2[6M Return vs Nifty Z-Score])</f>
        <v>140</v>
      </c>
      <c r="AU105">
        <f>_xlfn.RANK.AVG(Table2[[#This Row],[Sharpe Ratio Z-Score]],Table2[Sharpe Ratio Z-Score])</f>
        <v>213</v>
      </c>
      <c r="AV105">
        <f>(Table2[[#This Row],[Rank 1Y]]+Table2[[#This Row],[Rank 6M]]+Table2[[#This Row],[Rank Sharpe]])/3</f>
        <v>172.66666666666666</v>
      </c>
    </row>
    <row r="106" spans="1:48" hidden="1" x14ac:dyDescent="0.3">
      <c r="A106" t="s">
        <v>454</v>
      </c>
      <c r="B106" t="s">
        <v>455</v>
      </c>
      <c r="C106" t="s">
        <v>3149</v>
      </c>
      <c r="D106" t="s">
        <v>400</v>
      </c>
      <c r="E106">
        <v>49135.895911316999</v>
      </c>
      <c r="F106">
        <v>1691.8</v>
      </c>
      <c r="G106">
        <v>33.294373601426102</v>
      </c>
      <c r="H106">
        <f>(Table2[[#This Row],[1Y Return vs Nifty]]-AVERAGE(Table2[1Y Return vs Nifty]))/_xlfn.STDEV.P(Table2[1Y Return vs Nifty])</f>
        <v>0.14792640414961686</v>
      </c>
      <c r="I106">
        <v>4.6658058933259303</v>
      </c>
      <c r="J106">
        <f>(Table2[[#This Row],[1M Return vs Nifty]]-AVERAGE(Table2[1M Return vs Nifty]))/_xlfn.STDEV.P(Table2[1M Return vs Nifty])</f>
        <v>0.46989717628062627</v>
      </c>
      <c r="K106">
        <v>32.438684066685603</v>
      </c>
      <c r="L106">
        <f>(Table2[[#This Row],[6M Return vs Nifty]]-AVERAGE(Table2[6M Return vs Nifty]))/_xlfn.STDEV.P(Table2[6M Return vs Nifty])</f>
        <v>0.928940290694936</v>
      </c>
      <c r="M106">
        <v>-0.588789208117806</v>
      </c>
      <c r="N106">
        <f>(Table2[[#This Row],[1W Return vs Nifty]]-AVERAGE(Table2[1W Return vs Nifty]))/_xlfn.STDEV.P(Table2[1W Return vs Nifty])</f>
        <v>-0.35787146720033775</v>
      </c>
      <c r="O106">
        <v>1633.82</v>
      </c>
      <c r="P106">
        <v>1639.38939758211</v>
      </c>
      <c r="Q106">
        <v>1461.1025176610301</v>
      </c>
      <c r="R106">
        <v>58.611294691100902</v>
      </c>
      <c r="S106" s="1">
        <f>(Table2[[#This Row],[Close Price]]-Table2[[#This Row],[20D EMA]])/Table2[[#This Row],[20D EMA]]</f>
        <v>3.5487385391291586E-2</v>
      </c>
      <c r="T106" s="1">
        <f>(Table2[[#This Row],[Close Price]]-Table2[[#This Row],[50D EMA]])/Table2[[#This Row],[50D EMA]]</f>
        <v>3.1969587271449329E-2</v>
      </c>
      <c r="U106" s="1">
        <f>(Table2[[#This Row],[Close Price]]-Table2[[#This Row],[200D EMA]])/Table2[[#This Row],[200D EMA]]</f>
        <v>0.15789274164572395</v>
      </c>
      <c r="V106">
        <v>0.79651117850310105</v>
      </c>
      <c r="W106">
        <v>1665.8</v>
      </c>
      <c r="X106">
        <v>1694.8</v>
      </c>
      <c r="Y106">
        <v>1573.05</v>
      </c>
      <c r="Z106">
        <v>1694.8</v>
      </c>
      <c r="AA106">
        <v>1665.8</v>
      </c>
      <c r="AB106">
        <v>1694.8</v>
      </c>
      <c r="AC106" s="1">
        <f>(Table2[[#This Row],[Close Price]]/Table2[[#This Row],[Day Low]])-1</f>
        <v>1.5608116220434676E-2</v>
      </c>
      <c r="AD106" s="1">
        <f>(Table2[[#This Row],[Day High]]/Table2[[#This Row],[Close Price]])-1</f>
        <v>1.7732592505024236E-3</v>
      </c>
      <c r="AE106" s="1">
        <f>(Table2[[#This Row],[Close Price]]/Table2[[#This Row],[Current Week Low]])-1</f>
        <v>7.5490289564858148E-2</v>
      </c>
      <c r="AF106" s="1">
        <f>(Table2[[#This Row],[Current Week High]]/Table2[[#This Row],[Close Price]])-1</f>
        <v>1.7732592505024236E-3</v>
      </c>
      <c r="AG106" s="1">
        <f>(Table2[[#This Row],[Close Price]]/Table2[[#This Row],[Current Month Low]])-1</f>
        <v>1.5608116220434676E-2</v>
      </c>
      <c r="AH106" s="1">
        <f>(Table2[[#This Row],[Current Month High]]/Table2[[#This Row],[Close Price]])-1</f>
        <v>1.7732592505024236E-3</v>
      </c>
      <c r="AI106">
        <v>5.7453599716278596</v>
      </c>
      <c r="AJ106">
        <v>65.118094866289297</v>
      </c>
      <c r="AK106" t="str">
        <f>IF(AND(Table2[[#This Row],[20D EMA]]&gt;Table2[[#This Row],[50D EMA]],Table2[[#This Row],[50D EMA]]&gt;Table2[[#This Row],[200D EMA]]),"Uptrend","Downtrend/NoTrend")</f>
        <v>Downtrend/NoTrend</v>
      </c>
      <c r="AL106">
        <v>0.01</v>
      </c>
      <c r="AM106" t="s">
        <v>3181</v>
      </c>
      <c r="AN106">
        <v>3.91</v>
      </c>
      <c r="AO106" t="s">
        <v>3181</v>
      </c>
      <c r="AP106">
        <v>0.116619076033214</v>
      </c>
      <c r="AQ106">
        <f>(Table2[[#This Row],[Sharpe Ratio]]-AVERAGE(Table2[Sharpe Ratio]))/_xlfn.STDEV.P(Table2[Sharpe Ratio])</f>
        <v>0.69834539537154827</v>
      </c>
      <c r="AR1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6">
        <f>_xlfn.RANK.AVG(Table2[[#This Row],[1Y Return vs Nifty Z-Score]],Table2[1Y Return vs Nifty Z-Score])</f>
        <v>249</v>
      </c>
      <c r="AT106">
        <f>_xlfn.RANK.AVG(Table2[[#This Row],[6M Return vs Nifty Z-Score]],Table2[6M Return vs Nifty Z-Score])</f>
        <v>104</v>
      </c>
      <c r="AU106">
        <f>_xlfn.RANK.AVG(Table2[[#This Row],[Sharpe Ratio Z-Score]],Table2[Sharpe Ratio Z-Score])</f>
        <v>170</v>
      </c>
      <c r="AV106">
        <f>(Table2[[#This Row],[Rank 1Y]]+Table2[[#This Row],[Rank 6M]]+Table2[[#This Row],[Rank Sharpe]])/3</f>
        <v>174.33333333333334</v>
      </c>
    </row>
    <row r="107" spans="1:48" x14ac:dyDescent="0.3">
      <c r="A107" t="s">
        <v>1452</v>
      </c>
      <c r="B107" t="s">
        <v>1453</v>
      </c>
      <c r="C107" t="s">
        <v>3149</v>
      </c>
      <c r="D107" t="s">
        <v>158</v>
      </c>
      <c r="E107">
        <v>7243.6867210167102</v>
      </c>
      <c r="F107">
        <v>1055.55</v>
      </c>
      <c r="G107">
        <v>95.240747736302595</v>
      </c>
      <c r="H107">
        <f>(Table2[[#This Row],[1Y Return vs Nifty]]-AVERAGE(Table2[1Y Return vs Nifty]))/_xlfn.STDEV.P(Table2[1Y Return vs Nifty])</f>
        <v>1.1945085461051965</v>
      </c>
      <c r="I107">
        <v>-1.5127215335686801</v>
      </c>
      <c r="J107">
        <f>(Table2[[#This Row],[1M Return vs Nifty]]-AVERAGE(Table2[1M Return vs Nifty]))/_xlfn.STDEV.P(Table2[1M Return vs Nifty])</f>
        <v>-0.19035109550423207</v>
      </c>
      <c r="K107">
        <v>38.659516642750802</v>
      </c>
      <c r="L107">
        <f>(Table2[[#This Row],[6M Return vs Nifty]]-AVERAGE(Table2[6M Return vs Nifty]))/_xlfn.STDEV.P(Table2[6M Return vs Nifty])</f>
        <v>1.1453436512662338</v>
      </c>
      <c r="M107">
        <v>6.1869879060127104</v>
      </c>
      <c r="N107">
        <f>(Table2[[#This Row],[1W Return vs Nifty]]-AVERAGE(Table2[1W Return vs Nifty]))/_xlfn.STDEV.P(Table2[1W Return vs Nifty])</f>
        <v>0.92903886379897005</v>
      </c>
      <c r="O107">
        <v>1019.31</v>
      </c>
      <c r="P107">
        <v>1012.15270858988</v>
      </c>
      <c r="Q107">
        <v>844.83905426197498</v>
      </c>
      <c r="R107">
        <v>49.199336422101901</v>
      </c>
      <c r="S107" s="1">
        <f>(Table2[[#This Row],[Close Price]]-Table2[[#This Row],[20D EMA]])/Table2[[#This Row],[20D EMA]]</f>
        <v>3.5553462636489404E-2</v>
      </c>
      <c r="T107" s="1">
        <f>(Table2[[#This Row],[Close Price]]-Table2[[#This Row],[50D EMA]])/Table2[[#This Row],[50D EMA]]</f>
        <v>4.2876229092525517E-2</v>
      </c>
      <c r="U107" s="1">
        <f>(Table2[[#This Row],[Close Price]]-Table2[[#This Row],[200D EMA]])/Table2[[#This Row],[200D EMA]]</f>
        <v>0.24940957058631183</v>
      </c>
      <c r="V107">
        <v>0.75452658291441099</v>
      </c>
      <c r="W107">
        <v>1050</v>
      </c>
      <c r="X107">
        <v>1078</v>
      </c>
      <c r="Y107">
        <v>907.4</v>
      </c>
      <c r="Z107">
        <v>1078</v>
      </c>
      <c r="AA107">
        <v>1050</v>
      </c>
      <c r="AB107">
        <v>1078</v>
      </c>
      <c r="AC107" s="1">
        <f>(Table2[[#This Row],[Close Price]]/Table2[[#This Row],[Day Low]])-1</f>
        <v>5.285714285714338E-3</v>
      </c>
      <c r="AD107" s="1">
        <f>(Table2[[#This Row],[Day High]]/Table2[[#This Row],[Close Price]])-1</f>
        <v>2.1268532992279043E-2</v>
      </c>
      <c r="AE107" s="1">
        <f>(Table2[[#This Row],[Close Price]]/Table2[[#This Row],[Current Week Low]])-1</f>
        <v>0.16326867974432435</v>
      </c>
      <c r="AF107" s="1">
        <f>(Table2[[#This Row],[Current Week High]]/Table2[[#This Row],[Close Price]])-1</f>
        <v>2.1268532992279043E-2</v>
      </c>
      <c r="AG107" s="1">
        <f>(Table2[[#This Row],[Close Price]]/Table2[[#This Row],[Current Month Low]])-1</f>
        <v>5.285714285714338E-3</v>
      </c>
      <c r="AH107" s="1">
        <f>(Table2[[#This Row],[Current Month High]]/Table2[[#This Row],[Close Price]])-1</f>
        <v>2.1268532992279043E-2</v>
      </c>
      <c r="AI107">
        <v>16.9485102553171</v>
      </c>
      <c r="AJ107">
        <v>135.29870708871999</v>
      </c>
      <c r="AK107" t="str">
        <f>IF(AND(Table2[[#This Row],[20D EMA]]&gt;Table2[[#This Row],[50D EMA]],Table2[[#This Row],[50D EMA]]&gt;Table2[[#This Row],[200D EMA]]),"Uptrend","Downtrend/NoTrend")</f>
        <v>Uptrend</v>
      </c>
      <c r="AL107">
        <v>0.1</v>
      </c>
      <c r="AM107" t="s">
        <v>3181</v>
      </c>
      <c r="AN107">
        <v>-4.38</v>
      </c>
      <c r="AO107" t="s">
        <v>3180</v>
      </c>
      <c r="AP107">
        <v>5.2238739441369003E-2</v>
      </c>
      <c r="AQ107">
        <f>(Table2[[#This Row],[Sharpe Ratio]]-AVERAGE(Table2[Sharpe Ratio]))/_xlfn.STDEV.P(Table2[Sharpe Ratio])</f>
        <v>-6.6456684776026315E-2</v>
      </c>
      <c r="AR1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3.0120832808901419</v>
      </c>
      <c r="AS107">
        <f>_xlfn.RANK.AVG(Table2[[#This Row],[1Y Return vs Nifty Z-Score]],Table2[1Y Return vs Nifty Z-Score])</f>
        <v>81</v>
      </c>
      <c r="AT107">
        <f>_xlfn.RANK.AVG(Table2[[#This Row],[6M Return vs Nifty Z-Score]],Table2[6M Return vs Nifty Z-Score])</f>
        <v>88</v>
      </c>
      <c r="AU107">
        <f>_xlfn.RANK.AVG(Table2[[#This Row],[Sharpe Ratio Z-Score]],Table2[Sharpe Ratio Z-Score])</f>
        <v>356</v>
      </c>
      <c r="AV107">
        <f>(Table2[[#This Row],[Rank 1Y]]+Table2[[#This Row],[Rank 6M]]+Table2[[#This Row],[Rank Sharpe]])/3</f>
        <v>175</v>
      </c>
    </row>
    <row r="108" spans="1:48" hidden="1" x14ac:dyDescent="0.3">
      <c r="A108" t="s">
        <v>701</v>
      </c>
      <c r="B108" t="s">
        <v>702</v>
      </c>
      <c r="C108" t="s">
        <v>3141</v>
      </c>
      <c r="D108" t="s">
        <v>533</v>
      </c>
      <c r="E108">
        <v>25445.755706859502</v>
      </c>
      <c r="F108">
        <v>1405.3</v>
      </c>
      <c r="G108">
        <v>97.061876490685506</v>
      </c>
      <c r="H108">
        <f>(Table2[[#This Row],[1Y Return vs Nifty]]-AVERAGE(Table2[1Y Return vs Nifty]))/_xlfn.STDEV.P(Table2[1Y Return vs Nifty])</f>
        <v>1.225276462051158</v>
      </c>
      <c r="I108">
        <v>3.2725405593815902</v>
      </c>
      <c r="J108">
        <f>(Table2[[#This Row],[1M Return vs Nifty]]-AVERAGE(Table2[1M Return vs Nifty]))/_xlfn.STDEV.P(Table2[1M Return vs Nifty])</f>
        <v>0.32101040030383732</v>
      </c>
      <c r="K108">
        <v>18.438500358161502</v>
      </c>
      <c r="L108">
        <f>(Table2[[#This Row],[6M Return vs Nifty]]-AVERAGE(Table2[6M Return vs Nifty]))/_xlfn.STDEV.P(Table2[6M Return vs Nifty])</f>
        <v>0.44191757048913238</v>
      </c>
      <c r="M108">
        <v>9.3137296816674002</v>
      </c>
      <c r="N108">
        <f>(Table2[[#This Row],[1W Return vs Nifty]]-AVERAGE(Table2[1W Return vs Nifty]))/_xlfn.STDEV.P(Table2[1W Return vs Nifty])</f>
        <v>1.5228949227690398</v>
      </c>
      <c r="O108">
        <v>1350.24</v>
      </c>
      <c r="P108">
        <v>1387.2513817557101</v>
      </c>
      <c r="Q108">
        <v>1240.88313897581</v>
      </c>
      <c r="R108">
        <v>57.937744311736701</v>
      </c>
      <c r="S108" s="1">
        <f>(Table2[[#This Row],[Close Price]]-Table2[[#This Row],[20D EMA]])/Table2[[#This Row],[20D EMA]]</f>
        <v>4.0777935774380811E-2</v>
      </c>
      <c r="T108" s="1">
        <f>(Table2[[#This Row],[Close Price]]-Table2[[#This Row],[50D EMA]])/Table2[[#This Row],[50D EMA]]</f>
        <v>1.3010344398754509E-2</v>
      </c>
      <c r="U108" s="1">
        <f>(Table2[[#This Row],[Close Price]]-Table2[[#This Row],[200D EMA]])/Table2[[#This Row],[200D EMA]]</f>
        <v>0.13249987517752479</v>
      </c>
      <c r="V108">
        <v>1.12030637592842</v>
      </c>
      <c r="W108">
        <v>1396.05</v>
      </c>
      <c r="X108">
        <v>1422</v>
      </c>
      <c r="Y108">
        <v>1260</v>
      </c>
      <c r="Z108">
        <v>1422</v>
      </c>
      <c r="AA108">
        <v>1396.05</v>
      </c>
      <c r="AB108">
        <v>1422</v>
      </c>
      <c r="AC108" s="1">
        <f>(Table2[[#This Row],[Close Price]]/Table2[[#This Row],[Day Low]])-1</f>
        <v>6.6258371834819751E-3</v>
      </c>
      <c r="AD108" s="1">
        <f>(Table2[[#This Row],[Day High]]/Table2[[#This Row],[Close Price]])-1</f>
        <v>1.1883583576460577E-2</v>
      </c>
      <c r="AE108" s="1">
        <f>(Table2[[#This Row],[Close Price]]/Table2[[#This Row],[Current Week Low]])-1</f>
        <v>0.11531746031746026</v>
      </c>
      <c r="AF108" s="1">
        <f>(Table2[[#This Row],[Current Week High]]/Table2[[#This Row],[Close Price]])-1</f>
        <v>1.1883583576460577E-2</v>
      </c>
      <c r="AG108" s="1">
        <f>(Table2[[#This Row],[Close Price]]/Table2[[#This Row],[Current Month Low]])-1</f>
        <v>6.6258371834819751E-3</v>
      </c>
      <c r="AH108" s="1">
        <f>(Table2[[#This Row],[Current Month High]]/Table2[[#This Row],[Close Price]])-1</f>
        <v>1.1883583576460577E-2</v>
      </c>
      <c r="AI108">
        <v>26.375151213264001</v>
      </c>
      <c r="AJ108">
        <v>128.133116883116</v>
      </c>
      <c r="AK108" t="str">
        <f>IF(AND(Table2[[#This Row],[20D EMA]]&gt;Table2[[#This Row],[50D EMA]],Table2[[#This Row],[50D EMA]]&gt;Table2[[#This Row],[200D EMA]]),"Uptrend","Downtrend/NoTrend")</f>
        <v>Downtrend/NoTrend</v>
      </c>
      <c r="AL108">
        <v>-0.04</v>
      </c>
      <c r="AM108" t="s">
        <v>3180</v>
      </c>
      <c r="AN108">
        <v>0.48</v>
      </c>
      <c r="AO108" t="s">
        <v>3181</v>
      </c>
      <c r="AP108">
        <v>7.8345256225372001E-2</v>
      </c>
      <c r="AQ108">
        <f>(Table2[[#This Row],[Sharpe Ratio]]-AVERAGE(Table2[Sharpe Ratio]))/_xlfn.STDEV.P(Table2[Sharpe Ratio])</f>
        <v>0.24367400727664892</v>
      </c>
      <c r="AR1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8">
        <f>_xlfn.RANK.AVG(Table2[[#This Row],[1Y Return vs Nifty Z-Score]],Table2[1Y Return vs Nifty Z-Score])</f>
        <v>78</v>
      </c>
      <c r="AT108">
        <f>_xlfn.RANK.AVG(Table2[[#This Row],[6M Return vs Nifty Z-Score]],Table2[6M Return vs Nifty Z-Score])</f>
        <v>170</v>
      </c>
      <c r="AU108">
        <f>_xlfn.RANK.AVG(Table2[[#This Row],[Sharpe Ratio Z-Score]],Table2[Sharpe Ratio Z-Score])</f>
        <v>278</v>
      </c>
      <c r="AV108">
        <f>(Table2[[#This Row],[Rank 1Y]]+Table2[[#This Row],[Rank 6M]]+Table2[[#This Row],[Rank Sharpe]])/3</f>
        <v>175.33333333333334</v>
      </c>
    </row>
    <row r="109" spans="1:48" hidden="1" x14ac:dyDescent="0.3">
      <c r="A109" t="s">
        <v>610</v>
      </c>
      <c r="B109" t="s">
        <v>611</v>
      </c>
      <c r="C109" t="s">
        <v>3135</v>
      </c>
      <c r="D109" t="s">
        <v>397</v>
      </c>
      <c r="E109">
        <v>32203.128189032799</v>
      </c>
      <c r="F109">
        <v>1745.35</v>
      </c>
      <c r="G109">
        <v>29.418189516908701</v>
      </c>
      <c r="H109">
        <f>(Table2[[#This Row],[1Y Return vs Nifty]]-AVERAGE(Table2[1Y Return vs Nifty]))/_xlfn.STDEV.P(Table2[1Y Return vs Nifty])</f>
        <v>8.2438389742905072E-2</v>
      </c>
      <c r="I109">
        <v>-10.888180462934701</v>
      </c>
      <c r="J109">
        <f>(Table2[[#This Row],[1M Return vs Nifty]]-AVERAGE(Table2[1M Return vs Nifty]))/_xlfn.STDEV.P(Table2[1M Return vs Nifty])</f>
        <v>-1.1922290718580659</v>
      </c>
      <c r="K109">
        <v>45.174060100206198</v>
      </c>
      <c r="L109">
        <f>(Table2[[#This Row],[6M Return vs Nifty]]-AVERAGE(Table2[6M Return vs Nifty]))/_xlfn.STDEV.P(Table2[6M Return vs Nifty])</f>
        <v>1.3719642972236943</v>
      </c>
      <c r="M109">
        <v>-8.0392444527952307</v>
      </c>
      <c r="N109">
        <f>(Table2[[#This Row],[1W Return vs Nifty]]-AVERAGE(Table2[1W Return vs Nifty]))/_xlfn.STDEV.P(Table2[1W Return vs Nifty])</f>
        <v>-1.7729221194757727</v>
      </c>
      <c r="O109">
        <v>1842.36</v>
      </c>
      <c r="P109">
        <v>1820.04572760684</v>
      </c>
      <c r="Q109">
        <v>1472.9161706663499</v>
      </c>
      <c r="R109">
        <v>14.5733358665472</v>
      </c>
      <c r="S109" s="1">
        <f>(Table2[[#This Row],[Close Price]]-Table2[[#This Row],[20D EMA]])/Table2[[#This Row],[20D EMA]]</f>
        <v>-5.2655289954189187E-2</v>
      </c>
      <c r="T109" s="1">
        <f>(Table2[[#This Row],[Close Price]]-Table2[[#This Row],[50D EMA]])/Table2[[#This Row],[50D EMA]]</f>
        <v>-4.1040577428269782E-2</v>
      </c>
      <c r="U109" s="1">
        <f>(Table2[[#This Row],[Close Price]]-Table2[[#This Row],[200D EMA]])/Table2[[#This Row],[200D EMA]]</f>
        <v>0.1849622094992687</v>
      </c>
      <c r="V109">
        <v>0.42899308090459398</v>
      </c>
      <c r="W109">
        <v>1715.35</v>
      </c>
      <c r="X109">
        <v>1755.85</v>
      </c>
      <c r="Y109">
        <v>1644.2</v>
      </c>
      <c r="Z109">
        <v>1814.95</v>
      </c>
      <c r="AA109">
        <v>1715.35</v>
      </c>
      <c r="AB109">
        <v>1755.85</v>
      </c>
      <c r="AC109" s="1">
        <f>(Table2[[#This Row],[Close Price]]/Table2[[#This Row],[Day Low]])-1</f>
        <v>1.7489142157577131E-2</v>
      </c>
      <c r="AD109" s="1">
        <f>(Table2[[#This Row],[Day High]]/Table2[[#This Row],[Close Price]])-1</f>
        <v>6.0159853324548429E-3</v>
      </c>
      <c r="AE109" s="1">
        <f>(Table2[[#This Row],[Close Price]]/Table2[[#This Row],[Current Week Low]])-1</f>
        <v>6.1519279892956913E-2</v>
      </c>
      <c r="AF109" s="1">
        <f>(Table2[[#This Row],[Current Week High]]/Table2[[#This Row],[Close Price]])-1</f>
        <v>3.98773884894148E-2</v>
      </c>
      <c r="AG109" s="1">
        <f>(Table2[[#This Row],[Close Price]]/Table2[[#This Row],[Current Month Low]])-1</f>
        <v>1.7489142157577131E-2</v>
      </c>
      <c r="AH109" s="1">
        <f>(Table2[[#This Row],[Current Month High]]/Table2[[#This Row],[Close Price]])-1</f>
        <v>6.0159853324548429E-3</v>
      </c>
      <c r="AI109">
        <v>23.468072306414101</v>
      </c>
      <c r="AJ109">
        <v>81.599209239413099</v>
      </c>
      <c r="AK109" t="str">
        <f>IF(AND(Table2[[#This Row],[20D EMA]]&gt;Table2[[#This Row],[50D EMA]],Table2[[#This Row],[50D EMA]]&gt;Table2[[#This Row],[200D EMA]]),"Uptrend","Downtrend/NoTrend")</f>
        <v>Uptrend</v>
      </c>
      <c r="AL109">
        <v>0.05</v>
      </c>
      <c r="AM109" t="s">
        <v>3181</v>
      </c>
      <c r="AN109">
        <v>-12.26</v>
      </c>
      <c r="AO109" t="s">
        <v>3180</v>
      </c>
      <c r="AP109">
        <v>0.108860060400752</v>
      </c>
      <c r="AQ109">
        <f>(Table2[[#This Row],[Sharpe Ratio]]-AVERAGE(Table2[Sharpe Ratio]))/_xlfn.STDEV.P(Table2[Sharpe Ratio])</f>
        <v>0.60617266671333614</v>
      </c>
      <c r="AR1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-0.90457583765390315</v>
      </c>
      <c r="AS109">
        <f>_xlfn.RANK.AVG(Table2[[#This Row],[1Y Return vs Nifty Z-Score]],Table2[1Y Return vs Nifty Z-Score])</f>
        <v>274</v>
      </c>
      <c r="AT109">
        <f>_xlfn.RANK.AVG(Table2[[#This Row],[6M Return vs Nifty Z-Score]],Table2[6M Return vs Nifty Z-Score])</f>
        <v>63</v>
      </c>
      <c r="AU109">
        <f>_xlfn.RANK.AVG(Table2[[#This Row],[Sharpe Ratio Z-Score]],Table2[Sharpe Ratio Z-Score])</f>
        <v>190</v>
      </c>
      <c r="AV109">
        <f>(Table2[[#This Row],[Rank 1Y]]+Table2[[#This Row],[Rank 6M]]+Table2[[#This Row],[Rank Sharpe]])/3</f>
        <v>175.66666666666666</v>
      </c>
    </row>
    <row r="110" spans="1:48" hidden="1" x14ac:dyDescent="0.3">
      <c r="A110" t="s">
        <v>263</v>
      </c>
      <c r="B110" t="s">
        <v>264</v>
      </c>
      <c r="C110" t="s">
        <v>3146</v>
      </c>
      <c r="D110" t="s">
        <v>265</v>
      </c>
      <c r="E110">
        <v>97014.704121693605</v>
      </c>
      <c r="F110">
        <v>3499.75</v>
      </c>
      <c r="G110">
        <v>81.036932330665806</v>
      </c>
      <c r="H110">
        <f>(Table2[[#This Row],[1Y Return vs Nifty]]-AVERAGE(Table2[1Y Return vs Nifty]))/_xlfn.STDEV.P(Table2[1Y Return vs Nifty])</f>
        <v>0.95453550880028026</v>
      </c>
      <c r="I110">
        <v>-2.6378133317905799</v>
      </c>
      <c r="J110">
        <f>(Table2[[#This Row],[1M Return vs Nifty]]-AVERAGE(Table2[1M Return vs Nifty]))/_xlfn.STDEV.P(Table2[1M Return vs Nifty])</f>
        <v>-0.31058037734601984</v>
      </c>
      <c r="K110">
        <v>-1.60007277532735</v>
      </c>
      <c r="L110">
        <f>(Table2[[#This Row],[6M Return vs Nifty]]-AVERAGE(Table2[6M Return vs Nifty]))/_xlfn.STDEV.P(Table2[6M Return vs Nifty])</f>
        <v>-0.25516188215924229</v>
      </c>
      <c r="M110">
        <v>2.5357737508557201</v>
      </c>
      <c r="N110">
        <f>(Table2[[#This Row],[1W Return vs Nifty]]-AVERAGE(Table2[1W Return vs Nifty]))/_xlfn.STDEV.P(Table2[1W Return vs Nifty])</f>
        <v>0.23557077330299167</v>
      </c>
      <c r="O110">
        <v>3567.25</v>
      </c>
      <c r="P110">
        <v>3655.3201234391699</v>
      </c>
      <c r="Q110">
        <v>3318.5099654497399</v>
      </c>
      <c r="R110">
        <v>45.898091708288398</v>
      </c>
      <c r="S110" s="1">
        <f>(Table2[[#This Row],[Close Price]]-Table2[[#This Row],[20D EMA]])/Table2[[#This Row],[20D EMA]]</f>
        <v>-1.8922138902515942E-2</v>
      </c>
      <c r="T110" s="1">
        <f>(Table2[[#This Row],[Close Price]]-Table2[[#This Row],[50D EMA]])/Table2[[#This Row],[50D EMA]]</f>
        <v>-4.2559917650331305E-2</v>
      </c>
      <c r="U110" s="1">
        <f>(Table2[[#This Row],[Close Price]]-Table2[[#This Row],[200D EMA]])/Table2[[#This Row],[200D EMA]]</f>
        <v>5.4614883317277499E-2</v>
      </c>
      <c r="V110">
        <v>0.60934711758123306</v>
      </c>
      <c r="W110">
        <v>3486.95</v>
      </c>
      <c r="X110">
        <v>3530</v>
      </c>
      <c r="Y110">
        <v>3328.1</v>
      </c>
      <c r="Z110">
        <v>3595</v>
      </c>
      <c r="AA110">
        <v>3486.95</v>
      </c>
      <c r="AB110">
        <v>3530</v>
      </c>
      <c r="AC110" s="1">
        <f>(Table2[[#This Row],[Close Price]]/Table2[[#This Row],[Day Low]])-1</f>
        <v>3.6708298082852586E-3</v>
      </c>
      <c r="AD110" s="1">
        <f>(Table2[[#This Row],[Day High]]/Table2[[#This Row],[Close Price]])-1</f>
        <v>8.6434745338952457E-3</v>
      </c>
      <c r="AE110" s="1">
        <f>(Table2[[#This Row],[Close Price]]/Table2[[#This Row],[Current Week Low]])-1</f>
        <v>5.157597427961913E-2</v>
      </c>
      <c r="AF110" s="1">
        <f>(Table2[[#This Row],[Current Week High]]/Table2[[#This Row],[Close Price]])-1</f>
        <v>2.7216229730695041E-2</v>
      </c>
      <c r="AG110" s="1">
        <f>(Table2[[#This Row],[Close Price]]/Table2[[#This Row],[Current Month Low]])-1</f>
        <v>3.6708298082852586E-3</v>
      </c>
      <c r="AH110" s="1">
        <f>(Table2[[#This Row],[Current Month High]]/Table2[[#This Row],[Close Price]])-1</f>
        <v>8.6434745338952457E-3</v>
      </c>
      <c r="AI110">
        <v>19.205657546967601</v>
      </c>
      <c r="AJ110">
        <v>110.949037099544</v>
      </c>
      <c r="AK110" t="str">
        <f>IF(AND(Table2[[#This Row],[20D EMA]]&gt;Table2[[#This Row],[50D EMA]],Table2[[#This Row],[50D EMA]]&gt;Table2[[#This Row],[200D EMA]]),"Uptrend","Downtrend/NoTrend")</f>
        <v>Downtrend/NoTrend</v>
      </c>
      <c r="AL110">
        <v>-0.01</v>
      </c>
      <c r="AM110" t="s">
        <v>3180</v>
      </c>
      <c r="AN110">
        <v>-7.86</v>
      </c>
      <c r="AO110" t="s">
        <v>3180</v>
      </c>
      <c r="AP110">
        <v>0.215406499829423</v>
      </c>
      <c r="AQ110">
        <f>(Table2[[#This Row],[Sharpe Ratio]]-AVERAGE(Table2[Sharpe Ratio]))/_xlfn.STDEV.P(Table2[Sharpe Ratio])</f>
        <v>1.8718842616056037</v>
      </c>
      <c r="AR1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0">
        <f>_xlfn.RANK.AVG(Table2[[#This Row],[1Y Return vs Nifty Z-Score]],Table2[1Y Return vs Nifty Z-Score])</f>
        <v>100</v>
      </c>
      <c r="AT110">
        <f>_xlfn.RANK.AVG(Table2[[#This Row],[6M Return vs Nifty Z-Score]],Table2[6M Return vs Nifty Z-Score])</f>
        <v>411</v>
      </c>
      <c r="AU110">
        <f>_xlfn.RANK.AVG(Table2[[#This Row],[Sharpe Ratio Z-Score]],Table2[Sharpe Ratio Z-Score])</f>
        <v>19</v>
      </c>
      <c r="AV110">
        <f>(Table2[[#This Row],[Rank 1Y]]+Table2[[#This Row],[Rank 6M]]+Table2[[#This Row],[Rank Sharpe]])/3</f>
        <v>176.66666666666666</v>
      </c>
    </row>
    <row r="111" spans="1:48" x14ac:dyDescent="0.3">
      <c r="A111" t="s">
        <v>823</v>
      </c>
      <c r="B111" t="s">
        <v>824</v>
      </c>
      <c r="C111" t="s">
        <v>3139</v>
      </c>
      <c r="D111" t="s">
        <v>51</v>
      </c>
      <c r="E111">
        <v>19057.9424030685</v>
      </c>
      <c r="F111">
        <v>7550.95</v>
      </c>
      <c r="G111">
        <v>33.724097049946103</v>
      </c>
      <c r="H111">
        <f>(Table2[[#This Row],[1Y Return vs Nifty]]-AVERAGE(Table2[1Y Return vs Nifty]))/_xlfn.STDEV.P(Table2[1Y Return vs Nifty])</f>
        <v>0.15518656898543717</v>
      </c>
      <c r="I111">
        <v>3.9088625009715998</v>
      </c>
      <c r="J111">
        <f>(Table2[[#This Row],[1M Return vs Nifty]]-AVERAGE(Table2[1M Return vs Nifty]))/_xlfn.STDEV.P(Table2[1M Return vs Nifty])</f>
        <v>0.38900887845330656</v>
      </c>
      <c r="K111">
        <v>33.415480725448298</v>
      </c>
      <c r="L111">
        <f>(Table2[[#This Row],[6M Return vs Nifty]]-AVERAGE(Table2[6M Return vs Nifty]))/_xlfn.STDEV.P(Table2[6M Return vs Nifty])</f>
        <v>0.96291999951467822</v>
      </c>
      <c r="M111">
        <v>6.0564927938853996</v>
      </c>
      <c r="N111">
        <f>(Table2[[#This Row],[1W Return vs Nifty]]-AVERAGE(Table2[1W Return vs Nifty]))/_xlfn.STDEV.P(Table2[1W Return vs Nifty])</f>
        <v>0.90425417783411899</v>
      </c>
      <c r="O111">
        <v>7400.56</v>
      </c>
      <c r="P111">
        <v>7233.76355515253</v>
      </c>
      <c r="Q111">
        <v>6343.4900532599804</v>
      </c>
      <c r="R111">
        <v>49.393123569136101</v>
      </c>
      <c r="S111" s="1">
        <f>(Table2[[#This Row],[Close Price]]-Table2[[#This Row],[20D EMA]])/Table2[[#This Row],[20D EMA]]</f>
        <v>2.0321435134638379E-2</v>
      </c>
      <c r="T111" s="1">
        <f>(Table2[[#This Row],[Close Price]]-Table2[[#This Row],[50D EMA]])/Table2[[#This Row],[50D EMA]]</f>
        <v>4.384805259795109E-2</v>
      </c>
      <c r="U111" s="1">
        <f>(Table2[[#This Row],[Close Price]]-Table2[[#This Row],[200D EMA]])/Table2[[#This Row],[200D EMA]]</f>
        <v>0.19034631355959866</v>
      </c>
      <c r="V111">
        <v>0.19905144132880001</v>
      </c>
      <c r="W111">
        <v>7460.7</v>
      </c>
      <c r="X111">
        <v>7600</v>
      </c>
      <c r="Y111">
        <v>6955</v>
      </c>
      <c r="Z111">
        <v>7695.7</v>
      </c>
      <c r="AA111">
        <v>7460.7</v>
      </c>
      <c r="AB111">
        <v>7600</v>
      </c>
      <c r="AC111" s="1">
        <f>(Table2[[#This Row],[Close Price]]/Table2[[#This Row],[Day Low]])-1</f>
        <v>1.2096720146903106E-2</v>
      </c>
      <c r="AD111" s="1">
        <f>(Table2[[#This Row],[Day High]]/Table2[[#This Row],[Close Price]])-1</f>
        <v>6.4958713804224022E-3</v>
      </c>
      <c r="AE111" s="1">
        <f>(Table2[[#This Row],[Close Price]]/Table2[[#This Row],[Current Week Low]])-1</f>
        <v>8.5686556434219963E-2</v>
      </c>
      <c r="AF111" s="1">
        <f>(Table2[[#This Row],[Current Week High]]/Table2[[#This Row],[Close Price]])-1</f>
        <v>1.9169773339778429E-2</v>
      </c>
      <c r="AG111" s="1">
        <f>(Table2[[#This Row],[Close Price]]/Table2[[#This Row],[Current Month Low]])-1</f>
        <v>1.2096720146903106E-2</v>
      </c>
      <c r="AH111" s="1">
        <f>(Table2[[#This Row],[Current Month High]]/Table2[[#This Row],[Close Price]])-1</f>
        <v>6.4958713804224022E-3</v>
      </c>
      <c r="AI111">
        <v>7.7877618048060198</v>
      </c>
      <c r="AJ111">
        <v>67.426829268292593</v>
      </c>
      <c r="AK111" t="str">
        <f>IF(AND(Table2[[#This Row],[20D EMA]]&gt;Table2[[#This Row],[50D EMA]],Table2[[#This Row],[50D EMA]]&gt;Table2[[#This Row],[200D EMA]]),"Uptrend","Downtrend/NoTrend")</f>
        <v>Uptrend</v>
      </c>
      <c r="AL111">
        <v>0.11</v>
      </c>
      <c r="AM111" t="s">
        <v>3181</v>
      </c>
      <c r="AN111">
        <v>-1.29</v>
      </c>
      <c r="AO111" t="s">
        <v>3180</v>
      </c>
      <c r="AP111">
        <v>0.111045476136838</v>
      </c>
      <c r="AQ111">
        <f>(Table2[[#This Row],[Sharpe Ratio]]-AVERAGE(Table2[Sharpe Ratio]))/_xlfn.STDEV.P(Table2[Sharpe Ratio])</f>
        <v>0.63213417281017659</v>
      </c>
      <c r="AR1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3.0435037975977171</v>
      </c>
      <c r="AS111">
        <f>_xlfn.RANK.AVG(Table2[[#This Row],[1Y Return vs Nifty Z-Score]],Table2[1Y Return vs Nifty Z-Score])</f>
        <v>246</v>
      </c>
      <c r="AT111">
        <f>_xlfn.RANK.AVG(Table2[[#This Row],[6M Return vs Nifty Z-Score]],Table2[6M Return vs Nifty Z-Score])</f>
        <v>102</v>
      </c>
      <c r="AU111">
        <f>_xlfn.RANK.AVG(Table2[[#This Row],[Sharpe Ratio Z-Score]],Table2[Sharpe Ratio Z-Score])</f>
        <v>185</v>
      </c>
      <c r="AV111">
        <f>(Table2[[#This Row],[Rank 1Y]]+Table2[[#This Row],[Rank 6M]]+Table2[[#This Row],[Rank Sharpe]])/3</f>
        <v>177.66666666666666</v>
      </c>
    </row>
    <row r="112" spans="1:48" hidden="1" x14ac:dyDescent="0.3">
      <c r="A112" t="s">
        <v>799</v>
      </c>
      <c r="B112" t="s">
        <v>800</v>
      </c>
      <c r="C112" t="s">
        <v>3142</v>
      </c>
      <c r="D112" t="s">
        <v>117</v>
      </c>
      <c r="E112">
        <v>19839.721057292201</v>
      </c>
      <c r="F112">
        <v>1080</v>
      </c>
      <c r="G112">
        <v>65.766006647153205</v>
      </c>
      <c r="H112">
        <f>(Table2[[#This Row],[1Y Return vs Nifty]]-AVERAGE(Table2[1Y Return vs Nifty]))/_xlfn.STDEV.P(Table2[1Y Return vs Nifty])</f>
        <v>0.69653367520309983</v>
      </c>
      <c r="I112">
        <v>12.2042453865859</v>
      </c>
      <c r="J112">
        <f>(Table2[[#This Row],[1M Return vs Nifty]]-AVERAGE(Table2[1M Return vs Nifty]))/_xlfn.STDEV.P(Table2[1M Return vs Nifty])</f>
        <v>1.2754680354005687</v>
      </c>
      <c r="K112">
        <v>-6.0957633529104799E-2</v>
      </c>
      <c r="L112">
        <f>(Table2[[#This Row],[6M Return vs Nifty]]-AVERAGE(Table2[6M Return vs Nifty]))/_xlfn.STDEV.P(Table2[6M Return vs Nifty])</f>
        <v>-0.20162086736440549</v>
      </c>
      <c r="M112">
        <v>4.37333901548228</v>
      </c>
      <c r="N112">
        <f>(Table2[[#This Row],[1W Return vs Nifty]]-AVERAGE(Table2[1W Return vs Nifty]))/_xlfn.STDEV.P(Table2[1W Return vs Nifty])</f>
        <v>0.58457601404530768</v>
      </c>
      <c r="O112">
        <v>1064.1199999999999</v>
      </c>
      <c r="P112">
        <v>1047.58645839572</v>
      </c>
      <c r="Q112">
        <v>921.19163942845501</v>
      </c>
      <c r="R112">
        <v>51.167069948198801</v>
      </c>
      <c r="S112" s="1">
        <f>(Table2[[#This Row],[Close Price]]-Table2[[#This Row],[20D EMA]])/Table2[[#This Row],[20D EMA]]</f>
        <v>1.4923128970416975E-2</v>
      </c>
      <c r="T112" s="1">
        <f>(Table2[[#This Row],[Close Price]]-Table2[[#This Row],[50D EMA]])/Table2[[#This Row],[50D EMA]]</f>
        <v>3.0941161318482759E-2</v>
      </c>
      <c r="U112" s="1">
        <f>(Table2[[#This Row],[Close Price]]-Table2[[#This Row],[200D EMA]])/Table2[[#This Row],[200D EMA]]</f>
        <v>0.17239448750324765</v>
      </c>
      <c r="V112">
        <v>1.0344144537202999</v>
      </c>
      <c r="W112">
        <v>1060</v>
      </c>
      <c r="X112">
        <v>1123.45</v>
      </c>
      <c r="Y112">
        <v>975</v>
      </c>
      <c r="Z112">
        <v>1123.45</v>
      </c>
      <c r="AA112">
        <v>1060</v>
      </c>
      <c r="AB112">
        <v>1123.45</v>
      </c>
      <c r="AC112" s="1">
        <f>(Table2[[#This Row],[Close Price]]/Table2[[#This Row],[Day Low]])-1</f>
        <v>1.8867924528301883E-2</v>
      </c>
      <c r="AD112" s="1">
        <f>(Table2[[#This Row],[Day High]]/Table2[[#This Row],[Close Price]])-1</f>
        <v>4.0231481481481479E-2</v>
      </c>
      <c r="AE112" s="1">
        <f>(Table2[[#This Row],[Close Price]]/Table2[[#This Row],[Current Week Low]])-1</f>
        <v>0.10769230769230775</v>
      </c>
      <c r="AF112" s="1">
        <f>(Table2[[#This Row],[Current Week High]]/Table2[[#This Row],[Close Price]])-1</f>
        <v>4.0231481481481479E-2</v>
      </c>
      <c r="AG112" s="1">
        <f>(Table2[[#This Row],[Close Price]]/Table2[[#This Row],[Current Month Low]])-1</f>
        <v>1.8867924528301883E-2</v>
      </c>
      <c r="AH112" s="1">
        <f>(Table2[[#This Row],[Current Month High]]/Table2[[#This Row],[Close Price]])-1</f>
        <v>4.0231481481481479E-2</v>
      </c>
      <c r="AI112">
        <v>21.6666666666666</v>
      </c>
      <c r="AJ112">
        <v>103.94674723822099</v>
      </c>
      <c r="AK112" t="str">
        <f>IF(AND(Table2[[#This Row],[20D EMA]]&gt;Table2[[#This Row],[50D EMA]],Table2[[#This Row],[50D EMA]]&gt;Table2[[#This Row],[200D EMA]]),"Uptrend","Downtrend/NoTrend")</f>
        <v>Uptrend</v>
      </c>
      <c r="AL112">
        <v>0.13</v>
      </c>
      <c r="AM112" t="s">
        <v>3181</v>
      </c>
      <c r="AN112">
        <v>-0.47</v>
      </c>
      <c r="AO112" t="s">
        <v>3180</v>
      </c>
      <c r="AP112">
        <v>0.23846616516085301</v>
      </c>
      <c r="AQ112">
        <f>(Table2[[#This Row],[Sharpe Ratio]]-AVERAGE(Table2[Sharpe Ratio]))/_xlfn.STDEV.P(Table2[Sharpe Ratio])</f>
        <v>2.145820077207079</v>
      </c>
      <c r="AR1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4.5007769344916495</v>
      </c>
      <c r="AS112">
        <f>_xlfn.RANK.AVG(Table2[[#This Row],[1Y Return vs Nifty Z-Score]],Table2[1Y Return vs Nifty Z-Score])</f>
        <v>131</v>
      </c>
      <c r="AT112">
        <f>_xlfn.RANK.AVG(Table2[[#This Row],[6M Return vs Nifty Z-Score]],Table2[6M Return vs Nifty Z-Score])</f>
        <v>391</v>
      </c>
      <c r="AU112">
        <f>_xlfn.RANK.AVG(Table2[[#This Row],[Sharpe Ratio Z-Score]],Table2[Sharpe Ratio Z-Score])</f>
        <v>12</v>
      </c>
      <c r="AV112">
        <f>(Table2[[#This Row],[Rank 1Y]]+Table2[[#This Row],[Rank 6M]]+Table2[[#This Row],[Rank Sharpe]])/3</f>
        <v>178</v>
      </c>
    </row>
    <row r="113" spans="1:48" x14ac:dyDescent="0.3">
      <c r="A113" t="s">
        <v>891</v>
      </c>
      <c r="B113" t="s">
        <v>892</v>
      </c>
      <c r="C113" t="s">
        <v>3135</v>
      </c>
      <c r="D113" t="s">
        <v>218</v>
      </c>
      <c r="E113">
        <v>17123.078975778499</v>
      </c>
      <c r="F113">
        <v>4154.1000000000004</v>
      </c>
      <c r="G113">
        <v>77.215888511982797</v>
      </c>
      <c r="H113">
        <f>(Table2[[#This Row],[1Y Return vs Nifty]]-AVERAGE(Table2[1Y Return vs Nifty]))/_xlfn.STDEV.P(Table2[1Y Return vs Nifty])</f>
        <v>0.88997908753894472</v>
      </c>
      <c r="I113">
        <v>11.1242462273848</v>
      </c>
      <c r="J113">
        <f>(Table2[[#This Row],[1M Return vs Nifty]]-AVERAGE(Table2[1M Return vs Nifty]))/_xlfn.STDEV.P(Table2[1M Return vs Nifty])</f>
        <v>1.1600574320118546</v>
      </c>
      <c r="K113">
        <v>-3.52931252082755</v>
      </c>
      <c r="L113">
        <f>(Table2[[#This Row],[6M Return vs Nifty]]-AVERAGE(Table2[6M Return vs Nifty]))/_xlfn.STDEV.P(Table2[6M Return vs Nifty])</f>
        <v>-0.32227411499448633</v>
      </c>
      <c r="M113">
        <v>0.24485718979697499</v>
      </c>
      <c r="N113">
        <f>(Table2[[#This Row],[1W Return vs Nifty]]-AVERAGE(Table2[1W Return vs Nifty]))/_xlfn.STDEV.P(Table2[1W Return vs Nifty])</f>
        <v>-0.19953860828153322</v>
      </c>
      <c r="O113">
        <v>4027.64</v>
      </c>
      <c r="P113">
        <v>3960.7526051249001</v>
      </c>
      <c r="Q113">
        <v>3573.9248839880902</v>
      </c>
      <c r="R113">
        <v>35.706110830700297</v>
      </c>
      <c r="S113" s="1">
        <f>(Table2[[#This Row],[Close Price]]-Table2[[#This Row],[20D EMA]])/Table2[[#This Row],[20D EMA]]</f>
        <v>3.1398039546732204E-2</v>
      </c>
      <c r="T113" s="1">
        <f>(Table2[[#This Row],[Close Price]]-Table2[[#This Row],[50D EMA]])/Table2[[#This Row],[50D EMA]]</f>
        <v>4.8815822181098617E-2</v>
      </c>
      <c r="U113" s="1">
        <f>(Table2[[#This Row],[Close Price]]-Table2[[#This Row],[200D EMA]])/Table2[[#This Row],[200D EMA]]</f>
        <v>0.16233556519646303</v>
      </c>
      <c r="V113">
        <v>1.6267386900868299</v>
      </c>
      <c r="W113">
        <v>4140</v>
      </c>
      <c r="X113">
        <v>4189.8999999999996</v>
      </c>
      <c r="Y113">
        <v>3855</v>
      </c>
      <c r="Z113">
        <v>4189.8999999999996</v>
      </c>
      <c r="AA113">
        <v>4140</v>
      </c>
      <c r="AB113">
        <v>4189.8999999999996</v>
      </c>
      <c r="AC113" s="1">
        <f>(Table2[[#This Row],[Close Price]]/Table2[[#This Row],[Day Low]])-1</f>
        <v>3.4057971014493926E-3</v>
      </c>
      <c r="AD113" s="1">
        <f>(Table2[[#This Row],[Day High]]/Table2[[#This Row],[Close Price]])-1</f>
        <v>8.6179918634601282E-3</v>
      </c>
      <c r="AE113" s="1">
        <f>(Table2[[#This Row],[Close Price]]/Table2[[#This Row],[Current Week Low]])-1</f>
        <v>7.7587548638132331E-2</v>
      </c>
      <c r="AF113" s="1">
        <f>(Table2[[#This Row],[Current Week High]]/Table2[[#This Row],[Close Price]])-1</f>
        <v>8.6179918634601282E-3</v>
      </c>
      <c r="AG113" s="1">
        <f>(Table2[[#This Row],[Close Price]]/Table2[[#This Row],[Current Month Low]])-1</f>
        <v>3.4057971014493926E-3</v>
      </c>
      <c r="AH113" s="1">
        <f>(Table2[[#This Row],[Current Month High]]/Table2[[#This Row],[Close Price]])-1</f>
        <v>8.6179918634601282E-3</v>
      </c>
      <c r="AI113">
        <v>5.4861462169904396</v>
      </c>
      <c r="AJ113">
        <v>117.59467812058</v>
      </c>
      <c r="AK113" t="str">
        <f>IF(AND(Table2[[#This Row],[20D EMA]]&gt;Table2[[#This Row],[50D EMA]],Table2[[#This Row],[50D EMA]]&gt;Table2[[#This Row],[200D EMA]]),"Uptrend","Downtrend/NoTrend")</f>
        <v>Uptrend</v>
      </c>
      <c r="AL113">
        <v>0.09</v>
      </c>
      <c r="AM113" t="s">
        <v>3181</v>
      </c>
      <c r="AN113">
        <v>0.56000000000000005</v>
      </c>
      <c r="AO113" t="s">
        <v>3181</v>
      </c>
      <c r="AP113">
        <v>0.25992475299026302</v>
      </c>
      <c r="AQ113">
        <f>(Table2[[#This Row],[Sharpe Ratio]]-AVERAGE(Table2[Sharpe Ratio]))/_xlfn.STDEV.P(Table2[Sharpe Ratio])</f>
        <v>2.4007359952925564</v>
      </c>
      <c r="AR1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3.9289597915673369</v>
      </c>
      <c r="AS113">
        <f>_xlfn.RANK.AVG(Table2[[#This Row],[1Y Return vs Nifty Z-Score]],Table2[1Y Return vs Nifty Z-Score])</f>
        <v>106</v>
      </c>
      <c r="AT113">
        <f>_xlfn.RANK.AVG(Table2[[#This Row],[6M Return vs Nifty Z-Score]],Table2[6M Return vs Nifty Z-Score])</f>
        <v>425</v>
      </c>
      <c r="AU113">
        <f>_xlfn.RANK.AVG(Table2[[#This Row],[Sharpe Ratio Z-Score]],Table2[Sharpe Ratio Z-Score])</f>
        <v>4</v>
      </c>
      <c r="AV113">
        <f>(Table2[[#This Row],[Rank 1Y]]+Table2[[#This Row],[Rank 6M]]+Table2[[#This Row],[Rank Sharpe]])/3</f>
        <v>178.33333333333334</v>
      </c>
    </row>
    <row r="114" spans="1:48" x14ac:dyDescent="0.3">
      <c r="A114" t="s">
        <v>49</v>
      </c>
      <c r="B114" t="s">
        <v>50</v>
      </c>
      <c r="C114" t="s">
        <v>3139</v>
      </c>
      <c r="D114" t="s">
        <v>51</v>
      </c>
      <c r="E114">
        <v>443512.797029924</v>
      </c>
      <c r="F114">
        <v>1858.4</v>
      </c>
      <c r="G114">
        <v>38.502738936411497</v>
      </c>
      <c r="H114">
        <f>(Table2[[#This Row],[1Y Return vs Nifty]]-AVERAGE(Table2[1Y Return vs Nifty]))/_xlfn.STDEV.P(Table2[1Y Return vs Nifty])</f>
        <v>0.23592158101836663</v>
      </c>
      <c r="I114">
        <v>1.8400107016948299</v>
      </c>
      <c r="J114">
        <f>(Table2[[#This Row],[1M Return vs Nifty]]-AVERAGE(Table2[1M Return vs Nifty]))/_xlfn.STDEV.P(Table2[1M Return vs Nifty])</f>
        <v>0.16792774848929745</v>
      </c>
      <c r="K114">
        <v>14.8253490719204</v>
      </c>
      <c r="L114">
        <f>(Table2[[#This Row],[6M Return vs Nifty]]-AVERAGE(Table2[6M Return vs Nifty]))/_xlfn.STDEV.P(Table2[6M Return vs Nifty])</f>
        <v>0.31622730780573327</v>
      </c>
      <c r="M114">
        <v>-0.88811806037208396</v>
      </c>
      <c r="N114">
        <f>(Table2[[#This Row],[1W Return vs Nifty]]-AVERAGE(Table2[1W Return vs Nifty]))/_xlfn.STDEV.P(Table2[1W Return vs Nifty])</f>
        <v>-0.41472242109739882</v>
      </c>
      <c r="O114">
        <v>1874.9</v>
      </c>
      <c r="P114">
        <v>1844.17935254495</v>
      </c>
      <c r="Q114">
        <v>1629.87949401998</v>
      </c>
      <c r="R114">
        <v>40.2246270383813</v>
      </c>
      <c r="S114" s="1">
        <f>(Table2[[#This Row],[Close Price]]-Table2[[#This Row],[20D EMA]])/Table2[[#This Row],[20D EMA]]</f>
        <v>-8.8004693583657798E-3</v>
      </c>
      <c r="T114" s="1">
        <f>(Table2[[#This Row],[Close Price]]-Table2[[#This Row],[50D EMA]])/Table2[[#This Row],[50D EMA]]</f>
        <v>7.711097857931077E-3</v>
      </c>
      <c r="U114" s="1">
        <f>(Table2[[#This Row],[Close Price]]-Table2[[#This Row],[200D EMA]])/Table2[[#This Row],[200D EMA]]</f>
        <v>0.1402069949456145</v>
      </c>
      <c r="V114">
        <v>0.834790018862967</v>
      </c>
      <c r="W114">
        <v>1831.55</v>
      </c>
      <c r="X114">
        <v>1864.95</v>
      </c>
      <c r="Y114">
        <v>1820</v>
      </c>
      <c r="Z114">
        <v>1922.7</v>
      </c>
      <c r="AA114">
        <v>1831.55</v>
      </c>
      <c r="AB114">
        <v>1864.95</v>
      </c>
      <c r="AC114" s="1">
        <f>(Table2[[#This Row],[Close Price]]/Table2[[#This Row],[Day Low]])-1</f>
        <v>1.4659714449509975E-2</v>
      </c>
      <c r="AD114" s="1">
        <f>(Table2[[#This Row],[Day High]]/Table2[[#This Row],[Close Price]])-1</f>
        <v>3.5245372363323924E-3</v>
      </c>
      <c r="AE114" s="1">
        <f>(Table2[[#This Row],[Close Price]]/Table2[[#This Row],[Current Week Low]])-1</f>
        <v>2.1098901098901113E-2</v>
      </c>
      <c r="AF114" s="1">
        <f>(Table2[[#This Row],[Current Week High]]/Table2[[#This Row],[Close Price]])-1</f>
        <v>3.4599655617735703E-2</v>
      </c>
      <c r="AG114" s="1">
        <f>(Table2[[#This Row],[Close Price]]/Table2[[#This Row],[Current Month Low]])-1</f>
        <v>1.4659714449509975E-2</v>
      </c>
      <c r="AH114" s="1">
        <f>(Table2[[#This Row],[Current Month High]]/Table2[[#This Row],[Close Price]])-1</f>
        <v>3.5245372363323924E-3</v>
      </c>
      <c r="AI114">
        <v>5.4859018510546598</v>
      </c>
      <c r="AJ114">
        <v>71.660816552743398</v>
      </c>
      <c r="AK114" t="str">
        <f>IF(AND(Table2[[#This Row],[20D EMA]]&gt;Table2[[#This Row],[50D EMA]],Table2[[#This Row],[50D EMA]]&gt;Table2[[#This Row],[200D EMA]]),"Uptrend","Downtrend/NoTrend")</f>
        <v>Uptrend</v>
      </c>
      <c r="AL114">
        <v>0.03</v>
      </c>
      <c r="AM114" t="s">
        <v>3181</v>
      </c>
      <c r="AN114">
        <v>-2.11</v>
      </c>
      <c r="AO114" t="s">
        <v>3180</v>
      </c>
      <c r="AP114">
        <v>0.14575349921580499</v>
      </c>
      <c r="AQ114">
        <f>(Table2[[#This Row],[Sharpe Ratio]]-AVERAGE(Table2[Sharpe Ratio]))/_xlfn.STDEV.P(Table2[Sharpe Ratio])</f>
        <v>1.0444459073214618</v>
      </c>
      <c r="AR1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1.3498001235374602</v>
      </c>
      <c r="AS114">
        <f>_xlfn.RANK.AVG(Table2[[#This Row],[1Y Return vs Nifty Z-Score]],Table2[1Y Return vs Nifty Z-Score])</f>
        <v>220</v>
      </c>
      <c r="AT114">
        <f>_xlfn.RANK.AVG(Table2[[#This Row],[6M Return vs Nifty Z-Score]],Table2[6M Return vs Nifty Z-Score])</f>
        <v>209</v>
      </c>
      <c r="AU114">
        <f>_xlfn.RANK.AVG(Table2[[#This Row],[Sharpe Ratio Z-Score]],Table2[Sharpe Ratio Z-Score])</f>
        <v>112</v>
      </c>
      <c r="AV114">
        <f>(Table2[[#This Row],[Rank 1Y]]+Table2[[#This Row],[Rank 6M]]+Table2[[#This Row],[Rank Sharpe]])/3</f>
        <v>180.33333333333334</v>
      </c>
    </row>
    <row r="115" spans="1:48" hidden="1" x14ac:dyDescent="0.3">
      <c r="A115" t="s">
        <v>650</v>
      </c>
      <c r="B115" t="s">
        <v>651</v>
      </c>
      <c r="C115" t="s">
        <v>3148</v>
      </c>
      <c r="D115" t="s">
        <v>139</v>
      </c>
      <c r="E115">
        <v>28782.6678097966</v>
      </c>
      <c r="F115">
        <v>1251.5999999999999</v>
      </c>
      <c r="G115">
        <v>61.496499687064997</v>
      </c>
      <c r="H115">
        <f>(Table2[[#This Row],[1Y Return vs Nifty]]-AVERAGE(Table2[1Y Return vs Nifty]))/_xlfn.STDEV.P(Table2[1Y Return vs Nifty])</f>
        <v>0.62440048255401426</v>
      </c>
      <c r="I115">
        <v>-10.8567333899461</v>
      </c>
      <c r="J115">
        <f>(Table2[[#This Row],[1M Return vs Nifty]]-AVERAGE(Table2[1M Return vs Nifty]))/_xlfn.STDEV.P(Table2[1M Return vs Nifty])</f>
        <v>-1.1888685825118448</v>
      </c>
      <c r="K115">
        <v>13.7255264052774</v>
      </c>
      <c r="L115">
        <f>(Table2[[#This Row],[6M Return vs Nifty]]-AVERAGE(Table2[6M Return vs Nifty]))/_xlfn.STDEV.P(Table2[6M Return vs Nifty])</f>
        <v>0.2779679079289768</v>
      </c>
      <c r="M115">
        <v>-1.77983992351356</v>
      </c>
      <c r="N115">
        <f>(Table2[[#This Row],[1W Return vs Nifty]]-AVERAGE(Table2[1W Return vs Nifty]))/_xlfn.STDEV.P(Table2[1W Return vs Nifty])</f>
        <v>-0.58408544156357223</v>
      </c>
      <c r="O115">
        <v>1245.6099999999999</v>
      </c>
      <c r="P115">
        <v>1266.5978726891899</v>
      </c>
      <c r="Q115">
        <v>1141.17144667262</v>
      </c>
      <c r="R115">
        <v>33.987417426108301</v>
      </c>
      <c r="S115" s="1">
        <f>(Table2[[#This Row],[Close Price]]-Table2[[#This Row],[20D EMA]])/Table2[[#This Row],[20D EMA]]</f>
        <v>4.808888817527163E-3</v>
      </c>
      <c r="T115" s="1">
        <f>(Table2[[#This Row],[Close Price]]-Table2[[#This Row],[50D EMA]])/Table2[[#This Row],[50D EMA]]</f>
        <v>-1.1841068907961378E-2</v>
      </c>
      <c r="U115" s="1">
        <f>(Table2[[#This Row],[Close Price]]-Table2[[#This Row],[200D EMA]])/Table2[[#This Row],[200D EMA]]</f>
        <v>9.6767715008435243E-2</v>
      </c>
      <c r="V115">
        <v>0.64480534543060497</v>
      </c>
      <c r="W115">
        <v>1191.9000000000001</v>
      </c>
      <c r="X115">
        <v>1284.7</v>
      </c>
      <c r="Y115">
        <v>1134</v>
      </c>
      <c r="Z115">
        <v>1284.7</v>
      </c>
      <c r="AA115">
        <v>1191.9000000000001</v>
      </c>
      <c r="AB115">
        <v>1284.7</v>
      </c>
      <c r="AC115" s="1">
        <f>(Table2[[#This Row],[Close Price]]/Table2[[#This Row],[Day Low]])-1</f>
        <v>5.0088094638811809E-2</v>
      </c>
      <c r="AD115" s="1">
        <f>(Table2[[#This Row],[Day High]]/Table2[[#This Row],[Close Price]])-1</f>
        <v>2.6446148929370583E-2</v>
      </c>
      <c r="AE115" s="1">
        <f>(Table2[[#This Row],[Close Price]]/Table2[[#This Row],[Current Week Low]])-1</f>
        <v>0.10370370370370363</v>
      </c>
      <c r="AF115" s="1">
        <f>(Table2[[#This Row],[Current Week High]]/Table2[[#This Row],[Close Price]])-1</f>
        <v>2.6446148929370583E-2</v>
      </c>
      <c r="AG115" s="1">
        <f>(Table2[[#This Row],[Close Price]]/Table2[[#This Row],[Current Month Low]])-1</f>
        <v>5.0088094638811809E-2</v>
      </c>
      <c r="AH115" s="1">
        <f>(Table2[[#This Row],[Current Month High]]/Table2[[#This Row],[Close Price]])-1</f>
        <v>2.6446148929370583E-2</v>
      </c>
      <c r="AI115">
        <v>16.0993927772451</v>
      </c>
      <c r="AJ115">
        <v>107.355864811133</v>
      </c>
      <c r="AK115" t="str">
        <f>IF(AND(Table2[[#This Row],[20D EMA]]&gt;Table2[[#This Row],[50D EMA]],Table2[[#This Row],[50D EMA]]&gt;Table2[[#This Row],[200D EMA]]),"Uptrend","Downtrend/NoTrend")</f>
        <v>Downtrend/NoTrend</v>
      </c>
      <c r="AL115">
        <v>0.13</v>
      </c>
      <c r="AM115" t="s">
        <v>3181</v>
      </c>
      <c r="AN115">
        <v>-5.38</v>
      </c>
      <c r="AO115" t="s">
        <v>3180</v>
      </c>
      <c r="AP115">
        <v>0.115150593393007</v>
      </c>
      <c r="AQ115">
        <f>(Table2[[#This Row],[Sharpe Ratio]]-AVERAGE(Table2[Sharpe Ratio]))/_xlfn.STDEV.P(Table2[Sharpe Ratio])</f>
        <v>0.68090065001379907</v>
      </c>
      <c r="AR1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5">
        <f>_xlfn.RANK.AVG(Table2[[#This Row],[1Y Return vs Nifty Z-Score]],Table2[1Y Return vs Nifty Z-Score])</f>
        <v>146</v>
      </c>
      <c r="AT115">
        <f>_xlfn.RANK.AVG(Table2[[#This Row],[6M Return vs Nifty Z-Score]],Table2[6M Return vs Nifty Z-Score])</f>
        <v>222</v>
      </c>
      <c r="AU115">
        <f>_xlfn.RANK.AVG(Table2[[#This Row],[Sharpe Ratio Z-Score]],Table2[Sharpe Ratio Z-Score])</f>
        <v>174</v>
      </c>
      <c r="AV115">
        <f>(Table2[[#This Row],[Rank 1Y]]+Table2[[#This Row],[Rank 6M]]+Table2[[#This Row],[Rank Sharpe]])/3</f>
        <v>180.66666666666666</v>
      </c>
    </row>
    <row r="116" spans="1:48" x14ac:dyDescent="0.3">
      <c r="A116" t="s">
        <v>1350</v>
      </c>
      <c r="B116" t="s">
        <v>1351</v>
      </c>
      <c r="C116" t="s">
        <v>3139</v>
      </c>
      <c r="D116" t="s">
        <v>51</v>
      </c>
      <c r="E116">
        <v>8253.1540686287699</v>
      </c>
      <c r="F116">
        <v>842.75</v>
      </c>
      <c r="G116">
        <v>110.91785446138201</v>
      </c>
      <c r="H116">
        <f>(Table2[[#This Row],[1Y Return vs Nifty]]-AVERAGE(Table2[1Y Return vs Nifty]))/_xlfn.STDEV.P(Table2[1Y Return vs Nifty])</f>
        <v>1.4593727962754466</v>
      </c>
      <c r="I116">
        <v>9.2545476064702896</v>
      </c>
      <c r="J116">
        <f>(Table2[[#This Row],[1M Return vs Nifty]]-AVERAGE(Table2[1M Return vs Nifty]))/_xlfn.STDEV.P(Table2[1M Return vs Nifty])</f>
        <v>0.96025815980278173</v>
      </c>
      <c r="K116">
        <v>44.506595955669901</v>
      </c>
      <c r="L116">
        <f>(Table2[[#This Row],[6M Return vs Nifty]]-AVERAGE(Table2[6M Return vs Nifty]))/_xlfn.STDEV.P(Table2[6M Return vs Nifty])</f>
        <v>1.3487453016676585</v>
      </c>
      <c r="M116">
        <v>4.1119737133552103</v>
      </c>
      <c r="N116">
        <f>(Table2[[#This Row],[1W Return vs Nifty]]-AVERAGE(Table2[1W Return vs Nifty]))/_xlfn.STDEV.P(Table2[1W Return vs Nifty])</f>
        <v>0.53493540429581732</v>
      </c>
      <c r="O116">
        <v>828.41</v>
      </c>
      <c r="P116">
        <v>803.92462956462396</v>
      </c>
      <c r="Q116">
        <v>632.45807821926303</v>
      </c>
      <c r="R116">
        <v>57.628332186319597</v>
      </c>
      <c r="S116" s="1">
        <f>(Table2[[#This Row],[Close Price]]-Table2[[#This Row],[20D EMA]])/Table2[[#This Row],[20D EMA]]</f>
        <v>1.7310269069663611E-2</v>
      </c>
      <c r="T116" s="1">
        <f>(Table2[[#This Row],[Close Price]]-Table2[[#This Row],[50D EMA]])/Table2[[#This Row],[50D EMA]]</f>
        <v>4.8294789097831768E-2</v>
      </c>
      <c r="U116" s="1">
        <f>(Table2[[#This Row],[Close Price]]-Table2[[#This Row],[200D EMA]])/Table2[[#This Row],[200D EMA]]</f>
        <v>0.33249938458028855</v>
      </c>
      <c r="V116">
        <v>0.50462928162096599</v>
      </c>
      <c r="W116">
        <v>838</v>
      </c>
      <c r="X116">
        <v>863</v>
      </c>
      <c r="Y116">
        <v>765.1</v>
      </c>
      <c r="Z116">
        <v>863</v>
      </c>
      <c r="AA116">
        <v>838</v>
      </c>
      <c r="AB116">
        <v>863</v>
      </c>
      <c r="AC116" s="1">
        <f>(Table2[[#This Row],[Close Price]]/Table2[[#This Row],[Day Low]])-1</f>
        <v>5.6682577565632108E-3</v>
      </c>
      <c r="AD116" s="1">
        <f>(Table2[[#This Row],[Day High]]/Table2[[#This Row],[Close Price]])-1</f>
        <v>2.4028478196380876E-2</v>
      </c>
      <c r="AE116" s="1">
        <f>(Table2[[#This Row],[Close Price]]/Table2[[#This Row],[Current Week Low]])-1</f>
        <v>0.10149000130701857</v>
      </c>
      <c r="AF116" s="1">
        <f>(Table2[[#This Row],[Current Week High]]/Table2[[#This Row],[Close Price]])-1</f>
        <v>2.4028478196380876E-2</v>
      </c>
      <c r="AG116" s="1">
        <f>(Table2[[#This Row],[Close Price]]/Table2[[#This Row],[Current Month Low]])-1</f>
        <v>5.6682577565632108E-3</v>
      </c>
      <c r="AH116" s="1">
        <f>(Table2[[#This Row],[Current Month High]]/Table2[[#This Row],[Close Price]])-1</f>
        <v>2.4028478196380876E-2</v>
      </c>
      <c r="AI116">
        <v>13.8534559477899</v>
      </c>
      <c r="AJ116">
        <v>169.12022992176199</v>
      </c>
      <c r="AK116" t="str">
        <f>IF(AND(Table2[[#This Row],[20D EMA]]&gt;Table2[[#This Row],[50D EMA]],Table2[[#This Row],[50D EMA]]&gt;Table2[[#This Row],[200D EMA]]),"Uptrend","Downtrend/NoTrend")</f>
        <v>Uptrend</v>
      </c>
      <c r="AL116">
        <v>0.21</v>
      </c>
      <c r="AM116" t="s">
        <v>3181</v>
      </c>
      <c r="AN116">
        <v>-5.0199999999999996</v>
      </c>
      <c r="AO116" t="s">
        <v>3180</v>
      </c>
      <c r="AP116">
        <v>3.0846711870877001E-2</v>
      </c>
      <c r="AQ116">
        <f>(Table2[[#This Row],[Sharpe Ratio]]-AVERAGE(Table2[Sharpe Ratio]))/_xlfn.STDEV.P(Table2[Sharpe Ratio])</f>
        <v>-0.32058190453386992</v>
      </c>
      <c r="AR1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3.9827297575078342</v>
      </c>
      <c r="AS116">
        <f>_xlfn.RANK.AVG(Table2[[#This Row],[1Y Return vs Nifty Z-Score]],Table2[1Y Return vs Nifty Z-Score])</f>
        <v>54</v>
      </c>
      <c r="AT116">
        <f>_xlfn.RANK.AVG(Table2[[#This Row],[6M Return vs Nifty Z-Score]],Table2[6M Return vs Nifty Z-Score])</f>
        <v>67</v>
      </c>
      <c r="AU116">
        <f>_xlfn.RANK.AVG(Table2[[#This Row],[Sharpe Ratio Z-Score]],Table2[Sharpe Ratio Z-Score])</f>
        <v>421</v>
      </c>
      <c r="AV116">
        <f>(Table2[[#This Row],[Rank 1Y]]+Table2[[#This Row],[Rank 6M]]+Table2[[#This Row],[Rank Sharpe]])/3</f>
        <v>180.66666666666666</v>
      </c>
    </row>
    <row r="117" spans="1:48" x14ac:dyDescent="0.3">
      <c r="A117" t="s">
        <v>257</v>
      </c>
      <c r="B117" t="s">
        <v>258</v>
      </c>
      <c r="C117" t="s">
        <v>3139</v>
      </c>
      <c r="D117" t="s">
        <v>247</v>
      </c>
      <c r="E117">
        <v>98901.8033008567</v>
      </c>
      <c r="F117">
        <v>1007.55</v>
      </c>
      <c r="G117">
        <v>46.794602948650002</v>
      </c>
      <c r="H117">
        <f>(Table2[[#This Row],[1Y Return vs Nifty]]-AVERAGE(Table2[1Y Return vs Nifty]))/_xlfn.STDEV.P(Table2[1Y Return vs Nifty])</f>
        <v>0.37601237599916737</v>
      </c>
      <c r="I117">
        <v>8.8547487042622297</v>
      </c>
      <c r="J117">
        <f>(Table2[[#This Row],[1M Return vs Nifty]]-AVERAGE(Table2[1M Return vs Nifty]))/_xlfn.STDEV.P(Table2[1M Return vs Nifty])</f>
        <v>0.91753494826610871</v>
      </c>
      <c r="K117">
        <v>16.122639473994798</v>
      </c>
      <c r="L117">
        <f>(Table2[[#This Row],[6M Return vs Nifty]]-AVERAGE(Table2[6M Return vs Nifty]))/_xlfn.STDEV.P(Table2[6M Return vs Nifty])</f>
        <v>0.36135599423364584</v>
      </c>
      <c r="M117">
        <v>11.405472061437401</v>
      </c>
      <c r="N117">
        <f>(Table2[[#This Row],[1W Return vs Nifty]]-AVERAGE(Table2[1W Return vs Nifty]))/_xlfn.STDEV.P(Table2[1W Return vs Nifty])</f>
        <v>1.9201755347155736</v>
      </c>
      <c r="O117">
        <v>963.73</v>
      </c>
      <c r="P117">
        <v>943.90767241065805</v>
      </c>
      <c r="Q117">
        <v>851.58889732306204</v>
      </c>
      <c r="R117">
        <v>66.629057355664202</v>
      </c>
      <c r="S117" s="1">
        <f>(Table2[[#This Row],[Close Price]]-Table2[[#This Row],[20D EMA]])/Table2[[#This Row],[20D EMA]]</f>
        <v>4.546916667531356E-2</v>
      </c>
      <c r="T117" s="1">
        <f>(Table2[[#This Row],[Close Price]]-Table2[[#This Row],[50D EMA]])/Table2[[#This Row],[50D EMA]]</f>
        <v>6.7424314315408559E-2</v>
      </c>
      <c r="U117" s="1">
        <f>(Table2[[#This Row],[Close Price]]-Table2[[#This Row],[200D EMA]])/Table2[[#This Row],[200D EMA]]</f>
        <v>0.1831413058192701</v>
      </c>
      <c r="V117">
        <v>0.87856948201751195</v>
      </c>
      <c r="W117">
        <v>1000.15</v>
      </c>
      <c r="X117">
        <v>1025</v>
      </c>
      <c r="Y117">
        <v>937.95</v>
      </c>
      <c r="Z117">
        <v>1025</v>
      </c>
      <c r="AA117">
        <v>1000.15</v>
      </c>
      <c r="AB117">
        <v>1025</v>
      </c>
      <c r="AC117" s="1">
        <f>(Table2[[#This Row],[Close Price]]/Table2[[#This Row],[Day Low]])-1</f>
        <v>7.3988901664749918E-3</v>
      </c>
      <c r="AD117" s="1">
        <f>(Table2[[#This Row],[Day High]]/Table2[[#This Row],[Close Price]])-1</f>
        <v>1.7319239739963299E-2</v>
      </c>
      <c r="AE117" s="1">
        <f>(Table2[[#This Row],[Close Price]]/Table2[[#This Row],[Current Week Low]])-1</f>
        <v>7.4204381896689542E-2</v>
      </c>
      <c r="AF117" s="1">
        <f>(Table2[[#This Row],[Current Week High]]/Table2[[#This Row],[Close Price]])-1</f>
        <v>1.7319239739963299E-2</v>
      </c>
      <c r="AG117" s="1">
        <f>(Table2[[#This Row],[Close Price]]/Table2[[#This Row],[Current Month Low]])-1</f>
        <v>7.3988901664749918E-3</v>
      </c>
      <c r="AH117" s="1">
        <f>(Table2[[#This Row],[Current Month High]]/Table2[[#This Row],[Close Price]])-1</f>
        <v>1.7319239739963299E-2</v>
      </c>
      <c r="AI117">
        <v>10.9622351248077</v>
      </c>
      <c r="AJ117">
        <v>77.058254986380803</v>
      </c>
      <c r="AK117" t="str">
        <f>IF(AND(Table2[[#This Row],[20D EMA]]&gt;Table2[[#This Row],[50D EMA]],Table2[[#This Row],[50D EMA]]&gt;Table2[[#This Row],[200D EMA]]),"Uptrend","Downtrend/NoTrend")</f>
        <v>Uptrend</v>
      </c>
      <c r="AL117">
        <v>0.12</v>
      </c>
      <c r="AM117" t="s">
        <v>3181</v>
      </c>
      <c r="AN117">
        <v>4.5</v>
      </c>
      <c r="AO117" t="s">
        <v>3181</v>
      </c>
      <c r="AP117">
        <v>0.124043992467186</v>
      </c>
      <c r="AQ117">
        <f>(Table2[[#This Row],[Sharpe Ratio]]-AVERAGE(Table2[Sharpe Ratio]))/_xlfn.STDEV.P(Table2[Sharpe Ratio])</f>
        <v>0.78654921402544131</v>
      </c>
      <c r="AR1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4.3616280672399368</v>
      </c>
      <c r="AS117">
        <f>_xlfn.RANK.AVG(Table2[[#This Row],[1Y Return vs Nifty Z-Score]],Table2[1Y Return vs Nifty Z-Score])</f>
        <v>192</v>
      </c>
      <c r="AT117">
        <f>_xlfn.RANK.AVG(Table2[[#This Row],[6M Return vs Nifty Z-Score]],Table2[6M Return vs Nifty Z-Score])</f>
        <v>201</v>
      </c>
      <c r="AU117">
        <f>_xlfn.RANK.AVG(Table2[[#This Row],[Sharpe Ratio Z-Score]],Table2[Sharpe Ratio Z-Score])</f>
        <v>150</v>
      </c>
      <c r="AV117">
        <f>(Table2[[#This Row],[Rank 1Y]]+Table2[[#This Row],[Rank 6M]]+Table2[[#This Row],[Rank Sharpe]])/3</f>
        <v>181</v>
      </c>
    </row>
    <row r="118" spans="1:48" x14ac:dyDescent="0.3">
      <c r="A118" t="s">
        <v>1116</v>
      </c>
      <c r="B118" t="s">
        <v>1117</v>
      </c>
      <c r="C118" t="s">
        <v>3143</v>
      </c>
      <c r="D118" t="s">
        <v>75</v>
      </c>
      <c r="E118">
        <v>11274.610785401601</v>
      </c>
      <c r="F118">
        <v>363.4</v>
      </c>
      <c r="G118">
        <v>53.89116086488</v>
      </c>
      <c r="H118">
        <f>(Table2[[#This Row],[1Y Return vs Nifty]]-AVERAGE(Table2[1Y Return vs Nifty]))/_xlfn.STDEV.P(Table2[1Y Return vs Nifty])</f>
        <v>0.49590851016690168</v>
      </c>
      <c r="I118">
        <v>4.9410860606225997</v>
      </c>
      <c r="J118">
        <f>(Table2[[#This Row],[1M Return vs Nifty]]-AVERAGE(Table2[1M Return vs Nifty]))/_xlfn.STDEV.P(Table2[1M Return vs Nifty])</f>
        <v>0.49931409752356126</v>
      </c>
      <c r="K118">
        <v>54.605279896833203</v>
      </c>
      <c r="L118">
        <f>(Table2[[#This Row],[6M Return vs Nifty]]-AVERAGE(Table2[6M Return vs Nifty]))/_xlfn.STDEV.P(Table2[6M Return vs Nifty])</f>
        <v>1.7000470149822833</v>
      </c>
      <c r="M118">
        <v>0.74114424534947698</v>
      </c>
      <c r="N118">
        <f>(Table2[[#This Row],[1W Return vs Nifty]]-AVERAGE(Table2[1W Return vs Nifty]))/_xlfn.STDEV.P(Table2[1W Return vs Nifty])</f>
        <v>-0.10527976118932056</v>
      </c>
      <c r="O118">
        <v>361.19</v>
      </c>
      <c r="P118">
        <v>357.073537894418</v>
      </c>
      <c r="Q118">
        <v>302.03414466013101</v>
      </c>
      <c r="R118">
        <v>50.6018295082064</v>
      </c>
      <c r="S118" s="1">
        <f>(Table2[[#This Row],[Close Price]]-Table2[[#This Row],[20D EMA]])/Table2[[#This Row],[20D EMA]]</f>
        <v>6.1186633074004808E-3</v>
      </c>
      <c r="T118" s="1">
        <f>(Table2[[#This Row],[Close Price]]-Table2[[#This Row],[50D EMA]])/Table2[[#This Row],[50D EMA]]</f>
        <v>1.7717532760583996E-2</v>
      </c>
      <c r="U118" s="1">
        <f>(Table2[[#This Row],[Close Price]]-Table2[[#This Row],[200D EMA]])/Table2[[#This Row],[200D EMA]]</f>
        <v>0.20317522513529698</v>
      </c>
      <c r="V118">
        <v>0.50813217056212001</v>
      </c>
      <c r="W118">
        <v>361</v>
      </c>
      <c r="X118">
        <v>366</v>
      </c>
      <c r="Y118">
        <v>351.9</v>
      </c>
      <c r="Z118">
        <v>366</v>
      </c>
      <c r="AA118">
        <v>361</v>
      </c>
      <c r="AB118">
        <v>366</v>
      </c>
      <c r="AC118" s="1">
        <f>(Table2[[#This Row],[Close Price]]/Table2[[#This Row],[Day Low]])-1</f>
        <v>6.6481994459832716E-3</v>
      </c>
      <c r="AD118" s="1">
        <f>(Table2[[#This Row],[Day High]]/Table2[[#This Row],[Close Price]])-1</f>
        <v>7.1546505228399226E-3</v>
      </c>
      <c r="AE118" s="1">
        <f>(Table2[[#This Row],[Close Price]]/Table2[[#This Row],[Current Week Low]])-1</f>
        <v>3.2679738562091609E-2</v>
      </c>
      <c r="AF118" s="1">
        <f>(Table2[[#This Row],[Current Week High]]/Table2[[#This Row],[Close Price]])-1</f>
        <v>7.1546505228399226E-3</v>
      </c>
      <c r="AG118" s="1">
        <f>(Table2[[#This Row],[Close Price]]/Table2[[#This Row],[Current Month Low]])-1</f>
        <v>6.6481994459832716E-3</v>
      </c>
      <c r="AH118" s="1">
        <f>(Table2[[#This Row],[Current Month High]]/Table2[[#This Row],[Close Price]])-1</f>
        <v>7.1546505228399226E-3</v>
      </c>
      <c r="AI118">
        <v>5.9438635112823297</v>
      </c>
      <c r="AJ118">
        <v>110.605621558968</v>
      </c>
      <c r="AK118" t="str">
        <f>IF(AND(Table2[[#This Row],[20D EMA]]&gt;Table2[[#This Row],[50D EMA]],Table2[[#This Row],[50D EMA]]&gt;Table2[[#This Row],[200D EMA]]),"Uptrend","Downtrend/NoTrend")</f>
        <v>Uptrend</v>
      </c>
      <c r="AL118">
        <v>0.01</v>
      </c>
      <c r="AM118" t="s">
        <v>3181</v>
      </c>
      <c r="AN118">
        <v>7.0000000000000007E-2</v>
      </c>
      <c r="AO118" t="s">
        <v>3181</v>
      </c>
      <c r="AP118">
        <v>5.7513305288540997E-2</v>
      </c>
      <c r="AQ118">
        <f>(Table2[[#This Row],[Sharpe Ratio]]-AVERAGE(Table2[Sharpe Ratio]))/_xlfn.STDEV.P(Table2[Sharpe Ratio])</f>
        <v>-3.7978180265865803E-3</v>
      </c>
      <c r="AR1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2.5861920434568391</v>
      </c>
      <c r="AS118">
        <f>_xlfn.RANK.AVG(Table2[[#This Row],[1Y Return vs Nifty Z-Score]],Table2[1Y Return vs Nifty Z-Score])</f>
        <v>170</v>
      </c>
      <c r="AT118">
        <f>_xlfn.RANK.AVG(Table2[[#This Row],[6M Return vs Nifty Z-Score]],Table2[6M Return vs Nifty Z-Score])</f>
        <v>37</v>
      </c>
      <c r="AU118">
        <f>_xlfn.RANK.AVG(Table2[[#This Row],[Sharpe Ratio Z-Score]],Table2[Sharpe Ratio Z-Score])</f>
        <v>336</v>
      </c>
      <c r="AV118">
        <f>(Table2[[#This Row],[Rank 1Y]]+Table2[[#This Row],[Rank 6M]]+Table2[[#This Row],[Rank Sharpe]])/3</f>
        <v>181</v>
      </c>
    </row>
    <row r="119" spans="1:48" hidden="1" x14ac:dyDescent="0.3">
      <c r="A119" t="s">
        <v>916</v>
      </c>
      <c r="B119" t="s">
        <v>917</v>
      </c>
      <c r="C119" t="s">
        <v>3146</v>
      </c>
      <c r="D119" t="s">
        <v>759</v>
      </c>
      <c r="E119">
        <v>16448.703027609601</v>
      </c>
      <c r="F119">
        <v>1230.8</v>
      </c>
      <c r="G119">
        <v>33.595205200669099</v>
      </c>
      <c r="H119">
        <f>(Table2[[#This Row],[1Y Return vs Nifty]]-AVERAGE(Table2[1Y Return vs Nifty]))/_xlfn.STDEV.P(Table2[1Y Return vs Nifty])</f>
        <v>0.15300894503922796</v>
      </c>
      <c r="I119">
        <v>5.59785653607769</v>
      </c>
      <c r="J119">
        <f>(Table2[[#This Row],[1M Return vs Nifty]]-AVERAGE(Table2[1M Return vs Nifty]))/_xlfn.STDEV.P(Table2[1M Return vs Nifty])</f>
        <v>0.56949774184809421</v>
      </c>
      <c r="K119">
        <v>8.6880938536940295</v>
      </c>
      <c r="L119">
        <f>(Table2[[#This Row],[6M Return vs Nifty]]-AVERAGE(Table2[6M Return vs Nifty]))/_xlfn.STDEV.P(Table2[6M Return vs Nifty])</f>
        <v>0.10273134280935908</v>
      </c>
      <c r="M119">
        <v>3.3311246701738599</v>
      </c>
      <c r="N119">
        <f>(Table2[[#This Row],[1W Return vs Nifty]]-AVERAGE(Table2[1W Return vs Nifty]))/_xlfn.STDEV.P(Table2[1W Return vs Nifty])</f>
        <v>0.38663024553766168</v>
      </c>
      <c r="O119">
        <v>1178.81</v>
      </c>
      <c r="P119">
        <v>1245.66561586594</v>
      </c>
      <c r="Q119">
        <v>1208.9380603843299</v>
      </c>
      <c r="R119">
        <v>58.048427424439303</v>
      </c>
      <c r="S119" s="1">
        <f>(Table2[[#This Row],[Close Price]]-Table2[[#This Row],[20D EMA]])/Table2[[#This Row],[20D EMA]]</f>
        <v>4.4103799594506332E-2</v>
      </c>
      <c r="T119" s="1">
        <f>(Table2[[#This Row],[Close Price]]-Table2[[#This Row],[50D EMA]])/Table2[[#This Row],[50D EMA]]</f>
        <v>-1.193387348626947E-2</v>
      </c>
      <c r="U119" s="1">
        <f>(Table2[[#This Row],[Close Price]]-Table2[[#This Row],[200D EMA]])/Table2[[#This Row],[200D EMA]]</f>
        <v>1.8083589500623373E-2</v>
      </c>
      <c r="V119">
        <v>1.4119275934241799</v>
      </c>
      <c r="W119">
        <v>1218</v>
      </c>
      <c r="X119">
        <v>1249.9000000000001</v>
      </c>
      <c r="Y119">
        <v>1118</v>
      </c>
      <c r="Z119">
        <v>1249.9000000000001</v>
      </c>
      <c r="AA119">
        <v>1218</v>
      </c>
      <c r="AB119">
        <v>1249.9000000000001</v>
      </c>
      <c r="AC119" s="1">
        <f>(Table2[[#This Row],[Close Price]]/Table2[[#This Row],[Day Low]])-1</f>
        <v>1.0509031198686403E-2</v>
      </c>
      <c r="AD119" s="1">
        <f>(Table2[[#This Row],[Day High]]/Table2[[#This Row],[Close Price]])-1</f>
        <v>1.5518362040949141E-2</v>
      </c>
      <c r="AE119" s="1">
        <f>(Table2[[#This Row],[Close Price]]/Table2[[#This Row],[Current Week Low]])-1</f>
        <v>0.10089445438282652</v>
      </c>
      <c r="AF119" s="1">
        <f>(Table2[[#This Row],[Current Week High]]/Table2[[#This Row],[Close Price]])-1</f>
        <v>1.5518362040949141E-2</v>
      </c>
      <c r="AG119" s="1">
        <f>(Table2[[#This Row],[Close Price]]/Table2[[#This Row],[Current Month Low]])-1</f>
        <v>1.0509031198686403E-2</v>
      </c>
      <c r="AH119" s="1">
        <f>(Table2[[#This Row],[Current Month High]]/Table2[[#This Row],[Close Price]])-1</f>
        <v>1.5518362040949141E-2</v>
      </c>
      <c r="AI119">
        <v>54.123334416639501</v>
      </c>
      <c r="AJ119">
        <v>63.442002523072802</v>
      </c>
      <c r="AK119" t="str">
        <f>IF(AND(Table2[[#This Row],[20D EMA]]&gt;Table2[[#This Row],[50D EMA]],Table2[[#This Row],[50D EMA]]&gt;Table2[[#This Row],[200D EMA]]),"Uptrend","Downtrend/NoTrend")</f>
        <v>Downtrend/NoTrend</v>
      </c>
      <c r="AL119">
        <v>-0.08</v>
      </c>
      <c r="AM119" t="s">
        <v>3180</v>
      </c>
      <c r="AN119">
        <v>8.6300000000000008</v>
      </c>
      <c r="AO119" t="s">
        <v>3181</v>
      </c>
      <c r="AP119">
        <v>0.23240689917190899</v>
      </c>
      <c r="AQ119">
        <f>(Table2[[#This Row],[Sharpe Ratio]]-AVERAGE(Table2[Sharpe Ratio]))/_xlfn.STDEV.P(Table2[Sharpe Ratio])</f>
        <v>2.0738394154424302</v>
      </c>
      <c r="AR1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9">
        <f>_xlfn.RANK.AVG(Table2[[#This Row],[1Y Return vs Nifty Z-Score]],Table2[1Y Return vs Nifty Z-Score])</f>
        <v>248</v>
      </c>
      <c r="AT119">
        <f>_xlfn.RANK.AVG(Table2[[#This Row],[6M Return vs Nifty Z-Score]],Table2[6M Return vs Nifty Z-Score])</f>
        <v>283</v>
      </c>
      <c r="AU119">
        <f>_xlfn.RANK.AVG(Table2[[#This Row],[Sharpe Ratio Z-Score]],Table2[Sharpe Ratio Z-Score])</f>
        <v>15</v>
      </c>
      <c r="AV119">
        <f>(Table2[[#This Row],[Rank 1Y]]+Table2[[#This Row],[Rank 6M]]+Table2[[#This Row],[Rank Sharpe]])/3</f>
        <v>182</v>
      </c>
    </row>
    <row r="120" spans="1:48" hidden="1" x14ac:dyDescent="0.3">
      <c r="A120" t="s">
        <v>341</v>
      </c>
      <c r="B120" t="s">
        <v>342</v>
      </c>
      <c r="C120" t="s">
        <v>3133</v>
      </c>
      <c r="D120" t="s">
        <v>70</v>
      </c>
      <c r="E120">
        <v>76717.882278433201</v>
      </c>
      <c r="F120">
        <v>473</v>
      </c>
      <c r="G120">
        <v>107.17666380235499</v>
      </c>
      <c r="H120">
        <f>(Table2[[#This Row],[1Y Return vs Nifty]]-AVERAGE(Table2[1Y Return vs Nifty]))/_xlfn.STDEV.P(Table2[1Y Return vs Nifty])</f>
        <v>1.3961654917629416</v>
      </c>
      <c r="I120">
        <v>-12.476377511789099</v>
      </c>
      <c r="J120">
        <f>(Table2[[#This Row],[1M Return vs Nifty]]-AVERAGE(Table2[1M Return vs Nifty]))/_xlfn.STDEV.P(Table2[1M Return vs Nifty])</f>
        <v>-1.3619465926050716</v>
      </c>
      <c r="K120">
        <v>5.0203647955085504</v>
      </c>
      <c r="L120">
        <f>(Table2[[#This Row],[6M Return vs Nifty]]-AVERAGE(Table2[6M Return vs Nifty]))/_xlfn.STDEV.P(Table2[6M Return vs Nifty])</f>
        <v>-2.4857510314602545E-2</v>
      </c>
      <c r="M120">
        <v>-8.7932406120803499</v>
      </c>
      <c r="N120">
        <f>(Table2[[#This Row],[1W Return vs Nifty]]-AVERAGE(Table2[1W Return vs Nifty]))/_xlfn.STDEV.P(Table2[1W Return vs Nifty])</f>
        <v>-1.9161271615799851</v>
      </c>
      <c r="O120">
        <v>516.48</v>
      </c>
      <c r="P120">
        <v>552.76935150242798</v>
      </c>
      <c r="Q120">
        <v>479.61618451637702</v>
      </c>
      <c r="R120">
        <v>21.957152551574602</v>
      </c>
      <c r="S120" s="1">
        <f>(Table2[[#This Row],[Close Price]]-Table2[[#This Row],[20D EMA]])/Table2[[#This Row],[20D EMA]]</f>
        <v>-8.41852540272615E-2</v>
      </c>
      <c r="T120" s="1">
        <f>(Table2[[#This Row],[Close Price]]-Table2[[#This Row],[50D EMA]])/Table2[[#This Row],[50D EMA]]</f>
        <v>-0.14430856429650948</v>
      </c>
      <c r="U120" s="1">
        <f>(Table2[[#This Row],[Close Price]]-Table2[[#This Row],[200D EMA]])/Table2[[#This Row],[200D EMA]]</f>
        <v>-1.3794748238215679E-2</v>
      </c>
      <c r="V120">
        <v>0.33983540460084699</v>
      </c>
      <c r="W120">
        <v>469</v>
      </c>
      <c r="X120">
        <v>478.25</v>
      </c>
      <c r="Y120">
        <v>462.55</v>
      </c>
      <c r="Z120">
        <v>491.95</v>
      </c>
      <c r="AA120">
        <v>469</v>
      </c>
      <c r="AB120">
        <v>478.25</v>
      </c>
      <c r="AC120" s="1">
        <f>(Table2[[#This Row],[Close Price]]/Table2[[#This Row],[Day Low]])-1</f>
        <v>8.5287846481876262E-3</v>
      </c>
      <c r="AD120" s="1">
        <f>(Table2[[#This Row],[Day High]]/Table2[[#This Row],[Close Price]])-1</f>
        <v>1.10993657505285E-2</v>
      </c>
      <c r="AE120" s="1">
        <f>(Table2[[#This Row],[Close Price]]/Table2[[#This Row],[Current Week Low]])-1</f>
        <v>2.2592152199762072E-2</v>
      </c>
      <c r="AF120" s="1">
        <f>(Table2[[#This Row],[Current Week High]]/Table2[[#This Row],[Close Price]])-1</f>
        <v>4.0063424947145876E-2</v>
      </c>
      <c r="AG120" s="1">
        <f>(Table2[[#This Row],[Close Price]]/Table2[[#This Row],[Current Month Low]])-1</f>
        <v>8.5287846481876262E-3</v>
      </c>
      <c r="AH120" s="1">
        <f>(Table2[[#This Row],[Current Month High]]/Table2[[#This Row],[Close Price]])-1</f>
        <v>1.10993657505285E-2</v>
      </c>
      <c r="AI120">
        <v>62.3467230443974</v>
      </c>
      <c r="AJ120">
        <v>141.98499317871699</v>
      </c>
      <c r="AK120" t="str">
        <f>IF(AND(Table2[[#This Row],[20D EMA]]&gt;Table2[[#This Row],[50D EMA]],Table2[[#This Row],[50D EMA]]&gt;Table2[[#This Row],[200D EMA]]),"Uptrend","Downtrend/NoTrend")</f>
        <v>Downtrend/NoTrend</v>
      </c>
      <c r="AL120">
        <v>-0.23</v>
      </c>
      <c r="AM120" t="s">
        <v>3180</v>
      </c>
      <c r="AN120">
        <v>-10.28</v>
      </c>
      <c r="AO120" t="s">
        <v>3180</v>
      </c>
      <c r="AP120">
        <v>0.118591637409232</v>
      </c>
      <c r="AQ120">
        <f>(Table2[[#This Row],[Sharpe Ratio]]-AVERAGE(Table2[Sharpe Ratio]))/_xlfn.STDEV.P(Table2[Sharpe Ratio])</f>
        <v>0.72177831174726692</v>
      </c>
      <c r="AR1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0">
        <f>_xlfn.RANK.AVG(Table2[[#This Row],[1Y Return vs Nifty Z-Score]],Table2[1Y Return vs Nifty Z-Score])</f>
        <v>62</v>
      </c>
      <c r="AT120">
        <f>_xlfn.RANK.AVG(Table2[[#This Row],[6M Return vs Nifty Z-Score]],Table2[6M Return vs Nifty Z-Score])</f>
        <v>326</v>
      </c>
      <c r="AU120">
        <f>_xlfn.RANK.AVG(Table2[[#This Row],[Sharpe Ratio Z-Score]],Table2[Sharpe Ratio Z-Score])</f>
        <v>159</v>
      </c>
      <c r="AV120">
        <f>(Table2[[#This Row],[Rank 1Y]]+Table2[[#This Row],[Rank 6M]]+Table2[[#This Row],[Rank Sharpe]])/3</f>
        <v>182.33333333333334</v>
      </c>
    </row>
    <row r="121" spans="1:48" hidden="1" x14ac:dyDescent="0.3">
      <c r="A121" t="s">
        <v>391</v>
      </c>
      <c r="B121" t="s">
        <v>392</v>
      </c>
      <c r="C121" t="s">
        <v>3141</v>
      </c>
      <c r="D121" t="s">
        <v>202</v>
      </c>
      <c r="E121">
        <v>56444.772873537098</v>
      </c>
      <c r="F121">
        <v>978.05</v>
      </c>
      <c r="G121">
        <v>40.536891630538399</v>
      </c>
      <c r="H121">
        <f>(Table2[[#This Row],[1Y Return vs Nifty]]-AVERAGE(Table2[1Y Return vs Nifty]))/_xlfn.STDEV.P(Table2[1Y Return vs Nifty])</f>
        <v>0.27028853006769682</v>
      </c>
      <c r="I121">
        <v>-3.7584064914647701</v>
      </c>
      <c r="J121">
        <f>(Table2[[#This Row],[1M Return vs Nifty]]-AVERAGE(Table2[1M Return vs Nifty]))/_xlfn.STDEV.P(Table2[1M Return vs Nifty])</f>
        <v>-0.43032892678649454</v>
      </c>
      <c r="K121">
        <v>26.2138411302865</v>
      </c>
      <c r="L121">
        <f>(Table2[[#This Row],[6M Return vs Nifty]]-AVERAGE(Table2[6M Return vs Nifty]))/_xlfn.STDEV.P(Table2[6M Return vs Nifty])</f>
        <v>0.7123974221972077</v>
      </c>
      <c r="M121">
        <v>3.0597336505550401</v>
      </c>
      <c r="N121">
        <f>(Table2[[#This Row],[1W Return vs Nifty]]-AVERAGE(Table2[1W Return vs Nifty]))/_xlfn.STDEV.P(Table2[1W Return vs Nifty])</f>
        <v>0.33508547052439552</v>
      </c>
      <c r="O121">
        <v>982.08</v>
      </c>
      <c r="P121">
        <v>1016.19157249009</v>
      </c>
      <c r="Q121">
        <v>911.04699284542596</v>
      </c>
      <c r="R121">
        <v>49.0698437153249</v>
      </c>
      <c r="S121" s="1">
        <f>(Table2[[#This Row],[Close Price]]-Table2[[#This Row],[20D EMA]])/Table2[[#This Row],[20D EMA]]</f>
        <v>-4.1035353535354415E-3</v>
      </c>
      <c r="T121" s="1">
        <f>(Table2[[#This Row],[Close Price]]-Table2[[#This Row],[50D EMA]])/Table2[[#This Row],[50D EMA]]</f>
        <v>-3.7533840589356042E-2</v>
      </c>
      <c r="U121" s="1">
        <f>(Table2[[#This Row],[Close Price]]-Table2[[#This Row],[200D EMA]])/Table2[[#This Row],[200D EMA]]</f>
        <v>7.3545061539917897E-2</v>
      </c>
      <c r="V121">
        <v>0.51196107796459001</v>
      </c>
      <c r="W121">
        <v>958.1</v>
      </c>
      <c r="X121">
        <v>994.1</v>
      </c>
      <c r="Y121">
        <v>908</v>
      </c>
      <c r="Z121">
        <v>994.1</v>
      </c>
      <c r="AA121">
        <v>958.1</v>
      </c>
      <c r="AB121">
        <v>994.1</v>
      </c>
      <c r="AC121" s="1">
        <f>(Table2[[#This Row],[Close Price]]/Table2[[#This Row],[Day Low]])-1</f>
        <v>2.0822461120968416E-2</v>
      </c>
      <c r="AD121" s="1">
        <f>(Table2[[#This Row],[Day High]]/Table2[[#This Row],[Close Price]])-1</f>
        <v>1.6410203977301752E-2</v>
      </c>
      <c r="AE121" s="1">
        <f>(Table2[[#This Row],[Close Price]]/Table2[[#This Row],[Current Week Low]])-1</f>
        <v>7.7147577092510966E-2</v>
      </c>
      <c r="AF121" s="1">
        <f>(Table2[[#This Row],[Current Week High]]/Table2[[#This Row],[Close Price]])-1</f>
        <v>1.6410203977301752E-2</v>
      </c>
      <c r="AG121" s="1">
        <f>(Table2[[#This Row],[Close Price]]/Table2[[#This Row],[Current Month Low]])-1</f>
        <v>2.0822461120968416E-2</v>
      </c>
      <c r="AH121" s="1">
        <f>(Table2[[#This Row],[Current Month High]]/Table2[[#This Row],[Close Price]])-1</f>
        <v>1.6410203977301752E-2</v>
      </c>
      <c r="AI121">
        <v>28.316548233730298</v>
      </c>
      <c r="AJ121">
        <v>69.8003472222222</v>
      </c>
      <c r="AK121" t="str">
        <f>IF(AND(Table2[[#This Row],[20D EMA]]&gt;Table2[[#This Row],[50D EMA]],Table2[[#This Row],[50D EMA]]&gt;Table2[[#This Row],[200D EMA]]),"Uptrend","Downtrend/NoTrend")</f>
        <v>Downtrend/NoTrend</v>
      </c>
      <c r="AL121">
        <v>-7.0000000000000007E-2</v>
      </c>
      <c r="AM121" t="s">
        <v>3180</v>
      </c>
      <c r="AN121">
        <v>-2.2799999999999998</v>
      </c>
      <c r="AO121" t="s">
        <v>3180</v>
      </c>
      <c r="AP121">
        <v>0.103097750573672</v>
      </c>
      <c r="AQ121">
        <f>(Table2[[#This Row],[Sharpe Ratio]]-AVERAGE(Table2[Sharpe Ratio]))/_xlfn.STDEV.P(Table2[Sharpe Ratio])</f>
        <v>0.53771967663120879</v>
      </c>
      <c r="AR1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1">
        <f>_xlfn.RANK.AVG(Table2[[#This Row],[1Y Return vs Nifty Z-Score]],Table2[1Y Return vs Nifty Z-Score])</f>
        <v>215</v>
      </c>
      <c r="AT121">
        <f>_xlfn.RANK.AVG(Table2[[#This Row],[6M Return vs Nifty Z-Score]],Table2[6M Return vs Nifty Z-Score])</f>
        <v>124</v>
      </c>
      <c r="AU121">
        <f>_xlfn.RANK.AVG(Table2[[#This Row],[Sharpe Ratio Z-Score]],Table2[Sharpe Ratio Z-Score])</f>
        <v>209</v>
      </c>
      <c r="AV121">
        <f>(Table2[[#This Row],[Rank 1Y]]+Table2[[#This Row],[Rank 6M]]+Table2[[#This Row],[Rank Sharpe]])/3</f>
        <v>182.66666666666666</v>
      </c>
    </row>
    <row r="122" spans="1:48" hidden="1" x14ac:dyDescent="0.3">
      <c r="A122" t="s">
        <v>899</v>
      </c>
      <c r="B122" t="s">
        <v>900</v>
      </c>
      <c r="C122" t="s">
        <v>3146</v>
      </c>
      <c r="D122" t="s">
        <v>759</v>
      </c>
      <c r="E122">
        <v>16951.934813751799</v>
      </c>
      <c r="F122">
        <v>4063</v>
      </c>
      <c r="G122">
        <v>74.108363742250006</v>
      </c>
      <c r="H122">
        <f>(Table2[[#This Row],[1Y Return vs Nifty]]-AVERAGE(Table2[1Y Return vs Nifty]))/_xlfn.STDEV.P(Table2[1Y Return vs Nifty])</f>
        <v>0.83747754931161056</v>
      </c>
      <c r="I122">
        <v>15.683609328690199</v>
      </c>
      <c r="J122">
        <f>(Table2[[#This Row],[1M Return vs Nifty]]-AVERAGE(Table2[1M Return vs Nifty]))/_xlfn.STDEV.P(Table2[1M Return vs Nifty])</f>
        <v>1.6472789655722477</v>
      </c>
      <c r="K122">
        <v>9.2496748057015807</v>
      </c>
      <c r="L122">
        <f>(Table2[[#This Row],[6M Return vs Nifty]]-AVERAGE(Table2[6M Return vs Nifty]))/_xlfn.STDEV.P(Table2[6M Return vs Nifty])</f>
        <v>0.12226699238058282</v>
      </c>
      <c r="M122">
        <v>4.2099936479889903</v>
      </c>
      <c r="N122">
        <f>(Table2[[#This Row],[1W Return vs Nifty]]-AVERAGE(Table2[1W Return vs Nifty]))/_xlfn.STDEV.P(Table2[1W Return vs Nifty])</f>
        <v>0.55355214218423221</v>
      </c>
      <c r="O122">
        <v>3870.9</v>
      </c>
      <c r="P122">
        <v>3888.11050238197</v>
      </c>
      <c r="Q122">
        <v>3670.0880423073299</v>
      </c>
      <c r="R122">
        <v>62.307296910728098</v>
      </c>
      <c r="S122" s="1">
        <f>(Table2[[#This Row],[Close Price]]-Table2[[#This Row],[20D EMA]])/Table2[[#This Row],[20D EMA]]</f>
        <v>4.962670180061482E-2</v>
      </c>
      <c r="T122" s="1">
        <f>(Table2[[#This Row],[Close Price]]-Table2[[#This Row],[50D EMA]])/Table2[[#This Row],[50D EMA]]</f>
        <v>4.4980588260258435E-2</v>
      </c>
      <c r="U122" s="1">
        <f>(Table2[[#This Row],[Close Price]]-Table2[[#This Row],[200D EMA]])/Table2[[#This Row],[200D EMA]]</f>
        <v>0.10705791064501334</v>
      </c>
      <c r="V122">
        <v>1.03174380223892</v>
      </c>
      <c r="W122">
        <v>4040</v>
      </c>
      <c r="X122">
        <v>4099</v>
      </c>
      <c r="Y122">
        <v>3682.7</v>
      </c>
      <c r="Z122">
        <v>4099</v>
      </c>
      <c r="AA122">
        <v>4040</v>
      </c>
      <c r="AB122">
        <v>4099</v>
      </c>
      <c r="AC122" s="1">
        <f>(Table2[[#This Row],[Close Price]]/Table2[[#This Row],[Day Low]])-1</f>
        <v>5.6930693069305871E-3</v>
      </c>
      <c r="AD122" s="1">
        <f>(Table2[[#This Row],[Day High]]/Table2[[#This Row],[Close Price]])-1</f>
        <v>8.8604479448683993E-3</v>
      </c>
      <c r="AE122" s="1">
        <f>(Table2[[#This Row],[Close Price]]/Table2[[#This Row],[Current Week Low]])-1</f>
        <v>0.10326662503054829</v>
      </c>
      <c r="AF122" s="1">
        <f>(Table2[[#This Row],[Current Week High]]/Table2[[#This Row],[Close Price]])-1</f>
        <v>8.8604479448683993E-3</v>
      </c>
      <c r="AG122" s="1">
        <f>(Table2[[#This Row],[Close Price]]/Table2[[#This Row],[Current Month Low]])-1</f>
        <v>5.6930693069305871E-3</v>
      </c>
      <c r="AH122" s="1">
        <f>(Table2[[#This Row],[Current Month High]]/Table2[[#This Row],[Close Price]])-1</f>
        <v>8.8604479448683993E-3</v>
      </c>
      <c r="AI122">
        <v>35.072606448437099</v>
      </c>
      <c r="AJ122">
        <v>102.992680672478</v>
      </c>
      <c r="AK122" t="str">
        <f>IF(AND(Table2[[#This Row],[20D EMA]]&gt;Table2[[#This Row],[50D EMA]],Table2[[#This Row],[50D EMA]]&gt;Table2[[#This Row],[200D EMA]]),"Uptrend","Downtrend/NoTrend")</f>
        <v>Downtrend/NoTrend</v>
      </c>
      <c r="AL122">
        <v>0.14000000000000001</v>
      </c>
      <c r="AM122" t="s">
        <v>3181</v>
      </c>
      <c r="AN122">
        <v>4.9400000000000004</v>
      </c>
      <c r="AO122" t="s">
        <v>3181</v>
      </c>
      <c r="AP122">
        <v>0.11795972138758901</v>
      </c>
      <c r="AQ122">
        <f>(Table2[[#This Row],[Sharpe Ratio]]-AVERAGE(Table2[Sharpe Ratio]))/_xlfn.STDEV.P(Table2[Sharpe Ratio])</f>
        <v>0.71427150588983446</v>
      </c>
      <c r="AR1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2">
        <f>_xlfn.RANK.AVG(Table2[[#This Row],[1Y Return vs Nifty Z-Score]],Table2[1Y Return vs Nifty Z-Score])</f>
        <v>111</v>
      </c>
      <c r="AT122">
        <f>_xlfn.RANK.AVG(Table2[[#This Row],[6M Return vs Nifty Z-Score]],Table2[6M Return vs Nifty Z-Score])</f>
        <v>273</v>
      </c>
      <c r="AU122">
        <f>_xlfn.RANK.AVG(Table2[[#This Row],[Sharpe Ratio Z-Score]],Table2[Sharpe Ratio Z-Score])</f>
        <v>165</v>
      </c>
      <c r="AV122">
        <f>(Table2[[#This Row],[Rank 1Y]]+Table2[[#This Row],[Rank 6M]]+Table2[[#This Row],[Rank Sharpe]])/3</f>
        <v>183</v>
      </c>
    </row>
    <row r="123" spans="1:48" x14ac:dyDescent="0.3">
      <c r="A123" t="s">
        <v>1469</v>
      </c>
      <c r="B123" t="s">
        <v>1470</v>
      </c>
      <c r="C123" t="s">
        <v>3143</v>
      </c>
      <c r="D123" t="s">
        <v>75</v>
      </c>
      <c r="E123">
        <v>7122.7012109285097</v>
      </c>
      <c r="F123">
        <v>345.2</v>
      </c>
      <c r="G123">
        <v>48.582169008573601</v>
      </c>
      <c r="H123">
        <f>(Table2[[#This Row],[1Y Return vs Nifty]]-AVERAGE(Table2[1Y Return vs Nifty]))/_xlfn.STDEV.P(Table2[1Y Return vs Nifty])</f>
        <v>0.40621325122406027</v>
      </c>
      <c r="I123">
        <v>24.674661598012801</v>
      </c>
      <c r="J123">
        <f>(Table2[[#This Row],[1M Return vs Nifty]]-AVERAGE(Table2[1M Return vs Nifty]))/_xlfn.STDEV.P(Table2[1M Return vs Nifty])</f>
        <v>2.6080785723696938</v>
      </c>
      <c r="K123">
        <v>46.864528411496202</v>
      </c>
      <c r="L123">
        <f>(Table2[[#This Row],[6M Return vs Nifty]]-AVERAGE(Table2[6M Return vs Nifty]))/_xlfn.STDEV.P(Table2[6M Return vs Nifty])</f>
        <v>1.4307704166666055</v>
      </c>
      <c r="M123">
        <v>2.6789684132257099</v>
      </c>
      <c r="N123">
        <f>(Table2[[#This Row],[1W Return vs Nifty]]-AVERAGE(Table2[1W Return vs Nifty]))/_xlfn.STDEV.P(Table2[1W Return vs Nifty])</f>
        <v>0.26276746044956184</v>
      </c>
      <c r="O123">
        <v>329.17</v>
      </c>
      <c r="P123">
        <v>315.66803934612398</v>
      </c>
      <c r="Q123">
        <v>274.13461933616401</v>
      </c>
      <c r="R123">
        <v>65.815434339576996</v>
      </c>
      <c r="S123" s="1">
        <f>(Table2[[#This Row],[Close Price]]-Table2[[#This Row],[20D EMA]])/Table2[[#This Row],[20D EMA]]</f>
        <v>4.869824103047049E-2</v>
      </c>
      <c r="T123" s="1">
        <f>(Table2[[#This Row],[Close Price]]-Table2[[#This Row],[50D EMA]])/Table2[[#This Row],[50D EMA]]</f>
        <v>9.3553850795438875E-2</v>
      </c>
      <c r="U123" s="1">
        <f>(Table2[[#This Row],[Close Price]]-Table2[[#This Row],[200D EMA]])/Table2[[#This Row],[200D EMA]]</f>
        <v>0.25923533786402364</v>
      </c>
      <c r="V123">
        <v>1.71095326777037</v>
      </c>
      <c r="W123">
        <v>345</v>
      </c>
      <c r="X123">
        <v>348</v>
      </c>
      <c r="Y123">
        <v>332.7</v>
      </c>
      <c r="Z123">
        <v>349.9</v>
      </c>
      <c r="AA123">
        <v>345</v>
      </c>
      <c r="AB123">
        <v>348</v>
      </c>
      <c r="AC123" s="1">
        <f>(Table2[[#This Row],[Close Price]]/Table2[[#This Row],[Day Low]])-1</f>
        <v>5.7971014492741446E-4</v>
      </c>
      <c r="AD123" s="1">
        <f>(Table2[[#This Row],[Day High]]/Table2[[#This Row],[Close Price]])-1</f>
        <v>8.1112398609501923E-3</v>
      </c>
      <c r="AE123" s="1">
        <f>(Table2[[#This Row],[Close Price]]/Table2[[#This Row],[Current Week Low]])-1</f>
        <v>3.7571385632702237E-2</v>
      </c>
      <c r="AF123" s="1">
        <f>(Table2[[#This Row],[Current Week High]]/Table2[[#This Row],[Close Price]])-1</f>
        <v>1.3615295480880585E-2</v>
      </c>
      <c r="AG123" s="1">
        <f>(Table2[[#This Row],[Close Price]]/Table2[[#This Row],[Current Month Low]])-1</f>
        <v>5.7971014492741446E-4</v>
      </c>
      <c r="AH123" s="1">
        <f>(Table2[[#This Row],[Current Month High]]/Table2[[#This Row],[Close Price]])-1</f>
        <v>8.1112398609501923E-3</v>
      </c>
      <c r="AI123">
        <v>9.7914252607184302</v>
      </c>
      <c r="AJ123">
        <v>89.670329670329593</v>
      </c>
      <c r="AK123" t="str">
        <f>IF(AND(Table2[[#This Row],[20D EMA]]&gt;Table2[[#This Row],[50D EMA]],Table2[[#This Row],[50D EMA]]&gt;Table2[[#This Row],[200D EMA]]),"Uptrend","Downtrend/NoTrend")</f>
        <v>Uptrend</v>
      </c>
      <c r="AL123">
        <v>0.09</v>
      </c>
      <c r="AM123" t="s">
        <v>3181</v>
      </c>
      <c r="AN123">
        <v>5.04</v>
      </c>
      <c r="AO123" t="s">
        <v>3181</v>
      </c>
      <c r="AP123">
        <v>6.8518931330401003E-2</v>
      </c>
      <c r="AQ123">
        <f>(Table2[[#This Row],[Sharpe Ratio]]-AVERAGE(Table2[Sharpe Ratio]))/_xlfn.STDEV.P(Table2[Sharpe Ratio])</f>
        <v>0.1269428108008657</v>
      </c>
      <c r="AR1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4.8347725115107876</v>
      </c>
      <c r="AS123">
        <f>_xlfn.RANK.AVG(Table2[[#This Row],[1Y Return vs Nifty Z-Score]],Table2[1Y Return vs Nifty Z-Score])</f>
        <v>185</v>
      </c>
      <c r="AT123">
        <f>_xlfn.RANK.AVG(Table2[[#This Row],[6M Return vs Nifty Z-Score]],Table2[6M Return vs Nifty Z-Score])</f>
        <v>57</v>
      </c>
      <c r="AU123">
        <f>_xlfn.RANK.AVG(Table2[[#This Row],[Sharpe Ratio Z-Score]],Table2[Sharpe Ratio Z-Score])</f>
        <v>307</v>
      </c>
      <c r="AV123">
        <f>(Table2[[#This Row],[Rank 1Y]]+Table2[[#This Row],[Rank 6M]]+Table2[[#This Row],[Rank Sharpe]])/3</f>
        <v>183</v>
      </c>
    </row>
    <row r="124" spans="1:48" hidden="1" x14ac:dyDescent="0.3">
      <c r="A124" t="s">
        <v>948</v>
      </c>
      <c r="B124" t="s">
        <v>949</v>
      </c>
      <c r="C124" t="s">
        <v>3141</v>
      </c>
      <c r="D124" t="s">
        <v>533</v>
      </c>
      <c r="E124">
        <v>15569.2929959986</v>
      </c>
      <c r="F124">
        <v>568.65</v>
      </c>
      <c r="G124">
        <v>67.994114412948207</v>
      </c>
      <c r="H124">
        <f>(Table2[[#This Row],[1Y Return vs Nifty]]-AVERAGE(Table2[1Y Return vs Nifty]))/_xlfn.STDEV.P(Table2[1Y Return vs Nifty])</f>
        <v>0.73417748939884797</v>
      </c>
      <c r="I124">
        <v>-1.53854269833232</v>
      </c>
      <c r="J124">
        <f>(Table2[[#This Row],[1M Return vs Nifty]]-AVERAGE(Table2[1M Return vs Nifty]))/_xlfn.STDEV.P(Table2[1M Return vs Nifty])</f>
        <v>-0.19311039043532766</v>
      </c>
      <c r="K124">
        <v>-2.3490729857516399</v>
      </c>
      <c r="L124">
        <f>(Table2[[#This Row],[6M Return vs Nifty]]-AVERAGE(Table2[6M Return vs Nifty]))/_xlfn.STDEV.P(Table2[6M Return vs Nifty])</f>
        <v>-0.2812172631106693</v>
      </c>
      <c r="M124">
        <v>2.6189335239467302</v>
      </c>
      <c r="N124">
        <f>(Table2[[#This Row],[1W Return vs Nifty]]-AVERAGE(Table2[1W Return vs Nifty]))/_xlfn.STDEV.P(Table2[1W Return vs Nifty])</f>
        <v>0.25136514925600173</v>
      </c>
      <c r="O124">
        <v>573.78</v>
      </c>
      <c r="P124">
        <v>590.28112133492505</v>
      </c>
      <c r="Q124">
        <v>528.02048935590699</v>
      </c>
      <c r="R124">
        <v>40.331434078089003</v>
      </c>
      <c r="S124" s="1">
        <f>(Table2[[#This Row],[Close Price]]-Table2[[#This Row],[20D EMA]])/Table2[[#This Row],[20D EMA]]</f>
        <v>-8.9407089825368526E-3</v>
      </c>
      <c r="T124" s="1">
        <f>(Table2[[#This Row],[Close Price]]-Table2[[#This Row],[50D EMA]])/Table2[[#This Row],[50D EMA]]</f>
        <v>-3.6645456805405076E-2</v>
      </c>
      <c r="U124" s="1">
        <f>(Table2[[#This Row],[Close Price]]-Table2[[#This Row],[200D EMA]])/Table2[[#This Row],[200D EMA]]</f>
        <v>7.6946844796977318E-2</v>
      </c>
      <c r="V124">
        <v>0.48069646460138599</v>
      </c>
      <c r="W124">
        <v>564.04999999999995</v>
      </c>
      <c r="X124">
        <v>570.9</v>
      </c>
      <c r="Y124">
        <v>517.5</v>
      </c>
      <c r="Z124">
        <v>570.9</v>
      </c>
      <c r="AA124">
        <v>564.04999999999995</v>
      </c>
      <c r="AB124">
        <v>570.9</v>
      </c>
      <c r="AC124" s="1">
        <f>(Table2[[#This Row],[Close Price]]/Table2[[#This Row],[Day Low]])-1</f>
        <v>8.1553053807286169E-3</v>
      </c>
      <c r="AD124" s="1">
        <f>(Table2[[#This Row],[Day High]]/Table2[[#This Row],[Close Price]])-1</f>
        <v>3.9567396465312044E-3</v>
      </c>
      <c r="AE124" s="1">
        <f>(Table2[[#This Row],[Close Price]]/Table2[[#This Row],[Current Week Low]])-1</f>
        <v>9.8840579710144816E-2</v>
      </c>
      <c r="AF124" s="1">
        <f>(Table2[[#This Row],[Current Week High]]/Table2[[#This Row],[Close Price]])-1</f>
        <v>3.9567396465312044E-3</v>
      </c>
      <c r="AG124" s="1">
        <f>(Table2[[#This Row],[Close Price]]/Table2[[#This Row],[Current Month Low]])-1</f>
        <v>8.1553053807286169E-3</v>
      </c>
      <c r="AH124" s="1">
        <f>(Table2[[#This Row],[Current Month High]]/Table2[[#This Row],[Close Price]])-1</f>
        <v>3.9567396465312044E-3</v>
      </c>
      <c r="AI124">
        <v>27.319089070605798</v>
      </c>
      <c r="AJ124">
        <v>100.228873239436</v>
      </c>
      <c r="AK124" t="str">
        <f>IF(AND(Table2[[#This Row],[20D EMA]]&gt;Table2[[#This Row],[50D EMA]],Table2[[#This Row],[50D EMA]]&gt;Table2[[#This Row],[200D EMA]]),"Uptrend","Downtrend/NoTrend")</f>
        <v>Downtrend/NoTrend</v>
      </c>
      <c r="AL124">
        <v>-0.06</v>
      </c>
      <c r="AM124" t="s">
        <v>3180</v>
      </c>
      <c r="AN124">
        <v>-5.71</v>
      </c>
      <c r="AO124" t="s">
        <v>3180</v>
      </c>
      <c r="AP124">
        <v>0.224935146868882</v>
      </c>
      <c r="AQ124">
        <f>(Table2[[#This Row],[Sharpe Ratio]]-AVERAGE(Table2[Sharpe Ratio]))/_xlfn.STDEV.P(Table2[Sharpe Ratio])</f>
        <v>1.9850792130854531</v>
      </c>
      <c r="AR1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4">
        <f>_xlfn.RANK.AVG(Table2[[#This Row],[1Y Return vs Nifty Z-Score]],Table2[1Y Return vs Nifty Z-Score])</f>
        <v>123</v>
      </c>
      <c r="AT124">
        <f>_xlfn.RANK.AVG(Table2[[#This Row],[6M Return vs Nifty Z-Score]],Table2[6M Return vs Nifty Z-Score])</f>
        <v>415</v>
      </c>
      <c r="AU124">
        <f>_xlfn.RANK.AVG(Table2[[#This Row],[Sharpe Ratio Z-Score]],Table2[Sharpe Ratio Z-Score])</f>
        <v>16</v>
      </c>
      <c r="AV124">
        <f>(Table2[[#This Row],[Rank 1Y]]+Table2[[#This Row],[Rank 6M]]+Table2[[#This Row],[Rank Sharpe]])/3</f>
        <v>184.66666666666666</v>
      </c>
    </row>
    <row r="125" spans="1:48" hidden="1" x14ac:dyDescent="0.3">
      <c r="A125" t="s">
        <v>856</v>
      </c>
      <c r="B125" t="s">
        <v>857</v>
      </c>
      <c r="C125" t="s">
        <v>3144</v>
      </c>
      <c r="D125" t="s">
        <v>451</v>
      </c>
      <c r="E125">
        <v>18404.237896844199</v>
      </c>
      <c r="F125">
        <v>1284.1500000000001</v>
      </c>
      <c r="G125">
        <v>32.809429245958299</v>
      </c>
      <c r="H125">
        <f>(Table2[[#This Row],[1Y Return vs Nifty]]-AVERAGE(Table2[1Y Return vs Nifty]))/_xlfn.STDEV.P(Table2[1Y Return vs Nifty])</f>
        <v>0.13973328373921637</v>
      </c>
      <c r="I125">
        <v>12.347756180198299</v>
      </c>
      <c r="J125">
        <f>(Table2[[#This Row],[1M Return vs Nifty]]-AVERAGE(Table2[1M Return vs Nifty]))/_xlfn.STDEV.P(Table2[1M Return vs Nifty])</f>
        <v>1.2908038503801396</v>
      </c>
      <c r="K125">
        <v>13.0931417778556</v>
      </c>
      <c r="L125">
        <f>(Table2[[#This Row],[6M Return vs Nifty]]-AVERAGE(Table2[6M Return vs Nifty]))/_xlfn.STDEV.P(Table2[6M Return vs Nifty])</f>
        <v>0.25596921934921341</v>
      </c>
      <c r="M125">
        <v>3.0719623183159999</v>
      </c>
      <c r="N125">
        <f>(Table2[[#This Row],[1W Return vs Nifty]]-AVERAGE(Table2[1W Return vs Nifty]))/_xlfn.STDEV.P(Table2[1W Return vs Nifty])</f>
        <v>0.33740803790092833</v>
      </c>
      <c r="O125">
        <v>1263.18</v>
      </c>
      <c r="P125">
        <v>1265.54718342712</v>
      </c>
      <c r="Q125">
        <v>1152.4785316503001</v>
      </c>
      <c r="R125">
        <v>60.786509647719697</v>
      </c>
      <c r="S125" s="1">
        <f>(Table2[[#This Row],[Close Price]]-Table2[[#This Row],[20D EMA]])/Table2[[#This Row],[20D EMA]]</f>
        <v>1.6600959483209065E-2</v>
      </c>
      <c r="T125" s="1">
        <f>(Table2[[#This Row],[Close Price]]-Table2[[#This Row],[50D EMA]])/Table2[[#This Row],[50D EMA]]</f>
        <v>1.4699425526358809E-2</v>
      </c>
      <c r="U125" s="1">
        <f>(Table2[[#This Row],[Close Price]]-Table2[[#This Row],[200D EMA]])/Table2[[#This Row],[200D EMA]]</f>
        <v>0.11425069077959493</v>
      </c>
      <c r="V125">
        <v>0.56148951686440096</v>
      </c>
      <c r="W125">
        <v>1271.2</v>
      </c>
      <c r="X125">
        <v>1300.8499999999999</v>
      </c>
      <c r="Y125">
        <v>1205.55</v>
      </c>
      <c r="Z125">
        <v>1300.8499999999999</v>
      </c>
      <c r="AA125">
        <v>1271.2</v>
      </c>
      <c r="AB125">
        <v>1300.8499999999999</v>
      </c>
      <c r="AC125" s="1">
        <f>(Table2[[#This Row],[Close Price]]/Table2[[#This Row],[Day Low]])-1</f>
        <v>1.0187224669603534E-2</v>
      </c>
      <c r="AD125" s="1">
        <f>(Table2[[#This Row],[Day High]]/Table2[[#This Row],[Close Price]])-1</f>
        <v>1.3004711287621928E-2</v>
      </c>
      <c r="AE125" s="1">
        <f>(Table2[[#This Row],[Close Price]]/Table2[[#This Row],[Current Week Low]])-1</f>
        <v>6.5198457135747345E-2</v>
      </c>
      <c r="AF125" s="1">
        <f>(Table2[[#This Row],[Current Week High]]/Table2[[#This Row],[Close Price]])-1</f>
        <v>1.3004711287621928E-2</v>
      </c>
      <c r="AG125" s="1">
        <f>(Table2[[#This Row],[Close Price]]/Table2[[#This Row],[Current Month Low]])-1</f>
        <v>1.0187224669603534E-2</v>
      </c>
      <c r="AH125" s="1">
        <f>(Table2[[#This Row],[Current Month High]]/Table2[[#This Row],[Close Price]])-1</f>
        <v>1.3004711287621928E-2</v>
      </c>
      <c r="AI125">
        <v>20.211813261690601</v>
      </c>
      <c r="AJ125">
        <v>76.515463917525693</v>
      </c>
      <c r="AK125" t="str">
        <f>IF(AND(Table2[[#This Row],[20D EMA]]&gt;Table2[[#This Row],[50D EMA]],Table2[[#This Row],[50D EMA]]&gt;Table2[[#This Row],[200D EMA]]),"Uptrend","Downtrend/NoTrend")</f>
        <v>Downtrend/NoTrend</v>
      </c>
      <c r="AL125">
        <v>-0.05</v>
      </c>
      <c r="AM125" t="s">
        <v>3180</v>
      </c>
      <c r="AN125">
        <v>-4.22</v>
      </c>
      <c r="AO125" t="s">
        <v>3180</v>
      </c>
      <c r="AP125">
        <v>0.171332515901434</v>
      </c>
      <c r="AQ125">
        <f>(Table2[[#This Row],[Sharpe Ratio]]-AVERAGE(Table2[Sharpe Ratio]))/_xlfn.STDEV.P(Table2[Sharpe Ratio])</f>
        <v>1.3483101957814976</v>
      </c>
      <c r="AR1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5">
        <f>_xlfn.RANK.AVG(Table2[[#This Row],[1Y Return vs Nifty Z-Score]],Table2[1Y Return vs Nifty Z-Score])</f>
        <v>251</v>
      </c>
      <c r="AT125">
        <f>_xlfn.RANK.AVG(Table2[[#This Row],[6M Return vs Nifty Z-Score]],Table2[6M Return vs Nifty Z-Score])</f>
        <v>236</v>
      </c>
      <c r="AU125">
        <f>_xlfn.RANK.AVG(Table2[[#This Row],[Sharpe Ratio Z-Score]],Table2[Sharpe Ratio Z-Score])</f>
        <v>68</v>
      </c>
      <c r="AV125">
        <f>(Table2[[#This Row],[Rank 1Y]]+Table2[[#This Row],[Rank 6M]]+Table2[[#This Row],[Rank Sharpe]])/3</f>
        <v>185</v>
      </c>
    </row>
    <row r="126" spans="1:48" hidden="1" x14ac:dyDescent="0.3">
      <c r="A126" t="s">
        <v>1131</v>
      </c>
      <c r="B126" t="s">
        <v>1132</v>
      </c>
      <c r="C126" t="s">
        <v>3148</v>
      </c>
      <c r="D126" t="s">
        <v>463</v>
      </c>
      <c r="E126">
        <v>10884.3556890769</v>
      </c>
      <c r="F126">
        <v>1655.95</v>
      </c>
      <c r="G126">
        <v>32.110181713791903</v>
      </c>
      <c r="H126">
        <f>(Table2[[#This Row],[1Y Return vs Nifty]]-AVERAGE(Table2[1Y Return vs Nifty]))/_xlfn.STDEV.P(Table2[1Y Return vs Nifty])</f>
        <v>0.12791951755528344</v>
      </c>
      <c r="I126">
        <v>-1.1624639234130001</v>
      </c>
      <c r="J126">
        <f>(Table2[[#This Row],[1M Return vs Nifty]]-AVERAGE(Table2[1M Return vs Nifty]))/_xlfn.STDEV.P(Table2[1M Return vs Nifty])</f>
        <v>-0.15292195328206759</v>
      </c>
      <c r="K126">
        <v>11.984356533293299</v>
      </c>
      <c r="L126">
        <f>(Table2[[#This Row],[6M Return vs Nifty]]-AVERAGE(Table2[6M Return vs Nifty]))/_xlfn.STDEV.P(Table2[6M Return vs Nifty])</f>
        <v>0.21739803934376792</v>
      </c>
      <c r="M126">
        <v>0.81458625186088396</v>
      </c>
      <c r="N126">
        <f>(Table2[[#This Row],[1W Return vs Nifty]]-AVERAGE(Table2[1W Return vs Nifty]))/_xlfn.STDEV.P(Table2[1W Return vs Nifty])</f>
        <v>-9.133106197491668E-2</v>
      </c>
      <c r="O126">
        <v>1655.33</v>
      </c>
      <c r="P126">
        <v>1731.39124322511</v>
      </c>
      <c r="Q126">
        <v>1562.22778120985</v>
      </c>
      <c r="R126">
        <v>44.556644575967397</v>
      </c>
      <c r="S126" s="1">
        <f>(Table2[[#This Row],[Close Price]]-Table2[[#This Row],[20D EMA]])/Table2[[#This Row],[20D EMA]]</f>
        <v>3.7454767327367854E-4</v>
      </c>
      <c r="T126" s="1">
        <f>(Table2[[#This Row],[Close Price]]-Table2[[#This Row],[50D EMA]])/Table2[[#This Row],[50D EMA]]</f>
        <v>-4.3572614520438174E-2</v>
      </c>
      <c r="U126" s="1">
        <f>(Table2[[#This Row],[Close Price]]-Table2[[#This Row],[200D EMA]])/Table2[[#This Row],[200D EMA]]</f>
        <v>5.99926719505448E-2</v>
      </c>
      <c r="V126">
        <v>0.41840231742610001</v>
      </c>
      <c r="W126">
        <v>1636</v>
      </c>
      <c r="X126">
        <v>1659.9</v>
      </c>
      <c r="Y126">
        <v>1535</v>
      </c>
      <c r="Z126">
        <v>1659.9</v>
      </c>
      <c r="AA126">
        <v>1636</v>
      </c>
      <c r="AB126">
        <v>1659.9</v>
      </c>
      <c r="AC126" s="1">
        <f>(Table2[[#This Row],[Close Price]]/Table2[[#This Row],[Day Low]])-1</f>
        <v>1.219437652811739E-2</v>
      </c>
      <c r="AD126" s="1">
        <f>(Table2[[#This Row],[Day High]]/Table2[[#This Row],[Close Price]])-1</f>
        <v>2.3853377215496963E-3</v>
      </c>
      <c r="AE126" s="1">
        <f>(Table2[[#This Row],[Close Price]]/Table2[[#This Row],[Current Week Low]])-1</f>
        <v>7.8794788273615746E-2</v>
      </c>
      <c r="AF126" s="1">
        <f>(Table2[[#This Row],[Current Week High]]/Table2[[#This Row],[Close Price]])-1</f>
        <v>2.3853377215496963E-3</v>
      </c>
      <c r="AG126" s="1">
        <f>(Table2[[#This Row],[Close Price]]/Table2[[#This Row],[Current Month Low]])-1</f>
        <v>1.219437652811739E-2</v>
      </c>
      <c r="AH126" s="1">
        <f>(Table2[[#This Row],[Current Month High]]/Table2[[#This Row],[Close Price]])-1</f>
        <v>2.3853377215496963E-3</v>
      </c>
      <c r="AI126">
        <v>43.724146260454702</v>
      </c>
      <c r="AJ126">
        <v>84.326980443015799</v>
      </c>
      <c r="AK126" t="str">
        <f>IF(AND(Table2[[#This Row],[20D EMA]]&gt;Table2[[#This Row],[50D EMA]],Table2[[#This Row],[50D EMA]]&gt;Table2[[#This Row],[200D EMA]]),"Uptrend","Downtrend/NoTrend")</f>
        <v>Downtrend/NoTrend</v>
      </c>
      <c r="AL126">
        <v>-0.09</v>
      </c>
      <c r="AM126" t="s">
        <v>3180</v>
      </c>
      <c r="AN126">
        <v>-4.6100000000000003</v>
      </c>
      <c r="AO126" t="s">
        <v>3180</v>
      </c>
      <c r="AP126">
        <v>0.17978742590857899</v>
      </c>
      <c r="AQ126">
        <f>(Table2[[#This Row],[Sharpe Ratio]]-AVERAGE(Table2[Sharpe Ratio]))/_xlfn.STDEV.P(Table2[Sharpe Ratio])</f>
        <v>1.4487497570394627</v>
      </c>
      <c r="AR1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6">
        <f>_xlfn.RANK.AVG(Table2[[#This Row],[1Y Return vs Nifty Z-Score]],Table2[1Y Return vs Nifty Z-Score])</f>
        <v>256</v>
      </c>
      <c r="AT126">
        <f>_xlfn.RANK.AVG(Table2[[#This Row],[6M Return vs Nifty Z-Score]],Table2[6M Return vs Nifty Z-Score])</f>
        <v>244</v>
      </c>
      <c r="AU126">
        <f>_xlfn.RANK.AVG(Table2[[#This Row],[Sharpe Ratio Z-Score]],Table2[Sharpe Ratio Z-Score])</f>
        <v>57</v>
      </c>
      <c r="AV126">
        <f>(Table2[[#This Row],[Rank 1Y]]+Table2[[#This Row],[Rank 6M]]+Table2[[#This Row],[Rank Sharpe]])/3</f>
        <v>185.66666666666666</v>
      </c>
    </row>
    <row r="127" spans="1:48" x14ac:dyDescent="0.3">
      <c r="A127" t="s">
        <v>1323</v>
      </c>
      <c r="B127" t="s">
        <v>1324</v>
      </c>
      <c r="C127" t="s">
        <v>3149</v>
      </c>
      <c r="D127" t="s">
        <v>400</v>
      </c>
      <c r="E127">
        <v>8514.5753232909101</v>
      </c>
      <c r="F127">
        <v>103.02</v>
      </c>
      <c r="G127">
        <v>34.245499455439102</v>
      </c>
      <c r="H127">
        <f>(Table2[[#This Row],[1Y Return vs Nifty]]-AVERAGE(Table2[1Y Return vs Nifty]))/_xlfn.STDEV.P(Table2[1Y Return vs Nifty])</f>
        <v>0.1639956470627677</v>
      </c>
      <c r="I127">
        <v>31.1247049226812</v>
      </c>
      <c r="J127">
        <f>(Table2[[#This Row],[1M Return vs Nifty]]-AVERAGE(Table2[1M Return vs Nifty]))/_xlfn.STDEV.P(Table2[1M Return vs Nifty])</f>
        <v>3.2973415089575147</v>
      </c>
      <c r="K127">
        <v>40.818634981002901</v>
      </c>
      <c r="L127">
        <f>(Table2[[#This Row],[6M Return vs Nifty]]-AVERAGE(Table2[6M Return vs Nifty]))/_xlfn.STDEV.P(Table2[6M Return vs Nifty])</f>
        <v>1.2204526432790697</v>
      </c>
      <c r="M127">
        <v>15.5539391138105</v>
      </c>
      <c r="N127">
        <f>(Table2[[#This Row],[1W Return vs Nifty]]-AVERAGE(Table2[1W Return vs Nifty]))/_xlfn.STDEV.P(Table2[1W Return vs Nifty])</f>
        <v>2.708085912755549</v>
      </c>
      <c r="O127">
        <v>92.88</v>
      </c>
      <c r="P127">
        <v>89.1200050764363</v>
      </c>
      <c r="Q127">
        <v>80.587263444320101</v>
      </c>
      <c r="R127">
        <v>71.840225257301299</v>
      </c>
      <c r="S127" s="1">
        <f>(Table2[[#This Row],[Close Price]]-Table2[[#This Row],[20D EMA]])/Table2[[#This Row],[20D EMA]]</f>
        <v>0.1091731266149871</v>
      </c>
      <c r="T127" s="1">
        <f>(Table2[[#This Row],[Close Price]]-Table2[[#This Row],[50D EMA]])/Table2[[#This Row],[50D EMA]]</f>
        <v>0.15596941350757298</v>
      </c>
      <c r="U127" s="1">
        <f>(Table2[[#This Row],[Close Price]]-Table2[[#This Row],[200D EMA]])/Table2[[#This Row],[200D EMA]]</f>
        <v>0.27836578135177992</v>
      </c>
      <c r="V127">
        <v>2.1686542643122801</v>
      </c>
      <c r="W127">
        <v>102.01</v>
      </c>
      <c r="X127">
        <v>106.19</v>
      </c>
      <c r="Y127">
        <v>85.22</v>
      </c>
      <c r="Z127">
        <v>107.67</v>
      </c>
      <c r="AA127">
        <v>102.01</v>
      </c>
      <c r="AB127">
        <v>106.19</v>
      </c>
      <c r="AC127" s="1">
        <f>(Table2[[#This Row],[Close Price]]/Table2[[#This Row],[Day Low]])-1</f>
        <v>9.9009900990099098E-3</v>
      </c>
      <c r="AD127" s="1">
        <f>(Table2[[#This Row],[Day High]]/Table2[[#This Row],[Close Price]])-1</f>
        <v>3.0770724131236715E-2</v>
      </c>
      <c r="AE127" s="1">
        <f>(Table2[[#This Row],[Close Price]]/Table2[[#This Row],[Current Week Low]])-1</f>
        <v>0.20887115700539782</v>
      </c>
      <c r="AF127" s="1">
        <f>(Table2[[#This Row],[Current Week High]]/Table2[[#This Row],[Close Price]])-1</f>
        <v>4.5136866627839334E-2</v>
      </c>
      <c r="AG127" s="1">
        <f>(Table2[[#This Row],[Close Price]]/Table2[[#This Row],[Current Month Low]])-1</f>
        <v>9.9009900990099098E-3</v>
      </c>
      <c r="AH127" s="1">
        <f>(Table2[[#This Row],[Current Month High]]/Table2[[#This Row],[Close Price]])-1</f>
        <v>3.0770724131236715E-2</v>
      </c>
      <c r="AI127">
        <v>4.5136866627839298</v>
      </c>
      <c r="AJ127">
        <v>66.295399515738396</v>
      </c>
      <c r="AK127" t="str">
        <f>IF(AND(Table2[[#This Row],[20D EMA]]&gt;Table2[[#This Row],[50D EMA]],Table2[[#This Row],[50D EMA]]&gt;Table2[[#This Row],[200D EMA]]),"Uptrend","Downtrend/NoTrend")</f>
        <v>Uptrend</v>
      </c>
      <c r="AL127">
        <v>0.24</v>
      </c>
      <c r="AM127" t="s">
        <v>3181</v>
      </c>
      <c r="AN127">
        <v>12.34</v>
      </c>
      <c r="AO127" t="s">
        <v>3181</v>
      </c>
      <c r="AP127">
        <v>9.2676594546024005E-2</v>
      </c>
      <c r="AQ127">
        <f>(Table2[[#This Row],[Sharpe Ratio]]-AVERAGE(Table2[Sharpe Ratio]))/_xlfn.STDEV.P(Table2[Sharpe Ratio])</f>
        <v>0.41392222185839245</v>
      </c>
      <c r="AR1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7.8037979339132937</v>
      </c>
      <c r="AS127">
        <f>_xlfn.RANK.AVG(Table2[[#This Row],[1Y Return vs Nifty Z-Score]],Table2[1Y Return vs Nifty Z-Score])</f>
        <v>243</v>
      </c>
      <c r="AT127">
        <f>_xlfn.RANK.AVG(Table2[[#This Row],[6M Return vs Nifty Z-Score]],Table2[6M Return vs Nifty Z-Score])</f>
        <v>78</v>
      </c>
      <c r="AU127">
        <f>_xlfn.RANK.AVG(Table2[[#This Row],[Sharpe Ratio Z-Score]],Table2[Sharpe Ratio Z-Score])</f>
        <v>236</v>
      </c>
      <c r="AV127">
        <f>(Table2[[#This Row],[Rank 1Y]]+Table2[[#This Row],[Rank 6M]]+Table2[[#This Row],[Rank Sharpe]])/3</f>
        <v>185.66666666666666</v>
      </c>
    </row>
    <row r="128" spans="1:48" x14ac:dyDescent="0.3">
      <c r="A128" t="s">
        <v>1368</v>
      </c>
      <c r="B128" t="s">
        <v>1369</v>
      </c>
      <c r="C128" t="s">
        <v>3139</v>
      </c>
      <c r="D128" t="s">
        <v>51</v>
      </c>
      <c r="E128">
        <v>8092.9604405379196</v>
      </c>
      <c r="F128">
        <v>1971.5</v>
      </c>
      <c r="G128">
        <v>42.149516307701496</v>
      </c>
      <c r="H128">
        <f>(Table2[[#This Row],[1Y Return vs Nifty]]-AVERAGE(Table2[1Y Return vs Nifty]))/_xlfn.STDEV.P(Table2[1Y Return vs Nifty])</f>
        <v>0.29753377585272112</v>
      </c>
      <c r="I128">
        <v>18.553792782116599</v>
      </c>
      <c r="J128">
        <f>(Table2[[#This Row],[1M Return vs Nifty]]-AVERAGE(Table2[1M Return vs Nifty]))/_xlfn.STDEV.P(Table2[1M Return vs Nifty])</f>
        <v>1.9539918008315613</v>
      </c>
      <c r="K128">
        <v>54.7116957640769</v>
      </c>
      <c r="L128">
        <f>(Table2[[#This Row],[6M Return vs Nifty]]-AVERAGE(Table2[6M Return vs Nifty]))/_xlfn.STDEV.P(Table2[6M Return vs Nifty])</f>
        <v>1.7037488910588472</v>
      </c>
      <c r="M128">
        <v>28.7796752829674</v>
      </c>
      <c r="N128">
        <f>(Table2[[#This Row],[1W Return vs Nifty]]-AVERAGE(Table2[1W Return vs Nifty]))/_xlfn.STDEV.P(Table2[1W Return vs Nifty])</f>
        <v>5.2200245766859537</v>
      </c>
      <c r="O128">
        <v>1701.33</v>
      </c>
      <c r="P128">
        <v>1593.6461269428701</v>
      </c>
      <c r="Q128">
        <v>1368.0490938538701</v>
      </c>
      <c r="R128">
        <v>78.878061105314103</v>
      </c>
      <c r="S128" s="1">
        <f>(Table2[[#This Row],[Close Price]]-Table2[[#This Row],[20D EMA]])/Table2[[#This Row],[20D EMA]]</f>
        <v>0.15879929231836273</v>
      </c>
      <c r="T128" s="1">
        <f>(Table2[[#This Row],[Close Price]]-Table2[[#This Row],[50D EMA]])/Table2[[#This Row],[50D EMA]]</f>
        <v>0.23710023616220005</v>
      </c>
      <c r="U128" s="1">
        <f>(Table2[[#This Row],[Close Price]]-Table2[[#This Row],[200D EMA]])/Table2[[#This Row],[200D EMA]]</f>
        <v>0.44110325342650919</v>
      </c>
      <c r="V128">
        <v>1.7915755492106</v>
      </c>
      <c r="W128">
        <v>1951</v>
      </c>
      <c r="X128">
        <v>2007</v>
      </c>
      <c r="Y128">
        <v>1507.95</v>
      </c>
      <c r="Z128">
        <v>2007</v>
      </c>
      <c r="AA128">
        <v>1951</v>
      </c>
      <c r="AB128">
        <v>2007</v>
      </c>
      <c r="AC128" s="1">
        <f>(Table2[[#This Row],[Close Price]]/Table2[[#This Row],[Day Low]])-1</f>
        <v>1.0507432086109603E-2</v>
      </c>
      <c r="AD128" s="1">
        <f>(Table2[[#This Row],[Day High]]/Table2[[#This Row],[Close Price]])-1</f>
        <v>1.800659396398685E-2</v>
      </c>
      <c r="AE128" s="1">
        <f>(Table2[[#This Row],[Close Price]]/Table2[[#This Row],[Current Week Low]])-1</f>
        <v>0.30740409164760107</v>
      </c>
      <c r="AF128" s="1">
        <f>(Table2[[#This Row],[Current Week High]]/Table2[[#This Row],[Close Price]])-1</f>
        <v>1.800659396398685E-2</v>
      </c>
      <c r="AG128" s="1">
        <f>(Table2[[#This Row],[Close Price]]/Table2[[#This Row],[Current Month Low]])-1</f>
        <v>1.0507432086109603E-2</v>
      </c>
      <c r="AH128" s="1">
        <f>(Table2[[#This Row],[Current Month High]]/Table2[[#This Row],[Close Price]])-1</f>
        <v>1.800659396398685E-2</v>
      </c>
      <c r="AI128">
        <v>1.8006593963986799</v>
      </c>
      <c r="AJ128">
        <v>96.276569266762806</v>
      </c>
      <c r="AK128" t="str">
        <f>IF(AND(Table2[[#This Row],[20D EMA]]&gt;Table2[[#This Row],[50D EMA]],Table2[[#This Row],[50D EMA]]&gt;Table2[[#This Row],[200D EMA]]),"Uptrend","Downtrend/NoTrend")</f>
        <v>Uptrend</v>
      </c>
      <c r="AL128">
        <v>0.56000000000000005</v>
      </c>
      <c r="AM128" t="s">
        <v>3181</v>
      </c>
      <c r="AN128">
        <v>20.29</v>
      </c>
      <c r="AO128" t="s">
        <v>3181</v>
      </c>
      <c r="AP128">
        <v>6.3789463863270002E-2</v>
      </c>
      <c r="AQ128">
        <f>(Table2[[#This Row],[Sharpe Ratio]]-AVERAGE(Table2[Sharpe Ratio]))/_xlfn.STDEV.P(Table2[Sharpe Ratio])</f>
        <v>7.0759405302637107E-2</v>
      </c>
      <c r="AR1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9.24605844973172</v>
      </c>
      <c r="AS128">
        <f>_xlfn.RANK.AVG(Table2[[#This Row],[1Y Return vs Nifty Z-Score]],Table2[1Y Return vs Nifty Z-Score])</f>
        <v>206</v>
      </c>
      <c r="AT128">
        <f>_xlfn.RANK.AVG(Table2[[#This Row],[6M Return vs Nifty Z-Score]],Table2[6M Return vs Nifty Z-Score])</f>
        <v>36</v>
      </c>
      <c r="AU128">
        <f>_xlfn.RANK.AVG(Table2[[#This Row],[Sharpe Ratio Z-Score]],Table2[Sharpe Ratio Z-Score])</f>
        <v>317</v>
      </c>
      <c r="AV128">
        <f>(Table2[[#This Row],[Rank 1Y]]+Table2[[#This Row],[Rank 6M]]+Table2[[#This Row],[Rank Sharpe]])/3</f>
        <v>186.33333333333334</v>
      </c>
    </row>
    <row r="129" spans="1:48" x14ac:dyDescent="0.3">
      <c r="A129" t="s">
        <v>1697</v>
      </c>
      <c r="B129" t="s">
        <v>1698</v>
      </c>
      <c r="C129" t="s">
        <v>3139</v>
      </c>
      <c r="D129" t="s">
        <v>51</v>
      </c>
      <c r="E129">
        <v>5016.9686129564698</v>
      </c>
      <c r="F129">
        <v>638</v>
      </c>
      <c r="G129">
        <v>130.15210722495601</v>
      </c>
      <c r="H129">
        <f>(Table2[[#This Row],[1Y Return vs Nifty]]-AVERAGE(Table2[1Y Return vs Nifty]))/_xlfn.STDEV.P(Table2[1Y Return vs Nifty])</f>
        <v>1.7843349225879011</v>
      </c>
      <c r="I129">
        <v>15.7601972615536</v>
      </c>
      <c r="J129">
        <f>(Table2[[#This Row],[1M Return vs Nifty]]-AVERAGE(Table2[1M Return vs Nifty]))/_xlfn.STDEV.P(Table2[1M Return vs Nifty])</f>
        <v>1.6554632863365322</v>
      </c>
      <c r="K129">
        <v>44.894506522364097</v>
      </c>
      <c r="L129">
        <f>(Table2[[#This Row],[6M Return vs Nifty]]-AVERAGE(Table2[6M Return vs Nifty]))/_xlfn.STDEV.P(Table2[6M Return vs Nifty])</f>
        <v>1.3622395002668493</v>
      </c>
      <c r="M129">
        <v>12.657221514222201</v>
      </c>
      <c r="N129">
        <f>(Table2[[#This Row],[1W Return vs Nifty]]-AVERAGE(Table2[1W Return vs Nifty]))/_xlfn.STDEV.P(Table2[1W Return vs Nifty])</f>
        <v>2.1579179036686589</v>
      </c>
      <c r="O129">
        <v>579.54</v>
      </c>
      <c r="P129">
        <v>559.14761132659999</v>
      </c>
      <c r="Q129">
        <v>449.75328659418301</v>
      </c>
      <c r="R129">
        <v>75.234764882531493</v>
      </c>
      <c r="S129" s="1">
        <f>(Table2[[#This Row],[Close Price]]-Table2[[#This Row],[20D EMA]])/Table2[[#This Row],[20D EMA]]</f>
        <v>0.10087310625668641</v>
      </c>
      <c r="T129" s="1">
        <f>(Table2[[#This Row],[Close Price]]-Table2[[#This Row],[50D EMA]])/Table2[[#This Row],[50D EMA]]</f>
        <v>0.14102249044097601</v>
      </c>
      <c r="U129" s="1">
        <f>(Table2[[#This Row],[Close Price]]-Table2[[#This Row],[200D EMA]])/Table2[[#This Row],[200D EMA]]</f>
        <v>0.41855550368812294</v>
      </c>
      <c r="V129">
        <v>0.87421555425256803</v>
      </c>
      <c r="W129">
        <v>625.25</v>
      </c>
      <c r="X129">
        <v>642</v>
      </c>
      <c r="Y129">
        <v>530.04999999999995</v>
      </c>
      <c r="Z129">
        <v>646.5</v>
      </c>
      <c r="AA129">
        <v>625.25</v>
      </c>
      <c r="AB129">
        <v>642</v>
      </c>
      <c r="AC129" s="1">
        <f>(Table2[[#This Row],[Close Price]]/Table2[[#This Row],[Day Low]])-1</f>
        <v>2.0391843262694831E-2</v>
      </c>
      <c r="AD129" s="1">
        <f>(Table2[[#This Row],[Day High]]/Table2[[#This Row],[Close Price]])-1</f>
        <v>6.2695924764890609E-3</v>
      </c>
      <c r="AE129" s="1">
        <f>(Table2[[#This Row],[Close Price]]/Table2[[#This Row],[Current Week Low]])-1</f>
        <v>0.20366003207244621</v>
      </c>
      <c r="AF129" s="1">
        <f>(Table2[[#This Row],[Current Week High]]/Table2[[#This Row],[Close Price]])-1</f>
        <v>1.3322884012539227E-2</v>
      </c>
      <c r="AG129" s="1">
        <f>(Table2[[#This Row],[Close Price]]/Table2[[#This Row],[Current Month Low]])-1</f>
        <v>2.0391843262694831E-2</v>
      </c>
      <c r="AH129" s="1">
        <f>(Table2[[#This Row],[Current Month High]]/Table2[[#This Row],[Close Price]])-1</f>
        <v>6.2695924764890609E-3</v>
      </c>
      <c r="AI129">
        <v>5.7993730407523501</v>
      </c>
      <c r="AJ129">
        <v>166.055045871559</v>
      </c>
      <c r="AK129" t="str">
        <f>IF(AND(Table2[[#This Row],[20D EMA]]&gt;Table2[[#This Row],[50D EMA]],Table2[[#This Row],[50D EMA]]&gt;Table2[[#This Row],[200D EMA]]),"Uptrend","Downtrend/NoTrend")</f>
        <v>Uptrend</v>
      </c>
      <c r="AL129">
        <v>0.23</v>
      </c>
      <c r="AM129" t="s">
        <v>3181</v>
      </c>
      <c r="AN129">
        <v>11.42</v>
      </c>
      <c r="AO129" t="s">
        <v>3181</v>
      </c>
      <c r="AP129">
        <v>1.8920642827149E-2</v>
      </c>
      <c r="AQ129">
        <f>(Table2[[#This Row],[Sharpe Ratio]]-AVERAGE(Table2[Sharpe Ratio]))/_xlfn.STDEV.P(Table2[Sharpe Ratio])</f>
        <v>-0.46225687697851747</v>
      </c>
      <c r="AR1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6.4976987358814231</v>
      </c>
      <c r="AS129">
        <f>_xlfn.RANK.AVG(Table2[[#This Row],[1Y Return vs Nifty Z-Score]],Table2[1Y Return vs Nifty Z-Score])</f>
        <v>39</v>
      </c>
      <c r="AT129">
        <f>_xlfn.RANK.AVG(Table2[[#This Row],[6M Return vs Nifty Z-Score]],Table2[6M Return vs Nifty Z-Score])</f>
        <v>65</v>
      </c>
      <c r="AU129">
        <f>_xlfn.RANK.AVG(Table2[[#This Row],[Sharpe Ratio Z-Score]],Table2[Sharpe Ratio Z-Score])</f>
        <v>455</v>
      </c>
      <c r="AV129">
        <f>(Table2[[#This Row],[Rank 1Y]]+Table2[[#This Row],[Rank 6M]]+Table2[[#This Row],[Rank Sharpe]])/3</f>
        <v>186.33333333333334</v>
      </c>
    </row>
    <row r="130" spans="1:48" x14ac:dyDescent="0.3">
      <c r="A130" t="s">
        <v>55</v>
      </c>
      <c r="B130" t="s">
        <v>56</v>
      </c>
      <c r="C130" t="s">
        <v>3140</v>
      </c>
      <c r="D130" t="s">
        <v>57</v>
      </c>
      <c r="E130">
        <v>395679.99415910401</v>
      </c>
      <c r="F130">
        <v>411.35</v>
      </c>
      <c r="G130">
        <v>48.857946222895002</v>
      </c>
      <c r="H130">
        <f>(Table2[[#This Row],[1Y Return vs Nifty]]-AVERAGE(Table2[1Y Return vs Nifty]))/_xlfn.STDEV.P(Table2[1Y Return vs Nifty])</f>
        <v>0.41087249902827577</v>
      </c>
      <c r="I130">
        <v>-2.8646301556924998</v>
      </c>
      <c r="J130">
        <f>(Table2[[#This Row],[1M Return vs Nifty]]-AVERAGE(Table2[1M Return vs Nifty]))/_xlfn.STDEV.P(Table2[1M Return vs Nifty])</f>
        <v>-0.33481842075764257</v>
      </c>
      <c r="K130">
        <v>3.9435634720237398</v>
      </c>
      <c r="L130">
        <f>(Table2[[#This Row],[6M Return vs Nifty]]-AVERAGE(Table2[6M Return vs Nifty]))/_xlfn.STDEV.P(Table2[6M Return vs Nifty])</f>
        <v>-6.2316069473757098E-2</v>
      </c>
      <c r="M130">
        <v>0.67909090368854697</v>
      </c>
      <c r="N130">
        <f>(Table2[[#This Row],[1W Return vs Nifty]]-AVERAGE(Table2[1W Return vs Nifty]))/_xlfn.STDEV.P(Table2[1W Return vs Nifty])</f>
        <v>-0.11706543316633157</v>
      </c>
      <c r="O130">
        <v>414.6</v>
      </c>
      <c r="P130">
        <v>412.88201583280897</v>
      </c>
      <c r="Q130">
        <v>368.86063634698098</v>
      </c>
      <c r="R130">
        <v>42.722014284695398</v>
      </c>
      <c r="S130" s="1">
        <f>(Table2[[#This Row],[Close Price]]-Table2[[#This Row],[20D EMA]])/Table2[[#This Row],[20D EMA]]</f>
        <v>-7.8388808490110953E-3</v>
      </c>
      <c r="T130" s="1">
        <f>(Table2[[#This Row],[Close Price]]-Table2[[#This Row],[50D EMA]])/Table2[[#This Row],[50D EMA]]</f>
        <v>-3.7105414478244584E-3</v>
      </c>
      <c r="U130" s="1">
        <f>(Table2[[#This Row],[Close Price]]-Table2[[#This Row],[200D EMA]])/Table2[[#This Row],[200D EMA]]</f>
        <v>0.11519083216309917</v>
      </c>
      <c r="V130">
        <v>0.78819597764532801</v>
      </c>
      <c r="W130">
        <v>410.35</v>
      </c>
      <c r="X130">
        <v>415.45</v>
      </c>
      <c r="Y130">
        <v>397.8</v>
      </c>
      <c r="Z130">
        <v>415.45</v>
      </c>
      <c r="AA130">
        <v>410.35</v>
      </c>
      <c r="AB130">
        <v>415.45</v>
      </c>
      <c r="AC130" s="1">
        <f>(Table2[[#This Row],[Close Price]]/Table2[[#This Row],[Day Low]])-1</f>
        <v>2.4369440721334623E-3</v>
      </c>
      <c r="AD130" s="1">
        <f>(Table2[[#This Row],[Day High]]/Table2[[#This Row],[Close Price]])-1</f>
        <v>9.9671812325270448E-3</v>
      </c>
      <c r="AE130" s="1">
        <f>(Table2[[#This Row],[Close Price]]/Table2[[#This Row],[Current Week Low]])-1</f>
        <v>3.4062342885872399E-2</v>
      </c>
      <c r="AF130" s="1">
        <f>(Table2[[#This Row],[Current Week High]]/Table2[[#This Row],[Close Price]])-1</f>
        <v>9.9671812325270448E-3</v>
      </c>
      <c r="AG130" s="1">
        <f>(Table2[[#This Row],[Close Price]]/Table2[[#This Row],[Current Month Low]])-1</f>
        <v>2.4369440721334623E-3</v>
      </c>
      <c r="AH130" s="1">
        <f>(Table2[[#This Row],[Current Month High]]/Table2[[#This Row],[Close Price]])-1</f>
        <v>9.9671812325270448E-3</v>
      </c>
      <c r="AI130">
        <v>9.0190835055305492</v>
      </c>
      <c r="AJ130">
        <v>77.229642395519093</v>
      </c>
      <c r="AK130" t="str">
        <f>IF(AND(Table2[[#This Row],[20D EMA]]&gt;Table2[[#This Row],[50D EMA]],Table2[[#This Row],[50D EMA]]&gt;Table2[[#This Row],[200D EMA]]),"Uptrend","Downtrend/NoTrend")</f>
        <v>Uptrend</v>
      </c>
      <c r="AL130">
        <v>0.11</v>
      </c>
      <c r="AM130" t="s">
        <v>3181</v>
      </c>
      <c r="AN130">
        <v>-3.04</v>
      </c>
      <c r="AO130" t="s">
        <v>3180</v>
      </c>
      <c r="AP130">
        <v>0.186751723497844</v>
      </c>
      <c r="AQ130">
        <f>(Table2[[#This Row],[Sharpe Ratio]]-AVERAGE(Table2[Sharpe Ratio]))/_xlfn.STDEV.P(Table2[Sharpe Ratio])</f>
        <v>1.5314816836648866</v>
      </c>
      <c r="AR1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1.428154259295431</v>
      </c>
      <c r="AS130">
        <f>_xlfn.RANK.AVG(Table2[[#This Row],[1Y Return vs Nifty Z-Score]],Table2[1Y Return vs Nifty Z-Score])</f>
        <v>182</v>
      </c>
      <c r="AT130">
        <f>_xlfn.RANK.AVG(Table2[[#This Row],[6M Return vs Nifty Z-Score]],Table2[6M Return vs Nifty Z-Score])</f>
        <v>340</v>
      </c>
      <c r="AU130">
        <f>_xlfn.RANK.AVG(Table2[[#This Row],[Sharpe Ratio Z-Score]],Table2[Sharpe Ratio Z-Score])</f>
        <v>42</v>
      </c>
      <c r="AV130">
        <f>(Table2[[#This Row],[Rank 1Y]]+Table2[[#This Row],[Rank 6M]]+Table2[[#This Row],[Rank Sharpe]])/3</f>
        <v>188</v>
      </c>
    </row>
    <row r="131" spans="1:48" hidden="1" x14ac:dyDescent="0.3">
      <c r="A131" t="s">
        <v>920</v>
      </c>
      <c r="B131" t="s">
        <v>921</v>
      </c>
      <c r="C131" t="s">
        <v>3147</v>
      </c>
      <c r="D131" t="s">
        <v>733</v>
      </c>
      <c r="E131">
        <v>16365.2846617372</v>
      </c>
      <c r="F131">
        <v>406.7</v>
      </c>
      <c r="G131">
        <v>31.031761876448801</v>
      </c>
      <c r="H131">
        <f>(Table2[[#This Row],[1Y Return vs Nifty]]-AVERAGE(Table2[1Y Return vs Nifty]))/_xlfn.STDEV.P(Table2[1Y Return vs Nifty])</f>
        <v>0.10969964659340119</v>
      </c>
      <c r="I131">
        <v>12.4193830012708</v>
      </c>
      <c r="J131">
        <f>(Table2[[#This Row],[1M Return vs Nifty]]-AVERAGE(Table2[1M Return vs Nifty]))/_xlfn.STDEV.P(Table2[1M Return vs Nifty])</f>
        <v>1.298458018041629</v>
      </c>
      <c r="K131">
        <v>8.7481399001977191</v>
      </c>
      <c r="L131">
        <f>(Table2[[#This Row],[6M Return vs Nifty]]-AVERAGE(Table2[6M Return vs Nifty]))/_xlfn.STDEV.P(Table2[6M Return vs Nifty])</f>
        <v>0.10482015746455721</v>
      </c>
      <c r="M131">
        <v>1.12400442595022</v>
      </c>
      <c r="N131">
        <f>(Table2[[#This Row],[1W Return vs Nifty]]-AVERAGE(Table2[1W Return vs Nifty]))/_xlfn.STDEV.P(Table2[1W Return vs Nifty])</f>
        <v>-3.2563862563339527E-2</v>
      </c>
      <c r="O131">
        <v>381.03</v>
      </c>
      <c r="P131">
        <v>383.08675537121297</v>
      </c>
      <c r="Q131">
        <v>355.29038109363597</v>
      </c>
      <c r="R131">
        <v>54.489499524101902</v>
      </c>
      <c r="S131" s="1">
        <f>(Table2[[#This Row],[Close Price]]-Table2[[#This Row],[20D EMA]])/Table2[[#This Row],[20D EMA]]</f>
        <v>6.7370023357740907E-2</v>
      </c>
      <c r="T131" s="1">
        <f>(Table2[[#This Row],[Close Price]]-Table2[[#This Row],[50D EMA]])/Table2[[#This Row],[50D EMA]]</f>
        <v>6.1639417958748437E-2</v>
      </c>
      <c r="U131" s="1">
        <f>(Table2[[#This Row],[Close Price]]-Table2[[#This Row],[200D EMA]])/Table2[[#This Row],[200D EMA]]</f>
        <v>0.14469746900582464</v>
      </c>
      <c r="V131">
        <v>0.68188516856259596</v>
      </c>
      <c r="W131">
        <v>400.25</v>
      </c>
      <c r="X131">
        <v>408.6</v>
      </c>
      <c r="Y131">
        <v>369.2</v>
      </c>
      <c r="Z131">
        <v>408.6</v>
      </c>
      <c r="AA131">
        <v>400.25</v>
      </c>
      <c r="AB131">
        <v>408.6</v>
      </c>
      <c r="AC131" s="1">
        <f>(Table2[[#This Row],[Close Price]]/Table2[[#This Row],[Day Low]])-1</f>
        <v>1.6114928169893794E-2</v>
      </c>
      <c r="AD131" s="1">
        <f>(Table2[[#This Row],[Day High]]/Table2[[#This Row],[Close Price]])-1</f>
        <v>4.6717482173592728E-3</v>
      </c>
      <c r="AE131" s="1">
        <f>(Table2[[#This Row],[Close Price]]/Table2[[#This Row],[Current Week Low]])-1</f>
        <v>0.10157096424702061</v>
      </c>
      <c r="AF131" s="1">
        <f>(Table2[[#This Row],[Current Week High]]/Table2[[#This Row],[Close Price]])-1</f>
        <v>4.6717482173592728E-3</v>
      </c>
      <c r="AG131" s="1">
        <f>(Table2[[#This Row],[Close Price]]/Table2[[#This Row],[Current Month Low]])-1</f>
        <v>1.6114928169893794E-2</v>
      </c>
      <c r="AH131" s="1">
        <f>(Table2[[#This Row],[Current Month High]]/Table2[[#This Row],[Close Price]])-1</f>
        <v>4.6717482173592728E-3</v>
      </c>
      <c r="AI131">
        <v>16.6461765429063</v>
      </c>
      <c r="AJ131">
        <v>59.678052610914797</v>
      </c>
      <c r="AK131" t="str">
        <f>IF(AND(Table2[[#This Row],[20D EMA]]&gt;Table2[[#This Row],[50D EMA]],Table2[[#This Row],[50D EMA]]&gt;Table2[[#This Row],[200D EMA]]),"Uptrend","Downtrend/NoTrend")</f>
        <v>Downtrend/NoTrend</v>
      </c>
      <c r="AL131">
        <v>0.08</v>
      </c>
      <c r="AM131" t="s">
        <v>3181</v>
      </c>
      <c r="AN131">
        <v>6.68</v>
      </c>
      <c r="AO131" t="s">
        <v>3181</v>
      </c>
      <c r="AP131">
        <v>0.19775811603502799</v>
      </c>
      <c r="AQ131">
        <f>(Table2[[#This Row],[Sharpe Ratio]]-AVERAGE(Table2[Sharpe Ratio]))/_xlfn.STDEV.P(Table2[Sharpe Ratio])</f>
        <v>1.6622314180243887</v>
      </c>
      <c r="AR1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1">
        <f>_xlfn.RANK.AVG(Table2[[#This Row],[1Y Return vs Nifty Z-Score]],Table2[1Y Return vs Nifty Z-Score])</f>
        <v>263</v>
      </c>
      <c r="AT131">
        <f>_xlfn.RANK.AVG(Table2[[#This Row],[6M Return vs Nifty Z-Score]],Table2[6M Return vs Nifty Z-Score])</f>
        <v>281</v>
      </c>
      <c r="AU131">
        <f>_xlfn.RANK.AVG(Table2[[#This Row],[Sharpe Ratio Z-Score]],Table2[Sharpe Ratio Z-Score])</f>
        <v>28</v>
      </c>
      <c r="AV131">
        <f>(Table2[[#This Row],[Rank 1Y]]+Table2[[#This Row],[Rank 6M]]+Table2[[#This Row],[Rank Sharpe]])/3</f>
        <v>190.66666666666666</v>
      </c>
    </row>
    <row r="132" spans="1:48" hidden="1" x14ac:dyDescent="0.3">
      <c r="A132" t="s">
        <v>1232</v>
      </c>
      <c r="B132" t="s">
        <v>1233</v>
      </c>
      <c r="C132" t="s">
        <v>3141</v>
      </c>
      <c r="D132" t="s">
        <v>202</v>
      </c>
      <c r="E132">
        <v>9513.4926805676605</v>
      </c>
      <c r="F132">
        <v>2149.65</v>
      </c>
      <c r="G132">
        <v>88.000236028966498</v>
      </c>
      <c r="H132">
        <f>(Table2[[#This Row],[1Y Return vs Nifty]]-AVERAGE(Table2[1Y Return vs Nifty]))/_xlfn.STDEV.P(Table2[1Y Return vs Nifty])</f>
        <v>1.0721803169336381</v>
      </c>
      <c r="I132">
        <v>5.0117895667983303</v>
      </c>
      <c r="J132">
        <f>(Table2[[#This Row],[1M Return vs Nifty]]-AVERAGE(Table2[1M Return vs Nifty]))/_xlfn.STDEV.P(Table2[1M Return vs Nifty])</f>
        <v>0.50686959813661248</v>
      </c>
      <c r="K132">
        <v>0.42295224948035098</v>
      </c>
      <c r="L132">
        <f>(Table2[[#This Row],[6M Return vs Nifty]]-AVERAGE(Table2[6M Return vs Nifty]))/_xlfn.STDEV.P(Table2[6M Return vs Nifty])</f>
        <v>-0.18478715200292456</v>
      </c>
      <c r="M132">
        <v>8.3865721791703702</v>
      </c>
      <c r="N132">
        <f>(Table2[[#This Row],[1W Return vs Nifty]]-AVERAGE(Table2[1W Return vs Nifty]))/_xlfn.STDEV.P(Table2[1W Return vs Nifty])</f>
        <v>1.3468016793920319</v>
      </c>
      <c r="O132">
        <v>2099.59</v>
      </c>
      <c r="P132">
        <v>2108.6814274703202</v>
      </c>
      <c r="Q132">
        <v>1884.1755614188701</v>
      </c>
      <c r="R132">
        <v>46.2279485523188</v>
      </c>
      <c r="S132" s="1">
        <f>(Table2[[#This Row],[Close Price]]-Table2[[#This Row],[20D EMA]])/Table2[[#This Row],[20D EMA]]</f>
        <v>2.3842750251239501E-2</v>
      </c>
      <c r="T132" s="1">
        <f>(Table2[[#This Row],[Close Price]]-Table2[[#This Row],[50D EMA]])/Table2[[#This Row],[50D EMA]]</f>
        <v>1.9428526279964387E-2</v>
      </c>
      <c r="U132" s="1">
        <f>(Table2[[#This Row],[Close Price]]-Table2[[#This Row],[200D EMA]])/Table2[[#This Row],[200D EMA]]</f>
        <v>0.14089686970635351</v>
      </c>
      <c r="V132">
        <v>0.421800514594459</v>
      </c>
      <c r="W132">
        <v>2136.6999999999998</v>
      </c>
      <c r="X132">
        <v>2170</v>
      </c>
      <c r="Y132">
        <v>1902</v>
      </c>
      <c r="Z132">
        <v>2186.1999999999998</v>
      </c>
      <c r="AA132">
        <v>2136.6999999999998</v>
      </c>
      <c r="AB132">
        <v>2170</v>
      </c>
      <c r="AC132" s="1">
        <f>(Table2[[#This Row],[Close Price]]/Table2[[#This Row],[Day Low]])-1</f>
        <v>6.0607478822485295E-3</v>
      </c>
      <c r="AD132" s="1">
        <f>(Table2[[#This Row],[Day High]]/Table2[[#This Row],[Close Price]])-1</f>
        <v>9.4666573628263695E-3</v>
      </c>
      <c r="AE132" s="1">
        <f>(Table2[[#This Row],[Close Price]]/Table2[[#This Row],[Current Week Low]])-1</f>
        <v>0.13020504731861204</v>
      </c>
      <c r="AF132" s="1">
        <f>(Table2[[#This Row],[Current Week High]]/Table2[[#This Row],[Close Price]])-1</f>
        <v>1.700276789244759E-2</v>
      </c>
      <c r="AG132" s="1">
        <f>(Table2[[#This Row],[Close Price]]/Table2[[#This Row],[Current Month Low]])-1</f>
        <v>6.0607478822485295E-3</v>
      </c>
      <c r="AH132" s="1">
        <f>(Table2[[#This Row],[Current Month High]]/Table2[[#This Row],[Close Price]])-1</f>
        <v>9.4666573628263695E-3</v>
      </c>
      <c r="AI132">
        <v>11.5995627195124</v>
      </c>
      <c r="AJ132">
        <v>118.23857868020301</v>
      </c>
      <c r="AK132" t="str">
        <f>IF(AND(Table2[[#This Row],[20D EMA]]&gt;Table2[[#This Row],[50D EMA]],Table2[[#This Row],[50D EMA]]&gt;Table2[[#This Row],[200D EMA]]),"Uptrend","Downtrend/NoTrend")</f>
        <v>Downtrend/NoTrend</v>
      </c>
      <c r="AL132">
        <v>0.14000000000000001</v>
      </c>
      <c r="AM132" t="s">
        <v>3181</v>
      </c>
      <c r="AN132">
        <v>-5.08</v>
      </c>
      <c r="AO132" t="s">
        <v>3180</v>
      </c>
      <c r="AP132">
        <v>0.147836917651126</v>
      </c>
      <c r="AQ132">
        <f>(Table2[[#This Row],[Sharpe Ratio]]-AVERAGE(Table2[Sharpe Ratio]))/_xlfn.STDEV.P(Table2[Sharpe Ratio])</f>
        <v>1.069195743024451</v>
      </c>
      <c r="AR1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2">
        <f>_xlfn.RANK.AVG(Table2[[#This Row],[1Y Return vs Nifty Z-Score]],Table2[1Y Return vs Nifty Z-Score])</f>
        <v>93</v>
      </c>
      <c r="AT132">
        <f>_xlfn.RANK.AVG(Table2[[#This Row],[6M Return vs Nifty Z-Score]],Table2[6M Return vs Nifty Z-Score])</f>
        <v>382</v>
      </c>
      <c r="AU132">
        <f>_xlfn.RANK.AVG(Table2[[#This Row],[Sharpe Ratio Z-Score]],Table2[Sharpe Ratio Z-Score])</f>
        <v>106</v>
      </c>
      <c r="AV132">
        <f>(Table2[[#This Row],[Rank 1Y]]+Table2[[#This Row],[Rank 6M]]+Table2[[#This Row],[Rank Sharpe]])/3</f>
        <v>193.66666666666666</v>
      </c>
    </row>
    <row r="133" spans="1:48" x14ac:dyDescent="0.3">
      <c r="A133" t="s">
        <v>536</v>
      </c>
      <c r="B133" t="s">
        <v>537</v>
      </c>
      <c r="C133" t="s">
        <v>3139</v>
      </c>
      <c r="D133" t="s">
        <v>51</v>
      </c>
      <c r="E133">
        <v>38273.160238277</v>
      </c>
      <c r="F133">
        <v>3086.15</v>
      </c>
      <c r="G133">
        <v>40.877435804972897</v>
      </c>
      <c r="H133">
        <f>(Table2[[#This Row],[1Y Return vs Nifty]]-AVERAGE(Table2[1Y Return vs Nifty]))/_xlfn.STDEV.P(Table2[1Y Return vs Nifty])</f>
        <v>0.27604201372977755</v>
      </c>
      <c r="I133">
        <v>2.39086664431498</v>
      </c>
      <c r="J133">
        <f>(Table2[[#This Row],[1M Return vs Nifty]]-AVERAGE(Table2[1M Return vs Nifty]))/_xlfn.STDEV.P(Table2[1M Return vs Nifty])</f>
        <v>0.22679318016711283</v>
      </c>
      <c r="K133">
        <v>30.626285642002799</v>
      </c>
      <c r="L133">
        <f>(Table2[[#This Row],[6M Return vs Nifty]]-AVERAGE(Table2[6M Return vs Nifty]))/_xlfn.STDEV.P(Table2[6M Return vs Nifty])</f>
        <v>0.86589260294578829</v>
      </c>
      <c r="M133">
        <v>1.38419325206418</v>
      </c>
      <c r="N133">
        <f>(Table2[[#This Row],[1W Return vs Nifty]]-AVERAGE(Table2[1W Return vs Nifty]))/_xlfn.STDEV.P(Table2[1W Return vs Nifty])</f>
        <v>1.6853301356994796E-2</v>
      </c>
      <c r="O133">
        <v>3101.71</v>
      </c>
      <c r="P133">
        <v>3090.3128029531099</v>
      </c>
      <c r="Q133">
        <v>2617.1959368253101</v>
      </c>
      <c r="R133">
        <v>38.273128818738101</v>
      </c>
      <c r="S133" s="1">
        <f>(Table2[[#This Row],[Close Price]]-Table2[[#This Row],[20D EMA]])/Table2[[#This Row],[20D EMA]]</f>
        <v>-5.0165876242459625E-3</v>
      </c>
      <c r="T133" s="1">
        <f>(Table2[[#This Row],[Close Price]]-Table2[[#This Row],[50D EMA]])/Table2[[#This Row],[50D EMA]]</f>
        <v>-1.3470490589599278E-3</v>
      </c>
      <c r="U133" s="1">
        <f>(Table2[[#This Row],[Close Price]]-Table2[[#This Row],[200D EMA]])/Table2[[#This Row],[200D EMA]]</f>
        <v>0.17918187040422232</v>
      </c>
      <c r="V133">
        <v>0.51585867720958101</v>
      </c>
      <c r="W133">
        <v>3060.05</v>
      </c>
      <c r="X133">
        <v>3127.95</v>
      </c>
      <c r="Y133">
        <v>2880</v>
      </c>
      <c r="Z133">
        <v>3180.95</v>
      </c>
      <c r="AA133">
        <v>3060.05</v>
      </c>
      <c r="AB133">
        <v>3127.95</v>
      </c>
      <c r="AC133" s="1">
        <f>(Table2[[#This Row],[Close Price]]/Table2[[#This Row],[Day Low]])-1</f>
        <v>8.5292723975098905E-3</v>
      </c>
      <c r="AD133" s="1">
        <f>(Table2[[#This Row],[Day High]]/Table2[[#This Row],[Close Price]])-1</f>
        <v>1.3544383779142244E-2</v>
      </c>
      <c r="AE133" s="1">
        <f>(Table2[[#This Row],[Close Price]]/Table2[[#This Row],[Current Week Low]])-1</f>
        <v>7.1579861111111143E-2</v>
      </c>
      <c r="AF133" s="1">
        <f>(Table2[[#This Row],[Current Week High]]/Table2[[#This Row],[Close Price]])-1</f>
        <v>3.0717884743126422E-2</v>
      </c>
      <c r="AG133" s="1">
        <f>(Table2[[#This Row],[Close Price]]/Table2[[#This Row],[Current Month Low]])-1</f>
        <v>8.5292723975098905E-3</v>
      </c>
      <c r="AH133" s="1">
        <f>(Table2[[#This Row],[Current Month High]]/Table2[[#This Row],[Close Price]])-1</f>
        <v>1.3544383779142244E-2</v>
      </c>
      <c r="AI133">
        <v>12.923869546198301</v>
      </c>
      <c r="AJ133">
        <v>76.351428571428499</v>
      </c>
      <c r="AK133" t="str">
        <f>IF(AND(Table2[[#This Row],[20D EMA]]&gt;Table2[[#This Row],[50D EMA]],Table2[[#This Row],[50D EMA]]&gt;Table2[[#This Row],[200D EMA]]),"Uptrend","Downtrend/NoTrend")</f>
        <v>Uptrend</v>
      </c>
      <c r="AL133">
        <v>-0.02</v>
      </c>
      <c r="AM133" t="s">
        <v>3180</v>
      </c>
      <c r="AN133">
        <v>-7.57</v>
      </c>
      <c r="AO133" t="s">
        <v>3180</v>
      </c>
      <c r="AP133">
        <v>8.3751223101809005E-2</v>
      </c>
      <c r="AQ133">
        <f>(Table2[[#This Row],[Sharpe Ratio]]-AVERAGE(Table2[Sharpe Ratio]))/_xlfn.STDEV.P(Table2[Sharpe Ratio])</f>
        <v>0.30789384412713877</v>
      </c>
      <c r="AR1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1.6934749423268121</v>
      </c>
      <c r="AS133">
        <f>_xlfn.RANK.AVG(Table2[[#This Row],[1Y Return vs Nifty Z-Score]],Table2[1Y Return vs Nifty Z-Score])</f>
        <v>213</v>
      </c>
      <c r="AT133">
        <f>_xlfn.RANK.AVG(Table2[[#This Row],[6M Return vs Nifty Z-Score]],Table2[6M Return vs Nifty Z-Score])</f>
        <v>107</v>
      </c>
      <c r="AU133">
        <f>_xlfn.RANK.AVG(Table2[[#This Row],[Sharpe Ratio Z-Score]],Table2[Sharpe Ratio Z-Score])</f>
        <v>263</v>
      </c>
      <c r="AV133">
        <f>(Table2[[#This Row],[Rank 1Y]]+Table2[[#This Row],[Rank 6M]]+Table2[[#This Row],[Rank Sharpe]])/3</f>
        <v>194.33333333333334</v>
      </c>
    </row>
    <row r="134" spans="1:48" x14ac:dyDescent="0.3">
      <c r="A134" t="s">
        <v>1030</v>
      </c>
      <c r="B134" t="s">
        <v>1031</v>
      </c>
      <c r="C134" t="s">
        <v>3135</v>
      </c>
      <c r="D134" t="s">
        <v>502</v>
      </c>
      <c r="E134">
        <v>13405.8881162011</v>
      </c>
      <c r="F134">
        <v>141.82</v>
      </c>
      <c r="G134">
        <v>45.171672145391298</v>
      </c>
      <c r="H134">
        <f>(Table2[[#This Row],[1Y Return vs Nifty]]-AVERAGE(Table2[1Y Return vs Nifty]))/_xlfn.STDEV.P(Table2[1Y Return vs Nifty])</f>
        <v>0.34859300852138803</v>
      </c>
      <c r="I134">
        <v>-1.07254623922286</v>
      </c>
      <c r="J134">
        <f>(Table2[[#This Row],[1M Return vs Nifty]]-AVERAGE(Table2[1M Return vs Nifty]))/_xlfn.STDEV.P(Table2[1M Return vs Nifty])</f>
        <v>-0.14331319192397879</v>
      </c>
      <c r="K134">
        <v>60.415390508766698</v>
      </c>
      <c r="L134">
        <f>(Table2[[#This Row],[6M Return vs Nifty]]-AVERAGE(Table2[6M Return vs Nifty]))/_xlfn.STDEV.P(Table2[6M Return vs Nifty])</f>
        <v>1.9021626395935234</v>
      </c>
      <c r="M134">
        <v>1.9279037282652001</v>
      </c>
      <c r="N134">
        <f>(Table2[[#This Row],[1W Return vs Nifty]]-AVERAGE(Table2[1W Return vs Nifty]))/_xlfn.STDEV.P(Table2[1W Return vs Nifty])</f>
        <v>0.12011918763245177</v>
      </c>
      <c r="O134">
        <v>141.63</v>
      </c>
      <c r="P134">
        <v>132.94575168950999</v>
      </c>
      <c r="Q134">
        <v>106.729709352375</v>
      </c>
      <c r="R134">
        <v>43.870999411039499</v>
      </c>
      <c r="S134" s="1">
        <f>(Table2[[#This Row],[Close Price]]-Table2[[#This Row],[20D EMA]])/Table2[[#This Row],[20D EMA]]</f>
        <v>1.3415236884840621E-3</v>
      </c>
      <c r="T134" s="1">
        <f>(Table2[[#This Row],[Close Price]]-Table2[[#This Row],[50D EMA]])/Table2[[#This Row],[50D EMA]]</f>
        <v>6.6750897999474937E-2</v>
      </c>
      <c r="U134" s="1">
        <f>(Table2[[#This Row],[Close Price]]-Table2[[#This Row],[200D EMA]])/Table2[[#This Row],[200D EMA]]</f>
        <v>0.32877715924225137</v>
      </c>
      <c r="V134">
        <v>0.91395118443183498</v>
      </c>
      <c r="W134">
        <v>140.84</v>
      </c>
      <c r="X134">
        <v>142.6</v>
      </c>
      <c r="Y134">
        <v>129.80000000000001</v>
      </c>
      <c r="Z134">
        <v>142.6</v>
      </c>
      <c r="AA134">
        <v>140.84</v>
      </c>
      <c r="AB134">
        <v>142.6</v>
      </c>
      <c r="AC134" s="1">
        <f>(Table2[[#This Row],[Close Price]]/Table2[[#This Row],[Day Low]])-1</f>
        <v>6.958250497017815E-3</v>
      </c>
      <c r="AD134" s="1">
        <f>(Table2[[#This Row],[Day High]]/Table2[[#This Row],[Close Price]])-1</f>
        <v>5.4999294880835325E-3</v>
      </c>
      <c r="AE134" s="1">
        <f>(Table2[[#This Row],[Close Price]]/Table2[[#This Row],[Current Week Low]])-1</f>
        <v>9.2604006163327979E-2</v>
      </c>
      <c r="AF134" s="1">
        <f>(Table2[[#This Row],[Current Week High]]/Table2[[#This Row],[Close Price]])-1</f>
        <v>5.4999294880835325E-3</v>
      </c>
      <c r="AG134" s="1">
        <f>(Table2[[#This Row],[Close Price]]/Table2[[#This Row],[Current Month Low]])-1</f>
        <v>6.958250497017815E-3</v>
      </c>
      <c r="AH134" s="1">
        <f>(Table2[[#This Row],[Current Month High]]/Table2[[#This Row],[Close Price]])-1</f>
        <v>5.4999294880835325E-3</v>
      </c>
      <c r="AI134">
        <v>18.988859117190799</v>
      </c>
      <c r="AJ134">
        <v>105.536231884057</v>
      </c>
      <c r="AK134" t="str">
        <f>IF(AND(Table2[[#This Row],[20D EMA]]&gt;Table2[[#This Row],[50D EMA]],Table2[[#This Row],[50D EMA]]&gt;Table2[[#This Row],[200D EMA]]),"Uptrend","Downtrend/NoTrend")</f>
        <v>Uptrend</v>
      </c>
      <c r="AL134">
        <v>0.47</v>
      </c>
      <c r="AM134" t="s">
        <v>3181</v>
      </c>
      <c r="AN134">
        <v>-12.44</v>
      </c>
      <c r="AO134" t="s">
        <v>3180</v>
      </c>
      <c r="AP134">
        <v>5.1591778337523E-2</v>
      </c>
      <c r="AQ134">
        <f>(Table2[[#This Row],[Sharpe Ratio]]-AVERAGE(Table2[Sharpe Ratio]))/_xlfn.STDEV.P(Table2[Sharpe Ratio])</f>
        <v>-7.4142217722722184E-2</v>
      </c>
      <c r="AR1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2.1534194261006623</v>
      </c>
      <c r="AS134">
        <f>_xlfn.RANK.AVG(Table2[[#This Row],[1Y Return vs Nifty Z-Score]],Table2[1Y Return vs Nifty Z-Score])</f>
        <v>200</v>
      </c>
      <c r="AT134">
        <f>_xlfn.RANK.AVG(Table2[[#This Row],[6M Return vs Nifty Z-Score]],Table2[6M Return vs Nifty Z-Score])</f>
        <v>29</v>
      </c>
      <c r="AU134">
        <f>_xlfn.RANK.AVG(Table2[[#This Row],[Sharpe Ratio Z-Score]],Table2[Sharpe Ratio Z-Score])</f>
        <v>357</v>
      </c>
      <c r="AV134">
        <f>(Table2[[#This Row],[Rank 1Y]]+Table2[[#This Row],[Rank 6M]]+Table2[[#This Row],[Rank Sharpe]])/3</f>
        <v>195.33333333333334</v>
      </c>
    </row>
    <row r="135" spans="1:48" hidden="1" x14ac:dyDescent="0.3">
      <c r="A135" t="s">
        <v>1202</v>
      </c>
      <c r="B135" t="s">
        <v>1203</v>
      </c>
      <c r="C135" t="s">
        <v>3148</v>
      </c>
      <c r="D135" t="s">
        <v>139</v>
      </c>
      <c r="E135">
        <v>9931.9554630173498</v>
      </c>
      <c r="F135">
        <v>423.05</v>
      </c>
      <c r="G135">
        <v>166.61234304985001</v>
      </c>
      <c r="H135">
        <f>(Table2[[#This Row],[1Y Return vs Nifty]]-AVERAGE(Table2[1Y Return vs Nifty]))/_xlfn.STDEV.P(Table2[1Y Return vs Nifty])</f>
        <v>2.4003295185385847</v>
      </c>
      <c r="I135">
        <v>11.3154363947266</v>
      </c>
      <c r="J135">
        <f>(Table2[[#This Row],[1M Return vs Nifty]]-AVERAGE(Table2[1M Return vs Nifty]))/_xlfn.STDEV.P(Table2[1M Return vs Nifty])</f>
        <v>1.1804883484500013</v>
      </c>
      <c r="K135">
        <v>3.69358416487895</v>
      </c>
      <c r="L135">
        <f>(Table2[[#This Row],[6M Return vs Nifty]]-AVERAGE(Table2[6M Return vs Nifty]))/_xlfn.STDEV.P(Table2[6M Return vs Nifty])</f>
        <v>-7.1012069804573613E-2</v>
      </c>
      <c r="M135">
        <v>6.7892623520300104</v>
      </c>
      <c r="N135">
        <f>(Table2[[#This Row],[1W Return vs Nifty]]-AVERAGE(Table2[1W Return vs Nifty]))/_xlfn.STDEV.P(Table2[1W Return vs Nifty])</f>
        <v>1.0434276923600769</v>
      </c>
      <c r="O135">
        <v>409.03</v>
      </c>
      <c r="P135">
        <v>418.95965589798999</v>
      </c>
      <c r="Q135">
        <v>368.27502284425401</v>
      </c>
      <c r="R135">
        <v>56.764826146798001</v>
      </c>
      <c r="S135" s="1">
        <f>(Table2[[#This Row],[Close Price]]-Table2[[#This Row],[20D EMA]])/Table2[[#This Row],[20D EMA]]</f>
        <v>3.4276214458597264E-2</v>
      </c>
      <c r="T135" s="1">
        <f>(Table2[[#This Row],[Close Price]]-Table2[[#This Row],[50D EMA]])/Table2[[#This Row],[50D EMA]]</f>
        <v>9.7630978172417518E-3</v>
      </c>
      <c r="U135" s="1">
        <f>(Table2[[#This Row],[Close Price]]-Table2[[#This Row],[200D EMA]])/Table2[[#This Row],[200D EMA]]</f>
        <v>0.14873389113578497</v>
      </c>
      <c r="V135">
        <v>1.9676351720397101</v>
      </c>
      <c r="W135">
        <v>402.35</v>
      </c>
      <c r="X135">
        <v>426.15</v>
      </c>
      <c r="Y135">
        <v>371.25</v>
      </c>
      <c r="Z135">
        <v>426.15</v>
      </c>
      <c r="AA135">
        <v>402.35</v>
      </c>
      <c r="AB135">
        <v>426.15</v>
      </c>
      <c r="AC135" s="1">
        <f>(Table2[[#This Row],[Close Price]]/Table2[[#This Row],[Day Low]])-1</f>
        <v>5.1447744501056158E-2</v>
      </c>
      <c r="AD135" s="1">
        <f>(Table2[[#This Row],[Day High]]/Table2[[#This Row],[Close Price]])-1</f>
        <v>7.3277390379387075E-3</v>
      </c>
      <c r="AE135" s="1">
        <f>(Table2[[#This Row],[Close Price]]/Table2[[#This Row],[Current Week Low]])-1</f>
        <v>0.13952861952861961</v>
      </c>
      <c r="AF135" s="1">
        <f>(Table2[[#This Row],[Current Week High]]/Table2[[#This Row],[Close Price]])-1</f>
        <v>7.3277390379387075E-3</v>
      </c>
      <c r="AG135" s="1">
        <f>(Table2[[#This Row],[Close Price]]/Table2[[#This Row],[Current Month Low]])-1</f>
        <v>5.1447744501056158E-2</v>
      </c>
      <c r="AH135" s="1">
        <f>(Table2[[#This Row],[Current Month High]]/Table2[[#This Row],[Close Price]])-1</f>
        <v>7.3277390379387075E-3</v>
      </c>
      <c r="AI135">
        <v>34.641295355158903</v>
      </c>
      <c r="AJ135">
        <v>203.47919655667101</v>
      </c>
      <c r="AK135" t="str">
        <f>IF(AND(Table2[[#This Row],[20D EMA]]&gt;Table2[[#This Row],[50D EMA]],Table2[[#This Row],[50D EMA]]&gt;Table2[[#This Row],[200D EMA]]),"Uptrend","Downtrend/NoTrend")</f>
        <v>Downtrend/NoTrend</v>
      </c>
      <c r="AL135">
        <v>-7.0000000000000007E-2</v>
      </c>
      <c r="AM135" t="s">
        <v>3180</v>
      </c>
      <c r="AN135">
        <v>2.64</v>
      </c>
      <c r="AO135" t="s">
        <v>3181</v>
      </c>
      <c r="AP135">
        <v>0.100687750060853</v>
      </c>
      <c r="AQ135">
        <f>(Table2[[#This Row],[Sharpe Ratio]]-AVERAGE(Table2[Sharpe Ratio]))/_xlfn.STDEV.P(Table2[Sharpe Ratio])</f>
        <v>0.50909023008068899</v>
      </c>
      <c r="AR1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5">
        <f>_xlfn.RANK.AVG(Table2[[#This Row],[1Y Return vs Nifty Z-Score]],Table2[1Y Return vs Nifty Z-Score])</f>
        <v>24</v>
      </c>
      <c r="AT135">
        <f>_xlfn.RANK.AVG(Table2[[#This Row],[6M Return vs Nifty Z-Score]],Table2[6M Return vs Nifty Z-Score])</f>
        <v>344</v>
      </c>
      <c r="AU135">
        <f>_xlfn.RANK.AVG(Table2[[#This Row],[Sharpe Ratio Z-Score]],Table2[Sharpe Ratio Z-Score])</f>
        <v>218</v>
      </c>
      <c r="AV135">
        <f>(Table2[[#This Row],[Rank 1Y]]+Table2[[#This Row],[Rank 6M]]+Table2[[#This Row],[Rank Sharpe]])/3</f>
        <v>195.33333333333334</v>
      </c>
    </row>
    <row r="136" spans="1:48" x14ac:dyDescent="0.3">
      <c r="A136" t="s">
        <v>1146</v>
      </c>
      <c r="B136" t="s">
        <v>1147</v>
      </c>
      <c r="C136" t="s">
        <v>3146</v>
      </c>
      <c r="D136" t="s">
        <v>265</v>
      </c>
      <c r="E136">
        <v>10697.1681322599</v>
      </c>
      <c r="F136">
        <v>5284.35</v>
      </c>
      <c r="G136">
        <v>21.457792798434099</v>
      </c>
      <c r="H136">
        <f>(Table2[[#This Row],[1Y Return vs Nifty]]-AVERAGE(Table2[1Y Return vs Nifty]))/_xlfn.STDEV.P(Table2[1Y Return vs Nifty])</f>
        <v>-5.2052275203806529E-2</v>
      </c>
      <c r="I136">
        <v>2.7018495544222501</v>
      </c>
      <c r="J136">
        <f>(Table2[[#This Row],[1M Return vs Nifty]]-AVERAGE(Table2[1M Return vs Nifty]))/_xlfn.STDEV.P(Table2[1M Return vs Nifty])</f>
        <v>0.26002535909362934</v>
      </c>
      <c r="K136">
        <v>12.813023807444299</v>
      </c>
      <c r="L136">
        <f>(Table2[[#This Row],[6M Return vs Nifty]]-AVERAGE(Table2[6M Return vs Nifty]))/_xlfn.STDEV.P(Table2[6M Return vs Nifty])</f>
        <v>0.2462247889354055</v>
      </c>
      <c r="M136">
        <v>-4.0135326705221903</v>
      </c>
      <c r="N136">
        <f>(Table2[[#This Row],[1W Return vs Nifty]]-AVERAGE(Table2[1W Return vs Nifty]))/_xlfn.STDEV.P(Table2[1W Return vs Nifty])</f>
        <v>-1.0083264140726718</v>
      </c>
      <c r="O136">
        <v>5406.49</v>
      </c>
      <c r="P136">
        <v>5378.7828308650296</v>
      </c>
      <c r="Q136">
        <v>4718.9448507910502</v>
      </c>
      <c r="R136">
        <v>33.2968918999387</v>
      </c>
      <c r="S136" s="1">
        <f>(Table2[[#This Row],[Close Price]]-Table2[[#This Row],[20D EMA]])/Table2[[#This Row],[20D EMA]]</f>
        <v>-2.2591367042202874E-2</v>
      </c>
      <c r="T136" s="1">
        <f>(Table2[[#This Row],[Close Price]]-Table2[[#This Row],[50D EMA]])/Table2[[#This Row],[50D EMA]]</f>
        <v>-1.7556542778255711E-2</v>
      </c>
      <c r="U136" s="1">
        <f>(Table2[[#This Row],[Close Price]]-Table2[[#This Row],[200D EMA]])/Table2[[#This Row],[200D EMA]]</f>
        <v>0.11981601122424004</v>
      </c>
      <c r="V136">
        <v>0.68240959911534904</v>
      </c>
      <c r="W136">
        <v>5269.9</v>
      </c>
      <c r="X136">
        <v>5324</v>
      </c>
      <c r="Y136">
        <v>5052</v>
      </c>
      <c r="Z136">
        <v>5473.65</v>
      </c>
      <c r="AA136">
        <v>5269.9</v>
      </c>
      <c r="AB136">
        <v>5324</v>
      </c>
      <c r="AC136" s="1">
        <f>(Table2[[#This Row],[Close Price]]/Table2[[#This Row],[Day Low]])-1</f>
        <v>2.7419875139946814E-3</v>
      </c>
      <c r="AD136" s="1">
        <f>(Table2[[#This Row],[Day High]]/Table2[[#This Row],[Close Price]])-1</f>
        <v>7.5032880108243383E-3</v>
      </c>
      <c r="AE136" s="1">
        <f>(Table2[[#This Row],[Close Price]]/Table2[[#This Row],[Current Week Low]])-1</f>
        <v>4.5991686460807646E-2</v>
      </c>
      <c r="AF136" s="1">
        <f>(Table2[[#This Row],[Current Week High]]/Table2[[#This Row],[Close Price]])-1</f>
        <v>3.5822759658235892E-2</v>
      </c>
      <c r="AG136" s="1">
        <f>(Table2[[#This Row],[Close Price]]/Table2[[#This Row],[Current Month Low]])-1</f>
        <v>2.7419875139946814E-3</v>
      </c>
      <c r="AH136" s="1">
        <f>(Table2[[#This Row],[Current Month High]]/Table2[[#This Row],[Close Price]])-1</f>
        <v>7.5032880108243383E-3</v>
      </c>
      <c r="AI136">
        <v>13.5238960326246</v>
      </c>
      <c r="AJ136">
        <v>75.443227091633403</v>
      </c>
      <c r="AK136" t="str">
        <f>IF(AND(Table2[[#This Row],[20D EMA]]&gt;Table2[[#This Row],[50D EMA]],Table2[[#This Row],[50D EMA]]&gt;Table2[[#This Row],[200D EMA]]),"Uptrend","Downtrend/NoTrend")</f>
        <v>Uptrend</v>
      </c>
      <c r="AL136">
        <v>0.12</v>
      </c>
      <c r="AM136" t="s">
        <v>3181</v>
      </c>
      <c r="AN136">
        <v>-7</v>
      </c>
      <c r="AO136" t="s">
        <v>3180</v>
      </c>
      <c r="AP136">
        <v>0.18396695585939199</v>
      </c>
      <c r="AQ136">
        <f>(Table2[[#This Row],[Sharpe Ratio]]-AVERAGE(Table2[Sharpe Ratio]))/_xlfn.STDEV.P(Table2[Sharpe Ratio])</f>
        <v>1.4984002150773874</v>
      </c>
      <c r="AR1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0.94427167382994392</v>
      </c>
      <c r="AS136">
        <f>_xlfn.RANK.AVG(Table2[[#This Row],[1Y Return vs Nifty Z-Score]],Table2[1Y Return vs Nifty Z-Score])</f>
        <v>308</v>
      </c>
      <c r="AT136">
        <f>_xlfn.RANK.AVG(Table2[[#This Row],[6M Return vs Nifty Z-Score]],Table2[6M Return vs Nifty Z-Score])</f>
        <v>238</v>
      </c>
      <c r="AU136">
        <f>_xlfn.RANK.AVG(Table2[[#This Row],[Sharpe Ratio Z-Score]],Table2[Sharpe Ratio Z-Score])</f>
        <v>44</v>
      </c>
      <c r="AV136">
        <f>(Table2[[#This Row],[Rank 1Y]]+Table2[[#This Row],[Rank 6M]]+Table2[[#This Row],[Rank Sharpe]])/3</f>
        <v>196.66666666666666</v>
      </c>
    </row>
    <row r="137" spans="1:48" x14ac:dyDescent="0.3">
      <c r="A137" t="s">
        <v>1459</v>
      </c>
      <c r="B137" t="s">
        <v>1460</v>
      </c>
      <c r="C137" t="s">
        <v>3137</v>
      </c>
      <c r="D137" t="s">
        <v>125</v>
      </c>
      <c r="E137">
        <v>7173.1650001530297</v>
      </c>
      <c r="F137">
        <v>1244.8</v>
      </c>
      <c r="G137">
        <v>54.893286916591002</v>
      </c>
      <c r="H137">
        <f>(Table2[[#This Row],[1Y Return vs Nifty]]-AVERAGE(Table2[1Y Return vs Nifty]))/_xlfn.STDEV.P(Table2[1Y Return vs Nifty])</f>
        <v>0.51283939989784233</v>
      </c>
      <c r="I137">
        <v>7.6312019533971398</v>
      </c>
      <c r="J137">
        <f>(Table2[[#This Row],[1M Return vs Nifty]]-AVERAGE(Table2[1M Return vs Nifty]))/_xlfn.STDEV.P(Table2[1M Return vs Nifty])</f>
        <v>0.78678459759352359</v>
      </c>
      <c r="K137">
        <v>20.0553632218366</v>
      </c>
      <c r="L137">
        <f>(Table2[[#This Row],[6M Return vs Nifty]]-AVERAGE(Table2[6M Return vs Nifty]))/_xlfn.STDEV.P(Table2[6M Return vs Nifty])</f>
        <v>0.49816318600825937</v>
      </c>
      <c r="M137">
        <v>-6.1220536771138896</v>
      </c>
      <c r="N137">
        <f>(Table2[[#This Row],[1W Return vs Nifty]]-AVERAGE(Table2[1W Return vs Nifty]))/_xlfn.STDEV.P(Table2[1W Return vs Nifty])</f>
        <v>-1.4087937583796601</v>
      </c>
      <c r="O137">
        <v>1235.76</v>
      </c>
      <c r="P137">
        <v>1218.09395456791</v>
      </c>
      <c r="Q137">
        <v>1065.7585573071401</v>
      </c>
      <c r="R137">
        <v>26.1665200461441</v>
      </c>
      <c r="S137" s="1">
        <f>(Table2[[#This Row],[Close Price]]-Table2[[#This Row],[20D EMA]])/Table2[[#This Row],[20D EMA]]</f>
        <v>7.3153363112578203E-3</v>
      </c>
      <c r="T137" s="1">
        <f>(Table2[[#This Row],[Close Price]]-Table2[[#This Row],[50D EMA]])/Table2[[#This Row],[50D EMA]]</f>
        <v>2.1924454457672157E-2</v>
      </c>
      <c r="U137" s="1">
        <f>(Table2[[#This Row],[Close Price]]-Table2[[#This Row],[200D EMA]])/Table2[[#This Row],[200D EMA]]</f>
        <v>0.16799437495978936</v>
      </c>
      <c r="V137">
        <v>1.5446720564263601</v>
      </c>
      <c r="W137">
        <v>1171.45</v>
      </c>
      <c r="X137">
        <v>1273.8499999999999</v>
      </c>
      <c r="Y137">
        <v>1171.45</v>
      </c>
      <c r="Z137">
        <v>1273.8499999999999</v>
      </c>
      <c r="AA137">
        <v>1171.45</v>
      </c>
      <c r="AB137">
        <v>1273.8499999999999</v>
      </c>
      <c r="AC137" s="1">
        <f>(Table2[[#This Row],[Close Price]]/Table2[[#This Row],[Day Low]])-1</f>
        <v>6.2614708267531682E-2</v>
      </c>
      <c r="AD137" s="1">
        <f>(Table2[[#This Row],[Day High]]/Table2[[#This Row],[Close Price]])-1</f>
        <v>2.3337082262210762E-2</v>
      </c>
      <c r="AE137" s="1">
        <f>(Table2[[#This Row],[Close Price]]/Table2[[#This Row],[Current Week Low]])-1</f>
        <v>6.2614708267531682E-2</v>
      </c>
      <c r="AF137" s="1">
        <f>(Table2[[#This Row],[Current Week High]]/Table2[[#This Row],[Close Price]])-1</f>
        <v>2.3337082262210762E-2</v>
      </c>
      <c r="AG137" s="1">
        <f>(Table2[[#This Row],[Close Price]]/Table2[[#This Row],[Current Month Low]])-1</f>
        <v>6.2614708267531682E-2</v>
      </c>
      <c r="AH137" s="1">
        <f>(Table2[[#This Row],[Current Month High]]/Table2[[#This Row],[Close Price]])-1</f>
        <v>2.3337082262210762E-2</v>
      </c>
      <c r="AI137">
        <v>8.1378534704369994</v>
      </c>
      <c r="AJ137">
        <v>85.155436561059005</v>
      </c>
      <c r="AK137" t="str">
        <f>IF(AND(Table2[[#This Row],[20D EMA]]&gt;Table2[[#This Row],[50D EMA]],Table2[[#This Row],[50D EMA]]&gt;Table2[[#This Row],[200D EMA]]),"Uptrend","Downtrend/NoTrend")</f>
        <v>Uptrend</v>
      </c>
      <c r="AL137">
        <v>7.0000000000000007E-2</v>
      </c>
      <c r="AM137" t="s">
        <v>3181</v>
      </c>
      <c r="AN137">
        <v>-5.38</v>
      </c>
      <c r="AO137" t="s">
        <v>3180</v>
      </c>
      <c r="AP137">
        <v>8.0881198674943006E-2</v>
      </c>
      <c r="AQ137">
        <f>(Table2[[#This Row],[Sharpe Ratio]]-AVERAGE(Table2[Sharpe Ratio]))/_xlfn.STDEV.P(Table2[Sharpe Ratio])</f>
        <v>0.27379957298877533</v>
      </c>
      <c r="AR1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0.66279299810874059</v>
      </c>
      <c r="AS137">
        <f>_xlfn.RANK.AVG(Table2[[#This Row],[1Y Return vs Nifty Z-Score]],Table2[1Y Return vs Nifty Z-Score])</f>
        <v>167</v>
      </c>
      <c r="AT137">
        <f>_xlfn.RANK.AVG(Table2[[#This Row],[6M Return vs Nifty Z-Score]],Table2[6M Return vs Nifty Z-Score])</f>
        <v>155</v>
      </c>
      <c r="AU137">
        <f>_xlfn.RANK.AVG(Table2[[#This Row],[Sharpe Ratio Z-Score]],Table2[Sharpe Ratio Z-Score])</f>
        <v>269</v>
      </c>
      <c r="AV137">
        <f>(Table2[[#This Row],[Rank 1Y]]+Table2[[#This Row],[Rank 6M]]+Table2[[#This Row],[Rank Sharpe]])/3</f>
        <v>197</v>
      </c>
    </row>
    <row r="138" spans="1:48" x14ac:dyDescent="0.3">
      <c r="A138" t="s">
        <v>567</v>
      </c>
      <c r="B138" t="s">
        <v>568</v>
      </c>
      <c r="C138" t="s">
        <v>3146</v>
      </c>
      <c r="D138" t="s">
        <v>244</v>
      </c>
      <c r="E138">
        <v>34814.309982854</v>
      </c>
      <c r="F138">
        <v>5512.35</v>
      </c>
      <c r="G138">
        <v>108.438616319476</v>
      </c>
      <c r="H138">
        <f>(Table2[[#This Row],[1Y Return vs Nifty]]-AVERAGE(Table2[1Y Return vs Nifty]))/_xlfn.STDEV.P(Table2[1Y Return vs Nifty])</f>
        <v>1.4174861418713576</v>
      </c>
      <c r="I138">
        <v>5.3101092958730902</v>
      </c>
      <c r="J138">
        <f>(Table2[[#This Row],[1M Return vs Nifty]]-AVERAGE(Table2[1M Return vs Nifty]))/_xlfn.STDEV.P(Table2[1M Return vs Nifty])</f>
        <v>0.53874856733946253</v>
      </c>
      <c r="K138">
        <v>104.344415005193</v>
      </c>
      <c r="L138">
        <f>(Table2[[#This Row],[6M Return vs Nifty]]-AVERAGE(Table2[6M Return vs Nifty]))/_xlfn.STDEV.P(Table2[6M Return vs Nifty])</f>
        <v>3.4303163732628028</v>
      </c>
      <c r="M138">
        <v>-2.4946727354576401</v>
      </c>
      <c r="N138">
        <f>(Table2[[#This Row],[1W Return vs Nifty]]-AVERAGE(Table2[1W Return vs Nifty]))/_xlfn.STDEV.P(Table2[1W Return vs Nifty])</f>
        <v>-0.71985226434020511</v>
      </c>
      <c r="O138">
        <v>5418.56</v>
      </c>
      <c r="P138">
        <v>5209.7227570230998</v>
      </c>
      <c r="Q138">
        <v>4025.0076111273302</v>
      </c>
      <c r="R138">
        <v>38.692294273467397</v>
      </c>
      <c r="S138" s="1">
        <f>(Table2[[#This Row],[Close Price]]-Table2[[#This Row],[20D EMA]])/Table2[[#This Row],[20D EMA]]</f>
        <v>1.730902675249512E-2</v>
      </c>
      <c r="T138" s="1">
        <f>(Table2[[#This Row],[Close Price]]-Table2[[#This Row],[50D EMA]])/Table2[[#This Row],[50D EMA]]</f>
        <v>5.8088934304409229E-2</v>
      </c>
      <c r="U138" s="1">
        <f>(Table2[[#This Row],[Close Price]]-Table2[[#This Row],[200D EMA]])/Table2[[#This Row],[200D EMA]]</f>
        <v>0.36952536058834756</v>
      </c>
      <c r="V138">
        <v>0.71085730958696902</v>
      </c>
      <c r="W138">
        <v>5471.8</v>
      </c>
      <c r="X138">
        <v>5550</v>
      </c>
      <c r="Y138">
        <v>5160</v>
      </c>
      <c r="Z138">
        <v>5619</v>
      </c>
      <c r="AA138">
        <v>5471.8</v>
      </c>
      <c r="AB138">
        <v>5550</v>
      </c>
      <c r="AC138" s="1">
        <f>(Table2[[#This Row],[Close Price]]/Table2[[#This Row],[Day Low]])-1</f>
        <v>7.4107240761724924E-3</v>
      </c>
      <c r="AD138" s="1">
        <f>(Table2[[#This Row],[Day High]]/Table2[[#This Row],[Close Price]])-1</f>
        <v>6.8301178263352469E-3</v>
      </c>
      <c r="AE138" s="1">
        <f>(Table2[[#This Row],[Close Price]]/Table2[[#This Row],[Current Week Low]])-1</f>
        <v>6.8284883720930223E-2</v>
      </c>
      <c r="AF138" s="1">
        <f>(Table2[[#This Row],[Current Week High]]/Table2[[#This Row],[Close Price]])-1</f>
        <v>1.9347465237149253E-2</v>
      </c>
      <c r="AG138" s="1">
        <f>(Table2[[#This Row],[Close Price]]/Table2[[#This Row],[Current Month Low]])-1</f>
        <v>7.4107240761724924E-3</v>
      </c>
      <c r="AH138" s="1">
        <f>(Table2[[#This Row],[Current Month High]]/Table2[[#This Row],[Close Price]])-1</f>
        <v>6.8301178263352469E-3</v>
      </c>
      <c r="AI138">
        <v>7.2128946819414397</v>
      </c>
      <c r="AJ138">
        <v>155.43790546802501</v>
      </c>
      <c r="AK138" t="str">
        <f>IF(AND(Table2[[#This Row],[20D EMA]]&gt;Table2[[#This Row],[50D EMA]],Table2[[#This Row],[50D EMA]]&gt;Table2[[#This Row],[200D EMA]]),"Uptrend","Downtrend/NoTrend")</f>
        <v>Uptrend</v>
      </c>
      <c r="AL138">
        <v>0.14000000000000001</v>
      </c>
      <c r="AM138" t="s">
        <v>3181</v>
      </c>
      <c r="AN138">
        <v>-3.82</v>
      </c>
      <c r="AO138" t="s">
        <v>3180</v>
      </c>
      <c r="AQ138">
        <f>(Table2[[#This Row],[Sharpe Ratio]]-AVERAGE(Table2[Sharpe Ratio]))/_xlfn.STDEV.P(Table2[Sharpe Ratio])</f>
        <v>-0.68702344015560113</v>
      </c>
      <c r="AR1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3.9796753779778165</v>
      </c>
      <c r="AS138">
        <f>_xlfn.RANK.AVG(Table2[[#This Row],[1Y Return vs Nifty Z-Score]],Table2[1Y Return vs Nifty Z-Score])</f>
        <v>58</v>
      </c>
      <c r="AT138">
        <f>_xlfn.RANK.AVG(Table2[[#This Row],[6M Return vs Nifty Z-Score]],Table2[6M Return vs Nifty Z-Score])</f>
        <v>8</v>
      </c>
      <c r="AU138">
        <f>_xlfn.RANK.AVG(Table2[[#This Row],[Sharpe Ratio Z-Score]],Table2[Sharpe Ratio Z-Score])</f>
        <v>529.5</v>
      </c>
      <c r="AV138">
        <f>(Table2[[#This Row],[Rank 1Y]]+Table2[[#This Row],[Rank 6M]]+Table2[[#This Row],[Rank Sharpe]])/3</f>
        <v>198.5</v>
      </c>
    </row>
    <row r="139" spans="1:48" x14ac:dyDescent="0.3">
      <c r="A139" t="s">
        <v>963</v>
      </c>
      <c r="B139" t="s">
        <v>964</v>
      </c>
      <c r="C139" t="s">
        <v>3134</v>
      </c>
      <c r="D139" t="s">
        <v>21</v>
      </c>
      <c r="E139">
        <v>15203.200059484399</v>
      </c>
      <c r="F139">
        <v>2716.55</v>
      </c>
      <c r="G139">
        <v>230.65341390939599</v>
      </c>
      <c r="H139">
        <f>(Table2[[#This Row],[1Y Return vs Nifty]]-AVERAGE(Table2[1Y Return vs Nifty]))/_xlfn.STDEV.P(Table2[1Y Return vs Nifty])</f>
        <v>3.4823014991323173</v>
      </c>
      <c r="I139">
        <v>11.729341206443699</v>
      </c>
      <c r="J139">
        <f>(Table2[[#This Row],[1M Return vs Nifty]]-AVERAGE(Table2[1M Return vs Nifty]))/_xlfn.STDEV.P(Table2[1M Return vs Nifty])</f>
        <v>1.2247189422044431</v>
      </c>
      <c r="K139">
        <v>46.441859491825497</v>
      </c>
      <c r="L139">
        <f>(Table2[[#This Row],[6M Return vs Nifty]]-AVERAGE(Table2[6M Return vs Nifty]))/_xlfn.STDEV.P(Table2[6M Return vs Nifty])</f>
        <v>1.4160670833896898</v>
      </c>
      <c r="M139">
        <v>3.0892187212228901</v>
      </c>
      <c r="N139">
        <f>(Table2[[#This Row],[1W Return vs Nifty]]-AVERAGE(Table2[1W Return vs Nifty]))/_xlfn.STDEV.P(Table2[1W Return vs Nifty])</f>
        <v>0.34068551335543396</v>
      </c>
      <c r="O139">
        <v>2610.02</v>
      </c>
      <c r="P139">
        <v>2574.69671890278</v>
      </c>
      <c r="Q139">
        <v>2117.18902696748</v>
      </c>
      <c r="R139">
        <v>58.132670125225701</v>
      </c>
      <c r="S139" s="1">
        <f>(Table2[[#This Row],[Close Price]]-Table2[[#This Row],[20D EMA]])/Table2[[#This Row],[20D EMA]]</f>
        <v>4.0815779189431578E-2</v>
      </c>
      <c r="T139" s="1">
        <f>(Table2[[#This Row],[Close Price]]-Table2[[#This Row],[50D EMA]])/Table2[[#This Row],[50D EMA]]</f>
        <v>5.5095141907692963E-2</v>
      </c>
      <c r="U139" s="1">
        <f>(Table2[[#This Row],[Close Price]]-Table2[[#This Row],[200D EMA]])/Table2[[#This Row],[200D EMA]]</f>
        <v>0.28309280153931499</v>
      </c>
      <c r="V139">
        <v>1.2388186301328801</v>
      </c>
      <c r="W139">
        <v>2708</v>
      </c>
      <c r="X139">
        <v>2745</v>
      </c>
      <c r="Y139">
        <v>2499.0500000000002</v>
      </c>
      <c r="Z139">
        <v>2745</v>
      </c>
      <c r="AA139">
        <v>2708</v>
      </c>
      <c r="AB139">
        <v>2745</v>
      </c>
      <c r="AC139" s="1">
        <f>(Table2[[#This Row],[Close Price]]/Table2[[#This Row],[Day Low]])-1</f>
        <v>3.1573116691285819E-3</v>
      </c>
      <c r="AD139" s="1">
        <f>(Table2[[#This Row],[Day High]]/Table2[[#This Row],[Close Price]])-1</f>
        <v>1.0472842392004411E-2</v>
      </c>
      <c r="AE139" s="1">
        <f>(Table2[[#This Row],[Close Price]]/Table2[[#This Row],[Current Week Low]])-1</f>
        <v>8.7033072567575642E-2</v>
      </c>
      <c r="AF139" s="1">
        <f>(Table2[[#This Row],[Current Week High]]/Table2[[#This Row],[Close Price]])-1</f>
        <v>1.0472842392004411E-2</v>
      </c>
      <c r="AG139" s="1">
        <f>(Table2[[#This Row],[Close Price]]/Table2[[#This Row],[Current Month Low]])-1</f>
        <v>3.1573116691285819E-3</v>
      </c>
      <c r="AH139" s="1">
        <f>(Table2[[#This Row],[Current Month High]]/Table2[[#This Row],[Close Price]])-1</f>
        <v>1.0472842392004411E-2</v>
      </c>
      <c r="AI139">
        <v>8.5862583055714001</v>
      </c>
      <c r="AJ139">
        <v>261.724367509986</v>
      </c>
      <c r="AK139" t="str">
        <f>IF(AND(Table2[[#This Row],[20D EMA]]&gt;Table2[[#This Row],[50D EMA]],Table2[[#This Row],[50D EMA]]&gt;Table2[[#This Row],[200D EMA]]),"Uptrend","Downtrend/NoTrend")</f>
        <v>Uptrend</v>
      </c>
      <c r="AL139">
        <v>0.24</v>
      </c>
      <c r="AM139" t="s">
        <v>3181</v>
      </c>
      <c r="AN139">
        <v>4.74</v>
      </c>
      <c r="AO139" t="s">
        <v>3181</v>
      </c>
      <c r="AQ139">
        <f>(Table2[[#This Row],[Sharpe Ratio]]-AVERAGE(Table2[Sharpe Ratio]))/_xlfn.STDEV.P(Table2[Sharpe Ratio])</f>
        <v>-0.68702344015560113</v>
      </c>
      <c r="AR1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5.7767495979262833</v>
      </c>
      <c r="AS139">
        <f>_xlfn.RANK.AVG(Table2[[#This Row],[1Y Return vs Nifty Z-Score]],Table2[1Y Return vs Nifty Z-Score])</f>
        <v>8</v>
      </c>
      <c r="AT139">
        <f>_xlfn.RANK.AVG(Table2[[#This Row],[6M Return vs Nifty Z-Score]],Table2[6M Return vs Nifty Z-Score])</f>
        <v>59</v>
      </c>
      <c r="AU139">
        <f>_xlfn.RANK.AVG(Table2[[#This Row],[Sharpe Ratio Z-Score]],Table2[Sharpe Ratio Z-Score])</f>
        <v>529.5</v>
      </c>
      <c r="AV139">
        <f>(Table2[[#This Row],[Rank 1Y]]+Table2[[#This Row],[Rank 6M]]+Table2[[#This Row],[Rank Sharpe]])/3</f>
        <v>198.83333333333334</v>
      </c>
    </row>
    <row r="140" spans="1:48" hidden="1" x14ac:dyDescent="0.3">
      <c r="A140" t="s">
        <v>159</v>
      </c>
      <c r="B140" t="s">
        <v>160</v>
      </c>
      <c r="C140" t="s">
        <v>3146</v>
      </c>
      <c r="D140" t="s">
        <v>161</v>
      </c>
      <c r="E140">
        <v>157400.69096259499</v>
      </c>
      <c r="F140">
        <v>7430.4</v>
      </c>
      <c r="G140">
        <v>55.249722879422301</v>
      </c>
      <c r="H140">
        <f>(Table2[[#This Row],[1Y Return vs Nifty]]-AVERAGE(Table2[1Y Return vs Nifty]))/_xlfn.STDEV.P(Table2[1Y Return vs Nifty])</f>
        <v>0.51886137485052897</v>
      </c>
      <c r="I140">
        <v>-2.8423173167031002</v>
      </c>
      <c r="J140">
        <f>(Table2[[#This Row],[1M Return vs Nifty]]-AVERAGE(Table2[1M Return vs Nifty]))/_xlfn.STDEV.P(Table2[1M Return vs Nifty])</f>
        <v>-0.33243403166887076</v>
      </c>
      <c r="K140">
        <v>3.67362112756574</v>
      </c>
      <c r="L140">
        <f>(Table2[[#This Row],[6M Return vs Nifty]]-AVERAGE(Table2[6M Return vs Nifty]))/_xlfn.STDEV.P(Table2[6M Return vs Nifty])</f>
        <v>-7.170652160165468E-2</v>
      </c>
      <c r="M140">
        <v>-3.8991090159377499</v>
      </c>
      <c r="N140">
        <f>(Table2[[#This Row],[1W Return vs Nifty]]-AVERAGE(Table2[1W Return vs Nifty]))/_xlfn.STDEV.P(Table2[1W Return vs Nifty])</f>
        <v>-0.98659414916562149</v>
      </c>
      <c r="O140">
        <v>7853.62</v>
      </c>
      <c r="P140">
        <v>7931.94199508981</v>
      </c>
      <c r="Q140">
        <v>7135.7641472073601</v>
      </c>
      <c r="R140">
        <v>28.307733444745701</v>
      </c>
      <c r="S140" s="1">
        <f>(Table2[[#This Row],[Close Price]]-Table2[[#This Row],[20D EMA]])/Table2[[#This Row],[20D EMA]]</f>
        <v>-5.3888525291521647E-2</v>
      </c>
      <c r="T140" s="1">
        <f>(Table2[[#This Row],[Close Price]]-Table2[[#This Row],[50D EMA]])/Table2[[#This Row],[50D EMA]]</f>
        <v>-6.32306685298865E-2</v>
      </c>
      <c r="U140" s="1">
        <f>(Table2[[#This Row],[Close Price]]-Table2[[#This Row],[200D EMA]])/Table2[[#This Row],[200D EMA]]</f>
        <v>4.1290021182657455E-2</v>
      </c>
      <c r="V140">
        <v>1.0916992553704301</v>
      </c>
      <c r="W140">
        <v>7384</v>
      </c>
      <c r="X140">
        <v>7500</v>
      </c>
      <c r="Y140">
        <v>7200.05</v>
      </c>
      <c r="Z140">
        <v>7587.7</v>
      </c>
      <c r="AA140">
        <v>7384</v>
      </c>
      <c r="AB140">
        <v>7500</v>
      </c>
      <c r="AC140" s="1">
        <f>(Table2[[#This Row],[Close Price]]/Table2[[#This Row],[Day Low]])-1</f>
        <v>6.2838569880823147E-3</v>
      </c>
      <c r="AD140" s="1">
        <f>(Table2[[#This Row],[Day High]]/Table2[[#This Row],[Close Price]])-1</f>
        <v>9.3669250645995739E-3</v>
      </c>
      <c r="AE140" s="1">
        <f>(Table2[[#This Row],[Close Price]]/Table2[[#This Row],[Current Week Low]])-1</f>
        <v>3.1992833383101438E-2</v>
      </c>
      <c r="AF140" s="1">
        <f>(Table2[[#This Row],[Current Week High]]/Table2[[#This Row],[Close Price]])-1</f>
        <v>2.1169788975021531E-2</v>
      </c>
      <c r="AG140" s="1">
        <f>(Table2[[#This Row],[Close Price]]/Table2[[#This Row],[Current Month Low]])-1</f>
        <v>6.2838569880823147E-3</v>
      </c>
      <c r="AH140" s="1">
        <f>(Table2[[#This Row],[Current Month High]]/Table2[[#This Row],[Close Price]])-1</f>
        <v>9.3669250645995739E-3</v>
      </c>
      <c r="AI140">
        <v>23.142091946597699</v>
      </c>
      <c r="AJ140">
        <v>83.697990061558897</v>
      </c>
      <c r="AK140" t="str">
        <f>IF(AND(Table2[[#This Row],[20D EMA]]&gt;Table2[[#This Row],[50D EMA]],Table2[[#This Row],[50D EMA]]&gt;Table2[[#This Row],[200D EMA]]),"Uptrend","Downtrend/NoTrend")</f>
        <v>Downtrend/NoTrend</v>
      </c>
      <c r="AL140">
        <v>-0.03</v>
      </c>
      <c r="AM140" t="s">
        <v>3180</v>
      </c>
      <c r="AN140">
        <v>-15.27</v>
      </c>
      <c r="AO140" t="s">
        <v>3180</v>
      </c>
      <c r="AP140">
        <v>0.158272594258347</v>
      </c>
      <c r="AQ140">
        <f>(Table2[[#This Row],[Sharpe Ratio]]-AVERAGE(Table2[Sharpe Ratio]))/_xlfn.STDEV.P(Table2[Sharpe Ratio])</f>
        <v>1.1931656940911712</v>
      </c>
      <c r="AR1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0">
        <f>_xlfn.RANK.AVG(Table2[[#This Row],[1Y Return vs Nifty Z-Score]],Table2[1Y Return vs Nifty Z-Score])</f>
        <v>164</v>
      </c>
      <c r="AT140">
        <f>_xlfn.RANK.AVG(Table2[[#This Row],[6M Return vs Nifty Z-Score]],Table2[6M Return vs Nifty Z-Score])</f>
        <v>345</v>
      </c>
      <c r="AU140">
        <f>_xlfn.RANK.AVG(Table2[[#This Row],[Sharpe Ratio Z-Score]],Table2[Sharpe Ratio Z-Score])</f>
        <v>88</v>
      </c>
      <c r="AV140">
        <f>(Table2[[#This Row],[Rank 1Y]]+Table2[[#This Row],[Rank 6M]]+Table2[[#This Row],[Rank Sharpe]])/3</f>
        <v>199</v>
      </c>
    </row>
    <row r="141" spans="1:48" hidden="1" x14ac:dyDescent="0.3">
      <c r="A141" t="s">
        <v>1812</v>
      </c>
      <c r="B141" t="s">
        <v>1813</v>
      </c>
      <c r="C141" t="s">
        <v>3145</v>
      </c>
      <c r="D141" t="s">
        <v>835</v>
      </c>
      <c r="E141">
        <v>4301.8636696580998</v>
      </c>
      <c r="F141">
        <v>352.8</v>
      </c>
      <c r="G141">
        <v>93.339266435946698</v>
      </c>
      <c r="H141">
        <f>(Table2[[#This Row],[1Y Return vs Nifty]]-AVERAGE(Table2[1Y Return vs Nifty]))/_xlfn.STDEV.P(Table2[1Y Return vs Nifty])</f>
        <v>1.162383076293485</v>
      </c>
      <c r="I141">
        <v>-3.6555607978430702</v>
      </c>
      <c r="J141">
        <f>(Table2[[#This Row],[1M Return vs Nifty]]-AVERAGE(Table2[1M Return vs Nifty]))/_xlfn.STDEV.P(Table2[1M Return vs Nifty])</f>
        <v>-0.41933865567777318</v>
      </c>
      <c r="K141">
        <v>30.509870949730999</v>
      </c>
      <c r="L141">
        <f>(Table2[[#This Row],[6M Return vs Nifty]]-AVERAGE(Table2[6M Return vs Nifty]))/_xlfn.STDEV.P(Table2[6M Return vs Nifty])</f>
        <v>0.86184289893600352</v>
      </c>
      <c r="M141">
        <v>-6.2833002895800103</v>
      </c>
      <c r="N141">
        <f>(Table2[[#This Row],[1W Return vs Nifty]]-AVERAGE(Table2[1W Return vs Nifty]))/_xlfn.STDEV.P(Table2[1W Return vs Nifty])</f>
        <v>-1.4394190177301398</v>
      </c>
      <c r="O141">
        <v>370.31</v>
      </c>
      <c r="P141">
        <v>370.48458371116101</v>
      </c>
      <c r="Q141">
        <v>313.260362151425</v>
      </c>
      <c r="R141">
        <v>37.535237882069801</v>
      </c>
      <c r="S141" s="1">
        <f>(Table2[[#This Row],[Close Price]]-Table2[[#This Row],[20D EMA]])/Table2[[#This Row],[20D EMA]]</f>
        <v>-4.7284707407307364E-2</v>
      </c>
      <c r="T141" s="1">
        <f>(Table2[[#This Row],[Close Price]]-Table2[[#This Row],[50D EMA]])/Table2[[#This Row],[50D EMA]]</f>
        <v>-4.7733656105238477E-2</v>
      </c>
      <c r="U141" s="1">
        <f>(Table2[[#This Row],[Close Price]]-Table2[[#This Row],[200D EMA]])/Table2[[#This Row],[200D EMA]]</f>
        <v>0.12621972846172663</v>
      </c>
      <c r="V141">
        <v>0.66427718453894302</v>
      </c>
      <c r="W141">
        <v>348.35</v>
      </c>
      <c r="X141">
        <v>354.15</v>
      </c>
      <c r="Y141">
        <v>345.3</v>
      </c>
      <c r="Z141">
        <v>391.95</v>
      </c>
      <c r="AA141">
        <v>348.35</v>
      </c>
      <c r="AB141">
        <v>354.15</v>
      </c>
      <c r="AC141" s="1">
        <f>(Table2[[#This Row],[Close Price]]/Table2[[#This Row],[Day Low]])-1</f>
        <v>1.2774508396727446E-2</v>
      </c>
      <c r="AD141" s="1">
        <f>(Table2[[#This Row],[Day High]]/Table2[[#This Row],[Close Price]])-1</f>
        <v>3.826530612244694E-3</v>
      </c>
      <c r="AE141" s="1">
        <f>(Table2[[#This Row],[Close Price]]/Table2[[#This Row],[Current Week Low]])-1</f>
        <v>2.1720243266724504E-2</v>
      </c>
      <c r="AF141" s="1">
        <f>(Table2[[#This Row],[Current Week High]]/Table2[[#This Row],[Close Price]])-1</f>
        <v>0.1109693877551019</v>
      </c>
      <c r="AG141" s="1">
        <f>(Table2[[#This Row],[Close Price]]/Table2[[#This Row],[Current Month Low]])-1</f>
        <v>1.2774508396727446E-2</v>
      </c>
      <c r="AH141" s="1">
        <f>(Table2[[#This Row],[Current Month High]]/Table2[[#This Row],[Close Price]])-1</f>
        <v>3.826530612244694E-3</v>
      </c>
      <c r="AI141">
        <v>16.765873015873002</v>
      </c>
      <c r="AJ141">
        <v>124.713375796178</v>
      </c>
      <c r="AK141" t="str">
        <f>IF(AND(Table2[[#This Row],[20D EMA]]&gt;Table2[[#This Row],[50D EMA]],Table2[[#This Row],[50D EMA]]&gt;Table2[[#This Row],[200D EMA]]),"Uptrend","Downtrend/NoTrend")</f>
        <v>Downtrend/NoTrend</v>
      </c>
      <c r="AL141">
        <v>0</v>
      </c>
      <c r="AM141" t="s">
        <v>3182</v>
      </c>
      <c r="AN141">
        <v>-8.86</v>
      </c>
      <c r="AO141" t="s">
        <v>3180</v>
      </c>
      <c r="AP141">
        <v>3.6411727036309002E-2</v>
      </c>
      <c r="AQ141">
        <f>(Table2[[#This Row],[Sharpe Ratio]]-AVERAGE(Table2[Sharpe Ratio]))/_xlfn.STDEV.P(Table2[Sharpe Ratio])</f>
        <v>-0.25447266373325078</v>
      </c>
      <c r="AR1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1">
        <f>_xlfn.RANK.AVG(Table2[[#This Row],[1Y Return vs Nifty Z-Score]],Table2[1Y Return vs Nifty Z-Score])</f>
        <v>83</v>
      </c>
      <c r="AT141">
        <f>_xlfn.RANK.AVG(Table2[[#This Row],[6M Return vs Nifty Z-Score]],Table2[6M Return vs Nifty Z-Score])</f>
        <v>108</v>
      </c>
      <c r="AU141">
        <f>_xlfn.RANK.AVG(Table2[[#This Row],[Sharpe Ratio Z-Score]],Table2[Sharpe Ratio Z-Score])</f>
        <v>407</v>
      </c>
      <c r="AV141">
        <f>(Table2[[#This Row],[Rank 1Y]]+Table2[[#This Row],[Rank 6M]]+Table2[[#This Row],[Rank Sharpe]])/3</f>
        <v>199.33333333333334</v>
      </c>
    </row>
    <row r="142" spans="1:48" hidden="1" x14ac:dyDescent="0.3">
      <c r="A142" t="s">
        <v>908</v>
      </c>
      <c r="B142" t="s">
        <v>909</v>
      </c>
      <c r="C142" t="s">
        <v>3141</v>
      </c>
      <c r="D142" t="s">
        <v>759</v>
      </c>
      <c r="E142">
        <v>16641.020414909799</v>
      </c>
      <c r="F142">
        <v>934.55</v>
      </c>
      <c r="G142">
        <v>17.294937747086799</v>
      </c>
      <c r="H142">
        <f>(Table2[[#This Row],[1Y Return vs Nifty]]-AVERAGE(Table2[1Y Return vs Nifty]))/_xlfn.STDEV.P(Table2[1Y Return vs Nifty])</f>
        <v>-0.12238358703819446</v>
      </c>
      <c r="I142">
        <v>-2.1062002841243301</v>
      </c>
      <c r="J142">
        <f>(Table2[[#This Row],[1M Return vs Nifty]]-AVERAGE(Table2[1M Return vs Nifty]))/_xlfn.STDEV.P(Table2[1M Return vs Nifty])</f>
        <v>-0.25377127515573672</v>
      </c>
      <c r="K142">
        <v>15.8627831951356</v>
      </c>
      <c r="L142">
        <f>(Table2[[#This Row],[6M Return vs Nifty]]-AVERAGE(Table2[6M Return vs Nifty]))/_xlfn.STDEV.P(Table2[6M Return vs Nifty])</f>
        <v>0.35231640486629273</v>
      </c>
      <c r="M142">
        <v>-3.8134732811135499</v>
      </c>
      <c r="N142">
        <f>(Table2[[#This Row],[1W Return vs Nifty]]-AVERAGE(Table2[1W Return vs Nifty]))/_xlfn.STDEV.P(Table2[1W Return vs Nifty])</f>
        <v>-0.97032951855695626</v>
      </c>
      <c r="O142">
        <v>949.76</v>
      </c>
      <c r="P142">
        <v>953.87846157132003</v>
      </c>
      <c r="Q142">
        <v>841.24965332831198</v>
      </c>
      <c r="R142">
        <v>36.309399009533998</v>
      </c>
      <c r="S142" s="1">
        <f>(Table2[[#This Row],[Close Price]]-Table2[[#This Row],[20D EMA]])/Table2[[#This Row],[20D EMA]]</f>
        <v>-1.6014572102425916E-2</v>
      </c>
      <c r="T142" s="1">
        <f>(Table2[[#This Row],[Close Price]]-Table2[[#This Row],[50D EMA]])/Table2[[#This Row],[50D EMA]]</f>
        <v>-2.0263023382958434E-2</v>
      </c>
      <c r="U142" s="1">
        <f>(Table2[[#This Row],[Close Price]]-Table2[[#This Row],[200D EMA]])/Table2[[#This Row],[200D EMA]]</f>
        <v>0.11090684709652526</v>
      </c>
      <c r="V142">
        <v>0.49347765511702102</v>
      </c>
      <c r="W142">
        <v>926.1</v>
      </c>
      <c r="X142">
        <v>942.55</v>
      </c>
      <c r="Y142">
        <v>860.05</v>
      </c>
      <c r="Z142">
        <v>942.55</v>
      </c>
      <c r="AA142">
        <v>926.1</v>
      </c>
      <c r="AB142">
        <v>942.55</v>
      </c>
      <c r="AC142" s="1">
        <f>(Table2[[#This Row],[Close Price]]/Table2[[#This Row],[Day Low]])-1</f>
        <v>9.1242846344885553E-3</v>
      </c>
      <c r="AD142" s="1">
        <f>(Table2[[#This Row],[Day High]]/Table2[[#This Row],[Close Price]])-1</f>
        <v>8.5602696484938789E-3</v>
      </c>
      <c r="AE142" s="1">
        <f>(Table2[[#This Row],[Close Price]]/Table2[[#This Row],[Current Week Low]])-1</f>
        <v>8.6622870763327642E-2</v>
      </c>
      <c r="AF142" s="1">
        <f>(Table2[[#This Row],[Current Week High]]/Table2[[#This Row],[Close Price]])-1</f>
        <v>8.5602696484938789E-3</v>
      </c>
      <c r="AG142" s="1">
        <f>(Table2[[#This Row],[Close Price]]/Table2[[#This Row],[Current Month Low]])-1</f>
        <v>9.1242846344885553E-3</v>
      </c>
      <c r="AH142" s="1">
        <f>(Table2[[#This Row],[Current Month High]]/Table2[[#This Row],[Close Price]])-1</f>
        <v>8.5602696484938789E-3</v>
      </c>
      <c r="AI142">
        <v>13.8569364934995</v>
      </c>
      <c r="AJ142">
        <v>55.227971098745897</v>
      </c>
      <c r="AK142" t="str">
        <f>IF(AND(Table2[[#This Row],[20D EMA]]&gt;Table2[[#This Row],[50D EMA]],Table2[[#This Row],[50D EMA]]&gt;Table2[[#This Row],[200D EMA]]),"Uptrend","Downtrend/NoTrend")</f>
        <v>Downtrend/NoTrend</v>
      </c>
      <c r="AL142">
        <v>0.05</v>
      </c>
      <c r="AM142" t="s">
        <v>3181</v>
      </c>
      <c r="AN142">
        <v>-10.1</v>
      </c>
      <c r="AO142" t="s">
        <v>3180</v>
      </c>
      <c r="AP142">
        <v>0.175542488819526</v>
      </c>
      <c r="AQ142">
        <f>(Table2[[#This Row],[Sharpe Ratio]]-AVERAGE(Table2[Sharpe Ratio]))/_xlfn.STDEV.P(Table2[Sharpe Ratio])</f>
        <v>1.398322299097055</v>
      </c>
      <c r="AR1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2">
        <f>_xlfn.RANK.AVG(Table2[[#This Row],[1Y Return vs Nifty Z-Score]],Table2[1Y Return vs Nifty Z-Score])</f>
        <v>333</v>
      </c>
      <c r="AT142">
        <f>_xlfn.RANK.AVG(Table2[[#This Row],[6M Return vs Nifty Z-Score]],Table2[6M Return vs Nifty Z-Score])</f>
        <v>203</v>
      </c>
      <c r="AU142">
        <f>_xlfn.RANK.AVG(Table2[[#This Row],[Sharpe Ratio Z-Score]],Table2[Sharpe Ratio Z-Score])</f>
        <v>63</v>
      </c>
      <c r="AV142">
        <f>(Table2[[#This Row],[Rank 1Y]]+Table2[[#This Row],[Rank 6M]]+Table2[[#This Row],[Rank Sharpe]])/3</f>
        <v>199.66666666666666</v>
      </c>
    </row>
    <row r="143" spans="1:48" hidden="1" x14ac:dyDescent="0.3">
      <c r="A143" t="s">
        <v>496</v>
      </c>
      <c r="B143" t="s">
        <v>497</v>
      </c>
      <c r="C143" t="s">
        <v>3135</v>
      </c>
      <c r="D143" t="s">
        <v>136</v>
      </c>
      <c r="E143">
        <v>43477.446651947001</v>
      </c>
      <c r="F143">
        <v>219.34</v>
      </c>
      <c r="G143">
        <v>167.61574798569299</v>
      </c>
      <c r="H143">
        <f>(Table2[[#This Row],[1Y Return vs Nifty]]-AVERAGE(Table2[1Y Return vs Nifty]))/_xlfn.STDEV.P(Table2[1Y Return vs Nifty])</f>
        <v>2.4172820149787615</v>
      </c>
      <c r="I143">
        <v>-3.6904118139414099</v>
      </c>
      <c r="J143">
        <f>(Table2[[#This Row],[1M Return vs Nifty]]-AVERAGE(Table2[1M Return vs Nifty]))/_xlfn.STDEV.P(Table2[1M Return vs Nifty])</f>
        <v>-0.42306289635180705</v>
      </c>
      <c r="K143">
        <v>-8.7164962625516402</v>
      </c>
      <c r="L143">
        <f>(Table2[[#This Row],[6M Return vs Nifty]]-AVERAGE(Table2[6M Return vs Nifty]))/_xlfn.STDEV.P(Table2[6M Return vs Nifty])</f>
        <v>-0.50272005689763766</v>
      </c>
      <c r="M143">
        <v>5.5066269801172698</v>
      </c>
      <c r="N143">
        <f>(Table2[[#This Row],[1W Return vs Nifty]]-AVERAGE(Table2[1W Return vs Nifty]))/_xlfn.STDEV.P(Table2[1W Return vs Nifty])</f>
        <v>0.79981922011896223</v>
      </c>
      <c r="O143">
        <v>217.24</v>
      </c>
      <c r="P143">
        <v>235.26061380754601</v>
      </c>
      <c r="Q143">
        <v>224.445452768226</v>
      </c>
      <c r="R143">
        <v>54.844230410558502</v>
      </c>
      <c r="S143" s="1">
        <f>(Table2[[#This Row],[Close Price]]-Table2[[#This Row],[20D EMA]])/Table2[[#This Row],[20D EMA]]</f>
        <v>9.6667280427177055E-3</v>
      </c>
      <c r="T143" s="1">
        <f>(Table2[[#This Row],[Close Price]]-Table2[[#This Row],[50D EMA]])/Table2[[#This Row],[50D EMA]]</f>
        <v>-6.7672244622169517E-2</v>
      </c>
      <c r="U143" s="1">
        <f>(Table2[[#This Row],[Close Price]]-Table2[[#This Row],[200D EMA]])/Table2[[#This Row],[200D EMA]]</f>
        <v>-2.2746964597666217E-2</v>
      </c>
      <c r="V143">
        <v>0.65442331600553505</v>
      </c>
      <c r="W143">
        <v>218.12</v>
      </c>
      <c r="X143">
        <v>220.25</v>
      </c>
      <c r="Y143">
        <v>192.11</v>
      </c>
      <c r="Z143">
        <v>223.9</v>
      </c>
      <c r="AA143">
        <v>218.12</v>
      </c>
      <c r="AB143">
        <v>220.25</v>
      </c>
      <c r="AC143" s="1">
        <f>(Table2[[#This Row],[Close Price]]/Table2[[#This Row],[Day Low]])-1</f>
        <v>5.5932514212360118E-3</v>
      </c>
      <c r="AD143" s="1">
        <f>(Table2[[#This Row],[Day High]]/Table2[[#This Row],[Close Price]])-1</f>
        <v>4.1488100665632022E-3</v>
      </c>
      <c r="AE143" s="1">
        <f>(Table2[[#This Row],[Close Price]]/Table2[[#This Row],[Current Week Low]])-1</f>
        <v>0.14174171047837181</v>
      </c>
      <c r="AF143" s="1">
        <f>(Table2[[#This Row],[Current Week High]]/Table2[[#This Row],[Close Price]])-1</f>
        <v>2.0789641652229518E-2</v>
      </c>
      <c r="AG143" s="1">
        <f>(Table2[[#This Row],[Close Price]]/Table2[[#This Row],[Current Month Low]])-1</f>
        <v>5.5932514212360118E-3</v>
      </c>
      <c r="AH143" s="1">
        <f>(Table2[[#This Row],[Current Month High]]/Table2[[#This Row],[Close Price]])-1</f>
        <v>4.1488100665632022E-3</v>
      </c>
      <c r="AI143">
        <v>61.256496763016301</v>
      </c>
      <c r="AJ143">
        <v>196.20526671168099</v>
      </c>
      <c r="AK143" t="str">
        <f>IF(AND(Table2[[#This Row],[20D EMA]]&gt;Table2[[#This Row],[50D EMA]],Table2[[#This Row],[50D EMA]]&gt;Table2[[#This Row],[200D EMA]]),"Uptrend","Downtrend/NoTrend")</f>
        <v>Downtrend/NoTrend</v>
      </c>
      <c r="AL143">
        <v>-0.28000000000000003</v>
      </c>
      <c r="AM143" t="s">
        <v>3180</v>
      </c>
      <c r="AN143">
        <v>-1.89</v>
      </c>
      <c r="AO143" t="s">
        <v>3180</v>
      </c>
      <c r="AP143">
        <v>0.15954181283173199</v>
      </c>
      <c r="AQ143">
        <f>(Table2[[#This Row],[Sharpe Ratio]]-AVERAGE(Table2[Sharpe Ratio]))/_xlfn.STDEV.P(Table2[Sharpe Ratio])</f>
        <v>1.2082432947449357</v>
      </c>
      <c r="AR1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3">
        <f>_xlfn.RANK.AVG(Table2[[#This Row],[1Y Return vs Nifty Z-Score]],Table2[1Y Return vs Nifty Z-Score])</f>
        <v>23</v>
      </c>
      <c r="AT143">
        <f>_xlfn.RANK.AVG(Table2[[#This Row],[6M Return vs Nifty Z-Score]],Table2[6M Return vs Nifty Z-Score])</f>
        <v>494</v>
      </c>
      <c r="AU143">
        <f>_xlfn.RANK.AVG(Table2[[#This Row],[Sharpe Ratio Z-Score]],Table2[Sharpe Ratio Z-Score])</f>
        <v>87</v>
      </c>
      <c r="AV143">
        <f>(Table2[[#This Row],[Rank 1Y]]+Table2[[#This Row],[Rank 6M]]+Table2[[#This Row],[Rank Sharpe]])/3</f>
        <v>201.33333333333334</v>
      </c>
    </row>
    <row r="144" spans="1:48" hidden="1" x14ac:dyDescent="0.3">
      <c r="A144" t="s">
        <v>1208</v>
      </c>
      <c r="B144" t="s">
        <v>1209</v>
      </c>
      <c r="C144" t="s">
        <v>580</v>
      </c>
      <c r="D144" t="s">
        <v>463</v>
      </c>
      <c r="E144">
        <v>9726.3233133391204</v>
      </c>
      <c r="F144">
        <v>373.25</v>
      </c>
      <c r="G144">
        <v>68.208803923615704</v>
      </c>
      <c r="H144">
        <f>(Table2[[#This Row],[1Y Return vs Nifty]]-AVERAGE(Table2[1Y Return vs Nifty]))/_xlfn.STDEV.P(Table2[1Y Return vs Nifty])</f>
        <v>0.73780466227325325</v>
      </c>
      <c r="I144">
        <v>6.7089331761345496</v>
      </c>
      <c r="J144">
        <f>(Table2[[#This Row],[1M Return vs Nifty]]-AVERAGE(Table2[1M Return vs Nifty]))/_xlfn.STDEV.P(Table2[1M Return vs Nifty])</f>
        <v>0.68822933931982</v>
      </c>
      <c r="K144">
        <v>6.8177411453264396</v>
      </c>
      <c r="L144">
        <f>(Table2[[#This Row],[6M Return vs Nifty]]-AVERAGE(Table2[6M Return vs Nifty]))/_xlfn.STDEV.P(Table2[6M Return vs Nifty])</f>
        <v>3.7667606308611191E-2</v>
      </c>
      <c r="M144">
        <v>12.091299178922901</v>
      </c>
      <c r="N144">
        <f>(Table2[[#This Row],[1W Return vs Nifty]]-AVERAGE(Table2[1W Return vs Nifty]))/_xlfn.STDEV.P(Table2[1W Return vs Nifty])</f>
        <v>2.0504333616637114</v>
      </c>
      <c r="O144">
        <v>359.96</v>
      </c>
      <c r="P144">
        <v>369.189341026259</v>
      </c>
      <c r="Q144">
        <v>337.321222633763</v>
      </c>
      <c r="R144">
        <v>53.001047919759202</v>
      </c>
      <c r="S144" s="1">
        <f>(Table2[[#This Row],[Close Price]]-Table2[[#This Row],[20D EMA]])/Table2[[#This Row],[20D EMA]]</f>
        <v>3.692076897433054E-2</v>
      </c>
      <c r="T144" s="1">
        <f>(Table2[[#This Row],[Close Price]]-Table2[[#This Row],[50D EMA]])/Table2[[#This Row],[50D EMA]]</f>
        <v>1.0998852140349794E-2</v>
      </c>
      <c r="U144" s="1">
        <f>(Table2[[#This Row],[Close Price]]-Table2[[#This Row],[200D EMA]])/Table2[[#This Row],[200D EMA]]</f>
        <v>0.10651205721866382</v>
      </c>
      <c r="V144">
        <v>1.04315014873406</v>
      </c>
      <c r="W144">
        <v>370.4</v>
      </c>
      <c r="X144">
        <v>378</v>
      </c>
      <c r="Y144">
        <v>310.25</v>
      </c>
      <c r="Z144">
        <v>378</v>
      </c>
      <c r="AA144">
        <v>370.4</v>
      </c>
      <c r="AB144">
        <v>378</v>
      </c>
      <c r="AC144" s="1">
        <f>(Table2[[#This Row],[Close Price]]/Table2[[#This Row],[Day Low]])-1</f>
        <v>7.6943844492440849E-3</v>
      </c>
      <c r="AD144" s="1">
        <f>(Table2[[#This Row],[Day High]]/Table2[[#This Row],[Close Price]])-1</f>
        <v>1.2726054922973962E-2</v>
      </c>
      <c r="AE144" s="1">
        <f>(Table2[[#This Row],[Close Price]]/Table2[[#This Row],[Current Week Low]])-1</f>
        <v>0.20306204673650274</v>
      </c>
      <c r="AF144" s="1">
        <f>(Table2[[#This Row],[Current Week High]]/Table2[[#This Row],[Close Price]])-1</f>
        <v>1.2726054922973962E-2</v>
      </c>
      <c r="AG144" s="1">
        <f>(Table2[[#This Row],[Close Price]]/Table2[[#This Row],[Current Month Low]])-1</f>
        <v>7.6943844492440849E-3</v>
      </c>
      <c r="AH144" s="1">
        <f>(Table2[[#This Row],[Current Month High]]/Table2[[#This Row],[Close Price]])-1</f>
        <v>1.2726054922973962E-2</v>
      </c>
      <c r="AI144">
        <v>12.873409243134599</v>
      </c>
      <c r="AJ144">
        <v>100.996230479267</v>
      </c>
      <c r="AK144" t="str">
        <f>IF(AND(Table2[[#This Row],[20D EMA]]&gt;Table2[[#This Row],[50D EMA]],Table2[[#This Row],[50D EMA]]&gt;Table2[[#This Row],[200D EMA]]),"Uptrend","Downtrend/NoTrend")</f>
        <v>Downtrend/NoTrend</v>
      </c>
      <c r="AL144">
        <v>-7.0000000000000007E-2</v>
      </c>
      <c r="AM144" t="s">
        <v>3180</v>
      </c>
      <c r="AN144">
        <v>0.86</v>
      </c>
      <c r="AO144" t="s">
        <v>3181</v>
      </c>
      <c r="AP144">
        <v>0.11431993839002801</v>
      </c>
      <c r="AQ144">
        <f>(Table2[[#This Row],[Sharpe Ratio]]-AVERAGE(Table2[Sharpe Ratio]))/_xlfn.STDEV.P(Table2[Sharpe Ratio])</f>
        <v>0.67103293717174173</v>
      </c>
      <c r="AR1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4">
        <f>_xlfn.RANK.AVG(Table2[[#This Row],[1Y Return vs Nifty Z-Score]],Table2[1Y Return vs Nifty Z-Score])</f>
        <v>122</v>
      </c>
      <c r="AT144">
        <f>_xlfn.RANK.AVG(Table2[[#This Row],[6M Return vs Nifty Z-Score]],Table2[6M Return vs Nifty Z-Score])</f>
        <v>305</v>
      </c>
      <c r="AU144">
        <f>_xlfn.RANK.AVG(Table2[[#This Row],[Sharpe Ratio Z-Score]],Table2[Sharpe Ratio Z-Score])</f>
        <v>178</v>
      </c>
      <c r="AV144">
        <f>(Table2[[#This Row],[Rank 1Y]]+Table2[[#This Row],[Rank 6M]]+Table2[[#This Row],[Rank Sharpe]])/3</f>
        <v>201.66666666666666</v>
      </c>
    </row>
    <row r="145" spans="1:48" hidden="1" x14ac:dyDescent="0.3">
      <c r="A145" t="s">
        <v>685</v>
      </c>
      <c r="B145" t="s">
        <v>686</v>
      </c>
      <c r="C145" t="s">
        <v>3138</v>
      </c>
      <c r="D145" t="s">
        <v>46</v>
      </c>
      <c r="E145">
        <v>26235.370115366299</v>
      </c>
      <c r="F145">
        <v>99.97</v>
      </c>
      <c r="G145">
        <v>99.386079589518204</v>
      </c>
      <c r="H145">
        <f>(Table2[[#This Row],[1Y Return vs Nifty]]-AVERAGE(Table2[1Y Return vs Nifty]))/_xlfn.STDEV.P(Table2[1Y Return vs Nifty])</f>
        <v>1.2645438040302039</v>
      </c>
      <c r="I145">
        <v>-13.028617222378999</v>
      </c>
      <c r="J145">
        <f>(Table2[[#This Row],[1M Return vs Nifty]]-AVERAGE(Table2[1M Return vs Nifty]))/_xlfn.STDEV.P(Table2[1M Return vs Nifty])</f>
        <v>-1.4209598961538772</v>
      </c>
      <c r="K145">
        <v>0.55737761132222696</v>
      </c>
      <c r="L145">
        <f>(Table2[[#This Row],[6M Return vs Nifty]]-AVERAGE(Table2[6M Return vs Nifty]))/_xlfn.STDEV.P(Table2[6M Return vs Nifty])</f>
        <v>-0.18011091297978807</v>
      </c>
      <c r="M145">
        <v>4.8669171325768499</v>
      </c>
      <c r="N145">
        <f>(Table2[[#This Row],[1W Return vs Nifty]]-AVERAGE(Table2[1W Return vs Nifty]))/_xlfn.STDEV.P(Table2[1W Return vs Nifty])</f>
        <v>0.67832035766008392</v>
      </c>
      <c r="O145">
        <v>102.59</v>
      </c>
      <c r="P145">
        <v>109.158182227442</v>
      </c>
      <c r="Q145">
        <v>97.898367069811101</v>
      </c>
      <c r="R145">
        <v>40.996430096682602</v>
      </c>
      <c r="S145" s="1">
        <f>(Table2[[#This Row],[Close Price]]-Table2[[#This Row],[20D EMA]])/Table2[[#This Row],[20D EMA]]</f>
        <v>-2.553855151574232E-2</v>
      </c>
      <c r="T145" s="1">
        <f>(Table2[[#This Row],[Close Price]]-Table2[[#This Row],[50D EMA]])/Table2[[#This Row],[50D EMA]]</f>
        <v>-8.4173096692811367E-2</v>
      </c>
      <c r="U145" s="1">
        <f>(Table2[[#This Row],[Close Price]]-Table2[[#This Row],[200D EMA]])/Table2[[#This Row],[200D EMA]]</f>
        <v>2.116105704512539E-2</v>
      </c>
      <c r="V145">
        <v>0.33986455780422897</v>
      </c>
      <c r="W145">
        <v>97.55</v>
      </c>
      <c r="X145">
        <v>100.9</v>
      </c>
      <c r="Y145">
        <v>85.21</v>
      </c>
      <c r="Z145">
        <v>100.9</v>
      </c>
      <c r="AA145">
        <v>97.55</v>
      </c>
      <c r="AB145">
        <v>100.9</v>
      </c>
      <c r="AC145" s="1">
        <f>(Table2[[#This Row],[Close Price]]/Table2[[#This Row],[Day Low]])-1</f>
        <v>2.4807790876473668E-2</v>
      </c>
      <c r="AD145" s="1">
        <f>(Table2[[#This Row],[Day High]]/Table2[[#This Row],[Close Price]])-1</f>
        <v>9.3027908372511625E-3</v>
      </c>
      <c r="AE145" s="1">
        <f>(Table2[[#This Row],[Close Price]]/Table2[[#This Row],[Current Week Low]])-1</f>
        <v>0.17321910573876309</v>
      </c>
      <c r="AF145" s="1">
        <f>(Table2[[#This Row],[Current Week High]]/Table2[[#This Row],[Close Price]])-1</f>
        <v>9.3027908372511625E-3</v>
      </c>
      <c r="AG145" s="1">
        <f>(Table2[[#This Row],[Close Price]]/Table2[[#This Row],[Current Month Low]])-1</f>
        <v>2.4807790876473668E-2</v>
      </c>
      <c r="AH145" s="1">
        <f>(Table2[[#This Row],[Current Month High]]/Table2[[#This Row],[Close Price]])-1</f>
        <v>9.3027908372511625E-3</v>
      </c>
      <c r="AI145">
        <v>39.875295922109899</v>
      </c>
      <c r="AJ145">
        <v>135.03918495297799</v>
      </c>
      <c r="AK145" t="str">
        <f>IF(AND(Table2[[#This Row],[20D EMA]]&gt;Table2[[#This Row],[50D EMA]],Table2[[#This Row],[50D EMA]]&gt;Table2[[#This Row],[200D EMA]]),"Uptrend","Downtrend/NoTrend")</f>
        <v>Downtrend/NoTrend</v>
      </c>
      <c r="AL145">
        <v>-0.12</v>
      </c>
      <c r="AM145" t="s">
        <v>3180</v>
      </c>
      <c r="AN145">
        <v>-11.34</v>
      </c>
      <c r="AO145" t="s">
        <v>3180</v>
      </c>
      <c r="AP145">
        <v>0.118173929292764</v>
      </c>
      <c r="AQ145">
        <f>(Table2[[#This Row],[Sharpe Ratio]]-AVERAGE(Table2[Sharpe Ratio]))/_xlfn.STDEV.P(Table2[Sharpe Ratio])</f>
        <v>0.71681617496325833</v>
      </c>
      <c r="AR1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5">
        <f>_xlfn.RANK.AVG(Table2[[#This Row],[1Y Return vs Nifty Z-Score]],Table2[1Y Return vs Nifty Z-Score])</f>
        <v>69</v>
      </c>
      <c r="AT145">
        <f>_xlfn.RANK.AVG(Table2[[#This Row],[6M Return vs Nifty Z-Score]],Table2[6M Return vs Nifty Z-Score])</f>
        <v>379</v>
      </c>
      <c r="AU145">
        <f>_xlfn.RANK.AVG(Table2[[#This Row],[Sharpe Ratio Z-Score]],Table2[Sharpe Ratio Z-Score])</f>
        <v>162</v>
      </c>
      <c r="AV145">
        <f>(Table2[[#This Row],[Rank 1Y]]+Table2[[#This Row],[Rank 6M]]+Table2[[#This Row],[Rank Sharpe]])/3</f>
        <v>203.33333333333334</v>
      </c>
    </row>
    <row r="146" spans="1:48" hidden="1" x14ac:dyDescent="0.3">
      <c r="A146" t="s">
        <v>1311</v>
      </c>
      <c r="B146" t="s">
        <v>1312</v>
      </c>
      <c r="C146" t="s">
        <v>3146</v>
      </c>
      <c r="D146" t="s">
        <v>265</v>
      </c>
      <c r="E146">
        <v>8632.1296425276196</v>
      </c>
      <c r="F146">
        <v>74.010000000000005</v>
      </c>
      <c r="G146">
        <v>47.472389677097802</v>
      </c>
      <c r="H146">
        <f>(Table2[[#This Row],[1Y Return vs Nifty]]-AVERAGE(Table2[1Y Return vs Nifty]))/_xlfn.STDEV.P(Table2[1Y Return vs Nifty])</f>
        <v>0.38746356254486364</v>
      </c>
      <c r="I146">
        <v>-3.3384934356901201</v>
      </c>
      <c r="J146">
        <f>(Table2[[#This Row],[1M Return vs Nifty]]-AVERAGE(Table2[1M Return vs Nifty]))/_xlfn.STDEV.P(Table2[1M Return vs Nifty])</f>
        <v>-0.38545628153962241</v>
      </c>
      <c r="K146">
        <v>0.210959577567953</v>
      </c>
      <c r="L146">
        <f>(Table2[[#This Row],[6M Return vs Nifty]]-AVERAGE(Table2[6M Return vs Nifty]))/_xlfn.STDEV.P(Table2[6M Return vs Nifty])</f>
        <v>-0.19216171578637053</v>
      </c>
      <c r="M146">
        <v>-1.36495911257336</v>
      </c>
      <c r="N146">
        <f>(Table2[[#This Row],[1W Return vs Nifty]]-AVERAGE(Table2[1W Return vs Nifty]))/_xlfn.STDEV.P(Table2[1W Return vs Nifty])</f>
        <v>-0.50528792612894202</v>
      </c>
      <c r="O146">
        <v>75.78</v>
      </c>
      <c r="P146">
        <v>77.007504668134303</v>
      </c>
      <c r="Q146">
        <v>67.553382868237094</v>
      </c>
      <c r="R146">
        <v>41.819996851544701</v>
      </c>
      <c r="S146" s="1">
        <f>(Table2[[#This Row],[Close Price]]-Table2[[#This Row],[20D EMA]])/Table2[[#This Row],[20D EMA]]</f>
        <v>-2.3357086302454422E-2</v>
      </c>
      <c r="T146" s="1">
        <f>(Table2[[#This Row],[Close Price]]-Table2[[#This Row],[50D EMA]])/Table2[[#This Row],[50D EMA]]</f>
        <v>-3.8924838313513933E-2</v>
      </c>
      <c r="U146" s="1">
        <f>(Table2[[#This Row],[Close Price]]-Table2[[#This Row],[200D EMA]])/Table2[[#This Row],[200D EMA]]</f>
        <v>9.5577998578643297E-2</v>
      </c>
      <c r="V146">
        <v>0.78241239643927296</v>
      </c>
      <c r="W146">
        <v>72.5</v>
      </c>
      <c r="X146">
        <v>74.97</v>
      </c>
      <c r="Y146">
        <v>70</v>
      </c>
      <c r="Z146">
        <v>74.97</v>
      </c>
      <c r="AA146">
        <v>72.5</v>
      </c>
      <c r="AB146">
        <v>74.97</v>
      </c>
      <c r="AC146" s="1">
        <f>(Table2[[#This Row],[Close Price]]/Table2[[#This Row],[Day Low]])-1</f>
        <v>2.0827586206896731E-2</v>
      </c>
      <c r="AD146" s="1">
        <f>(Table2[[#This Row],[Day High]]/Table2[[#This Row],[Close Price]])-1</f>
        <v>1.297122010539109E-2</v>
      </c>
      <c r="AE146" s="1">
        <f>(Table2[[#This Row],[Close Price]]/Table2[[#This Row],[Current Week Low]])-1</f>
        <v>5.7285714285714384E-2</v>
      </c>
      <c r="AF146" s="1">
        <f>(Table2[[#This Row],[Current Week High]]/Table2[[#This Row],[Close Price]])-1</f>
        <v>1.297122010539109E-2</v>
      </c>
      <c r="AG146" s="1">
        <f>(Table2[[#This Row],[Close Price]]/Table2[[#This Row],[Current Month Low]])-1</f>
        <v>2.0827586206896731E-2</v>
      </c>
      <c r="AH146" s="1">
        <f>(Table2[[#This Row],[Current Month High]]/Table2[[#This Row],[Close Price]])-1</f>
        <v>1.297122010539109E-2</v>
      </c>
      <c r="AI146">
        <v>26.199162275368099</v>
      </c>
      <c r="AJ146">
        <v>86.893939393939306</v>
      </c>
      <c r="AK146" t="str">
        <f>IF(AND(Table2[[#This Row],[20D EMA]]&gt;Table2[[#This Row],[50D EMA]],Table2[[#This Row],[50D EMA]]&gt;Table2[[#This Row],[200D EMA]]),"Uptrend","Downtrend/NoTrend")</f>
        <v>Downtrend/NoTrend</v>
      </c>
      <c r="AL146">
        <v>-0.01</v>
      </c>
      <c r="AM146" t="s">
        <v>3180</v>
      </c>
      <c r="AN146">
        <v>-8.74</v>
      </c>
      <c r="AO146" t="s">
        <v>3180</v>
      </c>
      <c r="AP146">
        <v>0.18788008101703099</v>
      </c>
      <c r="AQ146">
        <f>(Table2[[#This Row],[Sharpe Ratio]]-AVERAGE(Table2[Sharpe Ratio]))/_xlfn.STDEV.P(Table2[Sharpe Ratio])</f>
        <v>1.5448859344580346</v>
      </c>
      <c r="AR1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6">
        <f>_xlfn.RANK.AVG(Table2[[#This Row],[1Y Return vs Nifty Z-Score]],Table2[1Y Return vs Nifty Z-Score])</f>
        <v>190</v>
      </c>
      <c r="AT146">
        <f>_xlfn.RANK.AVG(Table2[[#This Row],[6M Return vs Nifty Z-Score]],Table2[6M Return vs Nifty Z-Score])</f>
        <v>384</v>
      </c>
      <c r="AU146">
        <f>_xlfn.RANK.AVG(Table2[[#This Row],[Sharpe Ratio Z-Score]],Table2[Sharpe Ratio Z-Score])</f>
        <v>39</v>
      </c>
      <c r="AV146">
        <f>(Table2[[#This Row],[Rank 1Y]]+Table2[[#This Row],[Rank 6M]]+Table2[[#This Row],[Rank Sharpe]])/3</f>
        <v>204.33333333333334</v>
      </c>
    </row>
    <row r="147" spans="1:48" x14ac:dyDescent="0.3">
      <c r="A147" t="s">
        <v>339</v>
      </c>
      <c r="B147" t="s">
        <v>340</v>
      </c>
      <c r="C147" t="s">
        <v>3135</v>
      </c>
      <c r="D147" t="s">
        <v>128</v>
      </c>
      <c r="E147">
        <v>77155.199001520799</v>
      </c>
      <c r="F147">
        <v>1706.3</v>
      </c>
      <c r="G147">
        <v>114.89895869830001</v>
      </c>
      <c r="H147">
        <f>(Table2[[#This Row],[1Y Return vs Nifty]]-AVERAGE(Table2[1Y Return vs Nifty]))/_xlfn.STDEV.P(Table2[1Y Return vs Nifty])</f>
        <v>1.5266334335251779</v>
      </c>
      <c r="I147">
        <v>10.7270144968541</v>
      </c>
      <c r="J147">
        <f>(Table2[[#This Row],[1M Return vs Nifty]]-AVERAGE(Table2[1M Return vs Nifty]))/_xlfn.STDEV.P(Table2[1M Return vs Nifty])</f>
        <v>1.1176085529408712</v>
      </c>
      <c r="K147">
        <v>24.538044324006599</v>
      </c>
      <c r="L147">
        <f>(Table2[[#This Row],[6M Return vs Nifty]]-AVERAGE(Table2[6M Return vs Nifty]))/_xlfn.STDEV.P(Table2[6M Return vs Nifty])</f>
        <v>0.65410167864851998</v>
      </c>
      <c r="M147">
        <v>3.2493502061838702</v>
      </c>
      <c r="N147">
        <f>(Table2[[#This Row],[1W Return vs Nifty]]-AVERAGE(Table2[1W Return vs Nifty]))/_xlfn.STDEV.P(Table2[1W Return vs Nifty])</f>
        <v>0.37109897868102554</v>
      </c>
      <c r="O147">
        <v>1684.29</v>
      </c>
      <c r="P147">
        <v>1670.9903077752199</v>
      </c>
      <c r="Q147">
        <v>1394.8651901108799</v>
      </c>
      <c r="R147">
        <v>60.7128102343002</v>
      </c>
      <c r="S147" s="1">
        <f>(Table2[[#This Row],[Close Price]]-Table2[[#This Row],[20D EMA]])/Table2[[#This Row],[20D EMA]]</f>
        <v>1.306782086220306E-2</v>
      </c>
      <c r="T147" s="1">
        <f>(Table2[[#This Row],[Close Price]]-Table2[[#This Row],[50D EMA]])/Table2[[#This Row],[50D EMA]]</f>
        <v>2.1130997624870661E-2</v>
      </c>
      <c r="U147" s="1">
        <f>(Table2[[#This Row],[Close Price]]-Table2[[#This Row],[200D EMA]])/Table2[[#This Row],[200D EMA]]</f>
        <v>0.22327233634984012</v>
      </c>
      <c r="V147">
        <v>0.379548362880615</v>
      </c>
      <c r="W147">
        <v>1701.2</v>
      </c>
      <c r="X147">
        <v>1717</v>
      </c>
      <c r="Y147">
        <v>1626.95</v>
      </c>
      <c r="Z147">
        <v>1720</v>
      </c>
      <c r="AA147">
        <v>1701.2</v>
      </c>
      <c r="AB147">
        <v>1717</v>
      </c>
      <c r="AC147" s="1">
        <f>(Table2[[#This Row],[Close Price]]/Table2[[#This Row],[Day Low]])-1</f>
        <v>2.9978838466964142E-3</v>
      </c>
      <c r="AD147" s="1">
        <f>(Table2[[#This Row],[Day High]]/Table2[[#This Row],[Close Price]])-1</f>
        <v>6.2708785090546115E-3</v>
      </c>
      <c r="AE147" s="1">
        <f>(Table2[[#This Row],[Close Price]]/Table2[[#This Row],[Current Week Low]])-1</f>
        <v>4.8772242539721455E-2</v>
      </c>
      <c r="AF147" s="1">
        <f>(Table2[[#This Row],[Current Week High]]/Table2[[#This Row],[Close Price]])-1</f>
        <v>8.0290687452382326E-3</v>
      </c>
      <c r="AG147" s="1">
        <f>(Table2[[#This Row],[Close Price]]/Table2[[#This Row],[Current Month Low]])-1</f>
        <v>2.9978838466964142E-3</v>
      </c>
      <c r="AH147" s="1">
        <f>(Table2[[#This Row],[Current Month High]]/Table2[[#This Row],[Close Price]])-1</f>
        <v>6.2708785090546115E-3</v>
      </c>
      <c r="AI147">
        <v>15.249369981832</v>
      </c>
      <c r="AJ147">
        <v>147.07500724008099</v>
      </c>
      <c r="AK147" t="str">
        <f>IF(AND(Table2[[#This Row],[20D EMA]]&gt;Table2[[#This Row],[50D EMA]],Table2[[#This Row],[50D EMA]]&gt;Table2[[#This Row],[200D EMA]]),"Uptrend","Downtrend/NoTrend")</f>
        <v>Uptrend</v>
      </c>
      <c r="AL147">
        <v>7.0000000000000007E-2</v>
      </c>
      <c r="AM147" t="s">
        <v>3181</v>
      </c>
      <c r="AN147">
        <v>0.1</v>
      </c>
      <c r="AO147" t="s">
        <v>3181</v>
      </c>
      <c r="AP147">
        <v>2.6366156072999001E-2</v>
      </c>
      <c r="AQ147">
        <f>(Table2[[#This Row],[Sharpe Ratio]]-AVERAGE(Table2[Sharpe Ratio]))/_xlfn.STDEV.P(Table2[Sharpe Ratio])</f>
        <v>-0.37380837981869203</v>
      </c>
      <c r="AR1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3.2956342639769023</v>
      </c>
      <c r="AS147">
        <f>_xlfn.RANK.AVG(Table2[[#This Row],[1Y Return vs Nifty Z-Score]],Table2[1Y Return vs Nifty Z-Score])</f>
        <v>50</v>
      </c>
      <c r="AT147">
        <f>_xlfn.RANK.AVG(Table2[[#This Row],[6M Return vs Nifty Z-Score]],Table2[6M Return vs Nifty Z-Score])</f>
        <v>130</v>
      </c>
      <c r="AU147">
        <f>_xlfn.RANK.AVG(Table2[[#This Row],[Sharpe Ratio Z-Score]],Table2[Sharpe Ratio Z-Score])</f>
        <v>434</v>
      </c>
      <c r="AV147">
        <f>(Table2[[#This Row],[Rank 1Y]]+Table2[[#This Row],[Rank 6M]]+Table2[[#This Row],[Rank Sharpe]])/3</f>
        <v>204.66666666666666</v>
      </c>
    </row>
    <row r="148" spans="1:48" hidden="1" x14ac:dyDescent="0.3">
      <c r="A148" t="s">
        <v>1078</v>
      </c>
      <c r="B148" t="s">
        <v>1079</v>
      </c>
      <c r="C148" t="s">
        <v>3141</v>
      </c>
      <c r="D148" t="s">
        <v>202</v>
      </c>
      <c r="E148">
        <v>12089.5298686804</v>
      </c>
      <c r="F148">
        <v>518.75</v>
      </c>
      <c r="G148">
        <v>24.942651624507601</v>
      </c>
      <c r="H148">
        <f>(Table2[[#This Row],[1Y Return vs Nifty]]-AVERAGE(Table2[1Y Return vs Nifty]))/_xlfn.STDEV.P(Table2[1Y Return vs Nifty])</f>
        <v>6.824310642263254E-3</v>
      </c>
      <c r="I148">
        <v>-9.0385560943231393</v>
      </c>
      <c r="J148">
        <f>(Table2[[#This Row],[1M Return vs Nifty]]-AVERAGE(Table2[1M Return vs Nifty]))/_xlfn.STDEV.P(Table2[1M Return vs Nifty])</f>
        <v>-0.99457496944021273</v>
      </c>
      <c r="K148">
        <v>18.5295697524367</v>
      </c>
      <c r="L148">
        <f>(Table2[[#This Row],[6M Return vs Nifty]]-AVERAGE(Table2[6M Return vs Nifty]))/_xlfn.STDEV.P(Table2[6M Return vs Nifty])</f>
        <v>0.44508559064163922</v>
      </c>
      <c r="M148">
        <v>3.4854151838960599</v>
      </c>
      <c r="N148">
        <f>(Table2[[#This Row],[1W Return vs Nifty]]-AVERAGE(Table2[1W Return vs Nifty]))/_xlfn.STDEV.P(Table2[1W Return vs Nifty])</f>
        <v>0.41593434641639437</v>
      </c>
      <c r="O148">
        <v>527.85</v>
      </c>
      <c r="P148">
        <v>538.14042011533297</v>
      </c>
      <c r="Q148">
        <v>476.53464927381901</v>
      </c>
      <c r="R148">
        <v>39.715949484524501</v>
      </c>
      <c r="S148" s="1">
        <f>(Table2[[#This Row],[Close Price]]-Table2[[#This Row],[20D EMA]])/Table2[[#This Row],[20D EMA]]</f>
        <v>-1.7239746140001937E-2</v>
      </c>
      <c r="T148" s="1">
        <f>(Table2[[#This Row],[Close Price]]-Table2[[#This Row],[50D EMA]])/Table2[[#This Row],[50D EMA]]</f>
        <v>-3.6032268513071855E-2</v>
      </c>
      <c r="U148" s="1">
        <f>(Table2[[#This Row],[Close Price]]-Table2[[#This Row],[200D EMA]])/Table2[[#This Row],[200D EMA]]</f>
        <v>8.8588208203772917E-2</v>
      </c>
      <c r="V148">
        <v>0.30836640616885602</v>
      </c>
      <c r="W148">
        <v>513.95000000000005</v>
      </c>
      <c r="X148">
        <v>520.79999999999995</v>
      </c>
      <c r="Y148">
        <v>478</v>
      </c>
      <c r="Z148">
        <v>520.79999999999995</v>
      </c>
      <c r="AA148">
        <v>513.95000000000005</v>
      </c>
      <c r="AB148">
        <v>520.79999999999995</v>
      </c>
      <c r="AC148" s="1">
        <f>(Table2[[#This Row],[Close Price]]/Table2[[#This Row],[Day Low]])-1</f>
        <v>9.3394299056328567E-3</v>
      </c>
      <c r="AD148" s="1">
        <f>(Table2[[#This Row],[Day High]]/Table2[[#This Row],[Close Price]])-1</f>
        <v>3.951807228915527E-3</v>
      </c>
      <c r="AE148" s="1">
        <f>(Table2[[#This Row],[Close Price]]/Table2[[#This Row],[Current Week Low]])-1</f>
        <v>8.5251046025104582E-2</v>
      </c>
      <c r="AF148" s="1">
        <f>(Table2[[#This Row],[Current Week High]]/Table2[[#This Row],[Close Price]])-1</f>
        <v>3.951807228915527E-3</v>
      </c>
      <c r="AG148" s="1">
        <f>(Table2[[#This Row],[Close Price]]/Table2[[#This Row],[Current Month Low]])-1</f>
        <v>9.3394299056328567E-3</v>
      </c>
      <c r="AH148" s="1">
        <f>(Table2[[#This Row],[Current Month High]]/Table2[[#This Row],[Close Price]])-1</f>
        <v>3.951807228915527E-3</v>
      </c>
      <c r="AI148">
        <v>25.6867469879518</v>
      </c>
      <c r="AJ148">
        <v>60.182183109464198</v>
      </c>
      <c r="AK148" t="str">
        <f>IF(AND(Table2[[#This Row],[20D EMA]]&gt;Table2[[#This Row],[50D EMA]],Table2[[#This Row],[50D EMA]]&gt;Table2[[#This Row],[200D EMA]]),"Uptrend","Downtrend/NoTrend")</f>
        <v>Downtrend/NoTrend</v>
      </c>
      <c r="AL148">
        <v>7.0000000000000007E-2</v>
      </c>
      <c r="AM148" t="s">
        <v>3181</v>
      </c>
      <c r="AN148">
        <v>-5.85</v>
      </c>
      <c r="AO148" t="s">
        <v>3180</v>
      </c>
      <c r="AP148">
        <v>0.11954452321603699</v>
      </c>
      <c r="AQ148">
        <f>(Table2[[#This Row],[Sharpe Ratio]]-AVERAGE(Table2[Sharpe Ratio]))/_xlfn.STDEV.P(Table2[Sharpe Ratio])</f>
        <v>0.73309805758531332</v>
      </c>
      <c r="AR1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8">
        <f>_xlfn.RANK.AVG(Table2[[#This Row],[1Y Return vs Nifty Z-Score]],Table2[1Y Return vs Nifty Z-Score])</f>
        <v>291</v>
      </c>
      <c r="AT148">
        <f>_xlfn.RANK.AVG(Table2[[#This Row],[6M Return vs Nifty Z-Score]],Table2[6M Return vs Nifty Z-Score])</f>
        <v>167</v>
      </c>
      <c r="AU148">
        <f>_xlfn.RANK.AVG(Table2[[#This Row],[Sharpe Ratio Z-Score]],Table2[Sharpe Ratio Z-Score])</f>
        <v>157</v>
      </c>
      <c r="AV148">
        <f>(Table2[[#This Row],[Rank 1Y]]+Table2[[#This Row],[Rank 6M]]+Table2[[#This Row],[Rank Sharpe]])/3</f>
        <v>205</v>
      </c>
    </row>
    <row r="149" spans="1:48" hidden="1" x14ac:dyDescent="0.3">
      <c r="A149" t="s">
        <v>709</v>
      </c>
      <c r="B149" t="s">
        <v>710</v>
      </c>
      <c r="C149" t="s">
        <v>3139</v>
      </c>
      <c r="D149" t="s">
        <v>51</v>
      </c>
      <c r="E149">
        <v>25122.5408557386</v>
      </c>
      <c r="F149">
        <v>1426.9</v>
      </c>
      <c r="G149">
        <v>64.430558734869294</v>
      </c>
      <c r="H149">
        <f>(Table2[[#This Row],[1Y Return vs Nifty]]-AVERAGE(Table2[1Y Return vs Nifty]))/_xlfn.STDEV.P(Table2[1Y Return vs Nifty])</f>
        <v>0.67397132258718928</v>
      </c>
      <c r="I149">
        <v>4.4287679631229198</v>
      </c>
      <c r="J149">
        <f>(Table2[[#This Row],[1M Return vs Nifty]]-AVERAGE(Table2[1M Return vs Nifty]))/_xlfn.STDEV.P(Table2[1M Return vs Nifty])</f>
        <v>0.44456688753208895</v>
      </c>
      <c r="K149">
        <v>33.598252397991402</v>
      </c>
      <c r="L149">
        <f>(Table2[[#This Row],[6M Return vs Nifty]]-AVERAGE(Table2[6M Return vs Nifty]))/_xlfn.STDEV.P(Table2[6M Return vs Nifty])</f>
        <v>0.96927805587963223</v>
      </c>
      <c r="M149">
        <v>3.2306923657826401</v>
      </c>
      <c r="N149">
        <f>(Table2[[#This Row],[1W Return vs Nifty]]-AVERAGE(Table2[1W Return vs Nifty]))/_xlfn.STDEV.P(Table2[1W Return vs Nifty])</f>
        <v>0.36755533089538545</v>
      </c>
      <c r="O149">
        <v>1384.92</v>
      </c>
      <c r="P149">
        <v>1401.8110706410801</v>
      </c>
      <c r="Q149">
        <v>1210.3259155332901</v>
      </c>
      <c r="R149">
        <v>55.331545093972501</v>
      </c>
      <c r="S149" s="1">
        <f>(Table2[[#This Row],[Close Price]]-Table2[[#This Row],[20D EMA]])/Table2[[#This Row],[20D EMA]]</f>
        <v>3.0312220200444804E-2</v>
      </c>
      <c r="T149" s="1">
        <f>(Table2[[#This Row],[Close Price]]-Table2[[#This Row],[50D EMA]])/Table2[[#This Row],[50D EMA]]</f>
        <v>1.7897511215577932E-2</v>
      </c>
      <c r="U149" s="1">
        <f>(Table2[[#This Row],[Close Price]]-Table2[[#This Row],[200D EMA]])/Table2[[#This Row],[200D EMA]]</f>
        <v>0.17893864924084008</v>
      </c>
      <c r="V149">
        <v>0.415710560655973</v>
      </c>
      <c r="W149">
        <v>1417</v>
      </c>
      <c r="X149">
        <v>1439.8</v>
      </c>
      <c r="Y149">
        <v>1282.55</v>
      </c>
      <c r="Z149">
        <v>1439.8</v>
      </c>
      <c r="AA149">
        <v>1417</v>
      </c>
      <c r="AB149">
        <v>1439.8</v>
      </c>
      <c r="AC149" s="1">
        <f>(Table2[[#This Row],[Close Price]]/Table2[[#This Row],[Day Low]])-1</f>
        <v>6.9865913902611432E-3</v>
      </c>
      <c r="AD149" s="1">
        <f>(Table2[[#This Row],[Day High]]/Table2[[#This Row],[Close Price]])-1</f>
        <v>9.0405774756463497E-3</v>
      </c>
      <c r="AE149" s="1">
        <f>(Table2[[#This Row],[Close Price]]/Table2[[#This Row],[Current Week Low]])-1</f>
        <v>0.1125492183540604</v>
      </c>
      <c r="AF149" s="1">
        <f>(Table2[[#This Row],[Current Week High]]/Table2[[#This Row],[Close Price]])-1</f>
        <v>9.0405774756463497E-3</v>
      </c>
      <c r="AG149" s="1">
        <f>(Table2[[#This Row],[Close Price]]/Table2[[#This Row],[Current Month Low]])-1</f>
        <v>6.9865913902611432E-3</v>
      </c>
      <c r="AH149" s="1">
        <f>(Table2[[#This Row],[Current Month High]]/Table2[[#This Row],[Close Price]])-1</f>
        <v>9.0405774756463497E-3</v>
      </c>
      <c r="AI149">
        <v>14.8643913378653</v>
      </c>
      <c r="AJ149">
        <v>97.031206848936705</v>
      </c>
      <c r="AK149" t="str">
        <f>IF(AND(Table2[[#This Row],[20D EMA]]&gt;Table2[[#This Row],[50D EMA]],Table2[[#This Row],[50D EMA]]&gt;Table2[[#This Row],[200D EMA]]),"Uptrend","Downtrend/NoTrend")</f>
        <v>Downtrend/NoTrend</v>
      </c>
      <c r="AL149">
        <v>-0.06</v>
      </c>
      <c r="AM149" t="s">
        <v>3180</v>
      </c>
      <c r="AN149">
        <v>2</v>
      </c>
      <c r="AO149" t="s">
        <v>3181</v>
      </c>
      <c r="AP149">
        <v>4.5351745974741002E-2</v>
      </c>
      <c r="AQ149">
        <f>(Table2[[#This Row],[Sharpe Ratio]]-AVERAGE(Table2[Sharpe Ratio]))/_xlfn.STDEV.P(Table2[Sharpe Ratio])</f>
        <v>-0.14827028203371823</v>
      </c>
      <c r="AR1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9">
        <f>_xlfn.RANK.AVG(Table2[[#This Row],[1Y Return vs Nifty Z-Score]],Table2[1Y Return vs Nifty Z-Score])</f>
        <v>136</v>
      </c>
      <c r="AT149">
        <f>_xlfn.RANK.AVG(Table2[[#This Row],[6M Return vs Nifty Z-Score]],Table2[6M Return vs Nifty Z-Score])</f>
        <v>100</v>
      </c>
      <c r="AU149">
        <f>_xlfn.RANK.AVG(Table2[[#This Row],[Sharpe Ratio Z-Score]],Table2[Sharpe Ratio Z-Score])</f>
        <v>381</v>
      </c>
      <c r="AV149">
        <f>(Table2[[#This Row],[Rank 1Y]]+Table2[[#This Row],[Rank 6M]]+Table2[[#This Row],[Rank Sharpe]])/3</f>
        <v>205.66666666666666</v>
      </c>
    </row>
    <row r="150" spans="1:48" hidden="1" x14ac:dyDescent="0.3">
      <c r="A150" t="s">
        <v>1507</v>
      </c>
      <c r="B150" t="s">
        <v>1508</v>
      </c>
      <c r="C150" t="s">
        <v>3146</v>
      </c>
      <c r="D150" t="s">
        <v>265</v>
      </c>
      <c r="E150">
        <v>6772.9878047790598</v>
      </c>
      <c r="F150">
        <v>3024.2</v>
      </c>
      <c r="G150">
        <v>16.108006766864399</v>
      </c>
      <c r="H150">
        <f>(Table2[[#This Row],[1Y Return vs Nifty]]-AVERAGE(Table2[1Y Return vs Nifty]))/_xlfn.STDEV.P(Table2[1Y Return vs Nifty])</f>
        <v>-0.14243675052004562</v>
      </c>
      <c r="I150">
        <v>-3.7374600423181299</v>
      </c>
      <c r="J150">
        <f>(Table2[[#This Row],[1M Return vs Nifty]]-AVERAGE(Table2[1M Return vs Nifty]))/_xlfn.STDEV.P(Table2[1M Return vs Nifty])</f>
        <v>-0.42809055251159878</v>
      </c>
      <c r="K150">
        <v>25.721045475684001</v>
      </c>
      <c r="L150">
        <f>(Table2[[#This Row],[6M Return vs Nifty]]-AVERAGE(Table2[6M Return vs Nifty]))/_xlfn.STDEV.P(Table2[6M Return vs Nifty])</f>
        <v>0.69525459855954486</v>
      </c>
      <c r="M150">
        <v>1.9916303327965299</v>
      </c>
      <c r="N150">
        <f>(Table2[[#This Row],[1W Return vs Nifty]]-AVERAGE(Table2[1W Return vs Nifty]))/_xlfn.STDEV.P(Table2[1W Return vs Nifty])</f>
        <v>0.132222659212095</v>
      </c>
      <c r="O150">
        <v>3035.14</v>
      </c>
      <c r="P150">
        <v>3126.3359517400499</v>
      </c>
      <c r="Q150">
        <v>2782.2777026113999</v>
      </c>
      <c r="R150">
        <v>36.369543738976901</v>
      </c>
      <c r="S150" s="1">
        <f>(Table2[[#This Row],[Close Price]]-Table2[[#This Row],[20D EMA]])/Table2[[#This Row],[20D EMA]]</f>
        <v>-3.6044465823652466E-3</v>
      </c>
      <c r="T150" s="1">
        <f>(Table2[[#This Row],[Close Price]]-Table2[[#This Row],[50D EMA]])/Table2[[#This Row],[50D EMA]]</f>
        <v>-3.2669538180374859E-2</v>
      </c>
      <c r="U150" s="1">
        <f>(Table2[[#This Row],[Close Price]]-Table2[[#This Row],[200D EMA]])/Table2[[#This Row],[200D EMA]]</f>
        <v>8.6951168519783489E-2</v>
      </c>
      <c r="V150">
        <v>0.31652919088906301</v>
      </c>
      <c r="W150">
        <v>2990</v>
      </c>
      <c r="X150">
        <v>3048</v>
      </c>
      <c r="Y150">
        <v>2823.35</v>
      </c>
      <c r="Z150">
        <v>3050</v>
      </c>
      <c r="AA150">
        <v>2990</v>
      </c>
      <c r="AB150">
        <v>3048</v>
      </c>
      <c r="AC150" s="1">
        <f>(Table2[[#This Row],[Close Price]]/Table2[[#This Row],[Day Low]])-1</f>
        <v>1.1438127090301009E-2</v>
      </c>
      <c r="AD150" s="1">
        <f>(Table2[[#This Row],[Day High]]/Table2[[#This Row],[Close Price]])-1</f>
        <v>7.8698498776537118E-3</v>
      </c>
      <c r="AE150" s="1">
        <f>(Table2[[#This Row],[Close Price]]/Table2[[#This Row],[Current Week Low]])-1</f>
        <v>7.1138895283971104E-2</v>
      </c>
      <c r="AF150" s="1">
        <f>(Table2[[#This Row],[Current Week High]]/Table2[[#This Row],[Close Price]])-1</f>
        <v>8.5311818001454487E-3</v>
      </c>
      <c r="AG150" s="1">
        <f>(Table2[[#This Row],[Close Price]]/Table2[[#This Row],[Current Month Low]])-1</f>
        <v>1.1438127090301009E-2</v>
      </c>
      <c r="AH150" s="1">
        <f>(Table2[[#This Row],[Current Month High]]/Table2[[#This Row],[Close Price]])-1</f>
        <v>7.8698498776537118E-3</v>
      </c>
      <c r="AI150">
        <v>30.0509225580318</v>
      </c>
      <c r="AJ150">
        <v>97.337683523654107</v>
      </c>
      <c r="AK150" t="str">
        <f>IF(AND(Table2[[#This Row],[20D EMA]]&gt;Table2[[#This Row],[50D EMA]],Table2[[#This Row],[50D EMA]]&gt;Table2[[#This Row],[200D EMA]]),"Uptrend","Downtrend/NoTrend")</f>
        <v>Downtrend/NoTrend</v>
      </c>
      <c r="AL150">
        <v>-0.21</v>
      </c>
      <c r="AM150" t="s">
        <v>3180</v>
      </c>
      <c r="AN150">
        <v>-3.93</v>
      </c>
      <c r="AO150" t="s">
        <v>3180</v>
      </c>
      <c r="AP150">
        <v>0.124790914530891</v>
      </c>
      <c r="AQ150">
        <f>(Table2[[#This Row],[Sharpe Ratio]]-AVERAGE(Table2[Sharpe Ratio]))/_xlfn.STDEV.P(Table2[Sharpe Ratio])</f>
        <v>0.79542222678477603</v>
      </c>
      <c r="AR1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0">
        <f>_xlfn.RANK.AVG(Table2[[#This Row],[1Y Return vs Nifty Z-Score]],Table2[1Y Return vs Nifty Z-Score])</f>
        <v>345</v>
      </c>
      <c r="AT150">
        <f>_xlfn.RANK.AVG(Table2[[#This Row],[6M Return vs Nifty Z-Score]],Table2[6M Return vs Nifty Z-Score])</f>
        <v>126</v>
      </c>
      <c r="AU150">
        <f>_xlfn.RANK.AVG(Table2[[#This Row],[Sharpe Ratio Z-Score]],Table2[Sharpe Ratio Z-Score])</f>
        <v>146</v>
      </c>
      <c r="AV150">
        <f>(Table2[[#This Row],[Rank 1Y]]+Table2[[#This Row],[Rank 6M]]+Table2[[#This Row],[Rank Sharpe]])/3</f>
        <v>205.66666666666666</v>
      </c>
    </row>
    <row r="151" spans="1:48" hidden="1" x14ac:dyDescent="0.3">
      <c r="A151" t="s">
        <v>476</v>
      </c>
      <c r="B151" t="s">
        <v>477</v>
      </c>
      <c r="C151" t="s">
        <v>3139</v>
      </c>
      <c r="D151" t="s">
        <v>51</v>
      </c>
      <c r="E151">
        <v>45936.768652051302</v>
      </c>
      <c r="F151">
        <v>2733.1</v>
      </c>
      <c r="G151">
        <v>66.2801678481935</v>
      </c>
      <c r="H151">
        <f>(Table2[[#This Row],[1Y Return vs Nifty]]-AVERAGE(Table2[1Y Return vs Nifty]))/_xlfn.STDEV.P(Table2[1Y Return vs Nifty])</f>
        <v>0.70522041334734642</v>
      </c>
      <c r="I151">
        <v>4.3843622103599698</v>
      </c>
      <c r="J151">
        <f>(Table2[[#This Row],[1M Return vs Nifty]]-AVERAGE(Table2[1M Return vs Nifty]))/_xlfn.STDEV.P(Table2[1M Return vs Nifty])</f>
        <v>0.43982161094863947</v>
      </c>
      <c r="K151">
        <v>22.520954939096001</v>
      </c>
      <c r="L151">
        <f>(Table2[[#This Row],[6M Return vs Nifty]]-AVERAGE(Table2[6M Return vs Nifty]))/_xlfn.STDEV.P(Table2[6M Return vs Nifty])</f>
        <v>0.5839334308890789</v>
      </c>
      <c r="M151">
        <v>2.24331478847051</v>
      </c>
      <c r="N151">
        <f>(Table2[[#This Row],[1W Return vs Nifty]]-AVERAGE(Table2[1W Return vs Nifty]))/_xlfn.STDEV.P(Table2[1W Return vs Nifty])</f>
        <v>0.18002460439168425</v>
      </c>
      <c r="O151">
        <v>2681.45</v>
      </c>
      <c r="P151">
        <v>2707.7341557570699</v>
      </c>
      <c r="Q151">
        <v>2438.39186658792</v>
      </c>
      <c r="R151">
        <v>53.716547530772303</v>
      </c>
      <c r="S151" s="1">
        <f>(Table2[[#This Row],[Close Price]]-Table2[[#This Row],[20D EMA]])/Table2[[#This Row],[20D EMA]]</f>
        <v>1.9261966473363326E-2</v>
      </c>
      <c r="T151" s="1">
        <f>(Table2[[#This Row],[Close Price]]-Table2[[#This Row],[50D EMA]])/Table2[[#This Row],[50D EMA]]</f>
        <v>9.3679226924837759E-3</v>
      </c>
      <c r="U151" s="1">
        <f>(Table2[[#This Row],[Close Price]]-Table2[[#This Row],[200D EMA]])/Table2[[#This Row],[200D EMA]]</f>
        <v>0.12086167832591632</v>
      </c>
      <c r="V151">
        <v>0.95450036446130004</v>
      </c>
      <c r="W151">
        <v>2721.1</v>
      </c>
      <c r="X151">
        <v>2742.95</v>
      </c>
      <c r="Y151">
        <v>2536.6999999999998</v>
      </c>
      <c r="Z151">
        <v>2763</v>
      </c>
      <c r="AA151">
        <v>2721.1</v>
      </c>
      <c r="AB151">
        <v>2742.95</v>
      </c>
      <c r="AC151" s="1">
        <f>(Table2[[#This Row],[Close Price]]/Table2[[#This Row],[Day Low]])-1</f>
        <v>4.4099812575797426E-3</v>
      </c>
      <c r="AD151" s="1">
        <f>(Table2[[#This Row],[Day High]]/Table2[[#This Row],[Close Price]])-1</f>
        <v>3.6039661922357968E-3</v>
      </c>
      <c r="AE151" s="1">
        <f>(Table2[[#This Row],[Close Price]]/Table2[[#This Row],[Current Week Low]])-1</f>
        <v>7.7423424133717056E-2</v>
      </c>
      <c r="AF151" s="1">
        <f>(Table2[[#This Row],[Current Week High]]/Table2[[#This Row],[Close Price]])-1</f>
        <v>1.0939958289122309E-2</v>
      </c>
      <c r="AG151" s="1">
        <f>(Table2[[#This Row],[Close Price]]/Table2[[#This Row],[Current Month Low]])-1</f>
        <v>4.4099812575797426E-3</v>
      </c>
      <c r="AH151" s="1">
        <f>(Table2[[#This Row],[Current Month High]]/Table2[[#This Row],[Close Price]])-1</f>
        <v>3.6039661922357968E-3</v>
      </c>
      <c r="AI151">
        <v>12.9852548388277</v>
      </c>
      <c r="AJ151">
        <v>97.328616295440597</v>
      </c>
      <c r="AK151" t="str">
        <f>IF(AND(Table2[[#This Row],[20D EMA]]&gt;Table2[[#This Row],[50D EMA]],Table2[[#This Row],[50D EMA]]&gt;Table2[[#This Row],[200D EMA]]),"Uptrend","Downtrend/NoTrend")</f>
        <v>Downtrend/NoTrend</v>
      </c>
      <c r="AL151">
        <v>-0.06</v>
      </c>
      <c r="AM151" t="s">
        <v>3180</v>
      </c>
      <c r="AN151">
        <v>2.27</v>
      </c>
      <c r="AO151" t="s">
        <v>3181</v>
      </c>
      <c r="AP151">
        <v>5.2855860669094E-2</v>
      </c>
      <c r="AQ151">
        <f>(Table2[[#This Row],[Sharpe Ratio]]-AVERAGE(Table2[Sharpe Ratio]))/_xlfn.STDEV.P(Table2[Sharpe Ratio])</f>
        <v>-5.9125632724225032E-2</v>
      </c>
      <c r="AR1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1">
        <f>_xlfn.RANK.AVG(Table2[[#This Row],[1Y Return vs Nifty Z-Score]],Table2[1Y Return vs Nifty Z-Score])</f>
        <v>127</v>
      </c>
      <c r="AT151">
        <f>_xlfn.RANK.AVG(Table2[[#This Row],[6M Return vs Nifty Z-Score]],Table2[6M Return vs Nifty Z-Score])</f>
        <v>139</v>
      </c>
      <c r="AU151">
        <f>_xlfn.RANK.AVG(Table2[[#This Row],[Sharpe Ratio Z-Score]],Table2[Sharpe Ratio Z-Score])</f>
        <v>353</v>
      </c>
      <c r="AV151">
        <f>(Table2[[#This Row],[Rank 1Y]]+Table2[[#This Row],[Rank 6M]]+Table2[[#This Row],[Rank Sharpe]])/3</f>
        <v>206.33333333333334</v>
      </c>
    </row>
    <row r="152" spans="1:48" hidden="1" x14ac:dyDescent="0.3">
      <c r="A152" t="s">
        <v>777</v>
      </c>
      <c r="B152" t="s">
        <v>778</v>
      </c>
      <c r="C152" t="s">
        <v>3138</v>
      </c>
      <c r="D152" t="s">
        <v>215</v>
      </c>
      <c r="E152">
        <v>20693.399203836801</v>
      </c>
      <c r="F152">
        <v>1293.6500000000001</v>
      </c>
      <c r="G152">
        <v>68.314286570251596</v>
      </c>
      <c r="H152">
        <f>(Table2[[#This Row],[1Y Return vs Nifty]]-AVERAGE(Table2[1Y Return vs Nifty]))/_xlfn.STDEV.P(Table2[1Y Return vs Nifty])</f>
        <v>0.73958678843958814</v>
      </c>
      <c r="I152">
        <v>-2.7461727323691898</v>
      </c>
      <c r="J152">
        <f>(Table2[[#This Row],[1M Return vs Nifty]]-AVERAGE(Table2[1M Return vs Nifty]))/_xlfn.STDEV.P(Table2[1M Return vs Nifty])</f>
        <v>-0.3221598528456745</v>
      </c>
      <c r="K152">
        <v>-1.44228642071438</v>
      </c>
      <c r="L152">
        <f>(Table2[[#This Row],[6M Return vs Nifty]]-AVERAGE(Table2[6M Return vs Nifty]))/_xlfn.STDEV.P(Table2[6M Return vs Nifty])</f>
        <v>-0.24967298706794588</v>
      </c>
      <c r="M152">
        <v>4.0432772674194499</v>
      </c>
      <c r="N152">
        <f>(Table2[[#This Row],[1W Return vs Nifty]]-AVERAGE(Table2[1W Return vs Nifty]))/_xlfn.STDEV.P(Table2[1W Return vs Nifty])</f>
        <v>0.52188802028531034</v>
      </c>
      <c r="O152">
        <v>1272.67</v>
      </c>
      <c r="P152">
        <v>1293.8079136660899</v>
      </c>
      <c r="Q152">
        <v>1157.19268352163</v>
      </c>
      <c r="R152">
        <v>51.828147322658303</v>
      </c>
      <c r="S152" s="1">
        <f>(Table2[[#This Row],[Close Price]]-Table2[[#This Row],[20D EMA]])/Table2[[#This Row],[20D EMA]]</f>
        <v>1.6485027540525051E-2</v>
      </c>
      <c r="T152" s="1">
        <f>(Table2[[#This Row],[Close Price]]-Table2[[#This Row],[50D EMA]])/Table2[[#This Row],[50D EMA]]</f>
        <v>-1.2205340871842941E-4</v>
      </c>
      <c r="U152" s="1">
        <f>(Table2[[#This Row],[Close Price]]-Table2[[#This Row],[200D EMA]])/Table2[[#This Row],[200D EMA]]</f>
        <v>0.11792099831040755</v>
      </c>
      <c r="V152">
        <v>0.79038076264963597</v>
      </c>
      <c r="W152">
        <v>1272.45</v>
      </c>
      <c r="X152">
        <v>1320</v>
      </c>
      <c r="Y152">
        <v>1156.5</v>
      </c>
      <c r="Z152">
        <v>1320</v>
      </c>
      <c r="AA152">
        <v>1272.45</v>
      </c>
      <c r="AB152">
        <v>1320</v>
      </c>
      <c r="AC152" s="1">
        <f>(Table2[[#This Row],[Close Price]]/Table2[[#This Row],[Day Low]])-1</f>
        <v>1.6660772525443068E-2</v>
      </c>
      <c r="AD152" s="1">
        <f>(Table2[[#This Row],[Day High]]/Table2[[#This Row],[Close Price]])-1</f>
        <v>2.0368724152591389E-2</v>
      </c>
      <c r="AE152" s="1">
        <f>(Table2[[#This Row],[Close Price]]/Table2[[#This Row],[Current Week Low]])-1</f>
        <v>0.1185905750108085</v>
      </c>
      <c r="AF152" s="1">
        <f>(Table2[[#This Row],[Current Week High]]/Table2[[#This Row],[Close Price]])-1</f>
        <v>2.0368724152591389E-2</v>
      </c>
      <c r="AG152" s="1">
        <f>(Table2[[#This Row],[Close Price]]/Table2[[#This Row],[Current Month Low]])-1</f>
        <v>1.6660772525443068E-2</v>
      </c>
      <c r="AH152" s="1">
        <f>(Table2[[#This Row],[Current Month High]]/Table2[[#This Row],[Close Price]])-1</f>
        <v>2.0368724152591389E-2</v>
      </c>
      <c r="AI152">
        <v>12.0086576740231</v>
      </c>
      <c r="AJ152">
        <v>115.160083160083</v>
      </c>
      <c r="AK152" t="str">
        <f>IF(AND(Table2[[#This Row],[20D EMA]]&gt;Table2[[#This Row],[50D EMA]],Table2[[#This Row],[50D EMA]]&gt;Table2[[#This Row],[200D EMA]]),"Uptrend","Downtrend/NoTrend")</f>
        <v>Downtrend/NoTrend</v>
      </c>
      <c r="AL152">
        <v>7.0000000000000007E-2</v>
      </c>
      <c r="AM152" t="s">
        <v>3181</v>
      </c>
      <c r="AN152">
        <v>0.37</v>
      </c>
      <c r="AO152" t="s">
        <v>3181</v>
      </c>
      <c r="AP152">
        <v>0.154193178309109</v>
      </c>
      <c r="AQ152">
        <f>(Table2[[#This Row],[Sharpe Ratio]]-AVERAGE(Table2[Sharpe Ratio]))/_xlfn.STDEV.P(Table2[Sharpe Ratio])</f>
        <v>1.1447045339151369</v>
      </c>
      <c r="AR1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2">
        <f>_xlfn.RANK.AVG(Table2[[#This Row],[1Y Return vs Nifty Z-Score]],Table2[1Y Return vs Nifty Z-Score])</f>
        <v>121</v>
      </c>
      <c r="AT152">
        <f>_xlfn.RANK.AVG(Table2[[#This Row],[6M Return vs Nifty Z-Score]],Table2[6M Return vs Nifty Z-Score])</f>
        <v>406</v>
      </c>
      <c r="AU152">
        <f>_xlfn.RANK.AVG(Table2[[#This Row],[Sharpe Ratio Z-Score]],Table2[Sharpe Ratio Z-Score])</f>
        <v>95</v>
      </c>
      <c r="AV152">
        <f>(Table2[[#This Row],[Rank 1Y]]+Table2[[#This Row],[Rank 6M]]+Table2[[#This Row],[Rank Sharpe]])/3</f>
        <v>207.33333333333334</v>
      </c>
    </row>
    <row r="153" spans="1:48" hidden="1" x14ac:dyDescent="0.3">
      <c r="A153" t="s">
        <v>118</v>
      </c>
      <c r="B153" t="s">
        <v>119</v>
      </c>
      <c r="C153" t="s">
        <v>3142</v>
      </c>
      <c r="D153" t="s">
        <v>120</v>
      </c>
      <c r="E153">
        <v>233691.826572216</v>
      </c>
      <c r="F153">
        <v>558.25</v>
      </c>
      <c r="G153">
        <v>62.863979837698999</v>
      </c>
      <c r="H153">
        <f>(Table2[[#This Row],[1Y Return vs Nifty]]-AVERAGE(Table2[1Y Return vs Nifty]))/_xlfn.STDEV.P(Table2[1Y Return vs Nifty])</f>
        <v>0.64750401888071119</v>
      </c>
      <c r="I153">
        <v>11.803403985475001</v>
      </c>
      <c r="J153">
        <f>(Table2[[#This Row],[1M Return vs Nifty]]-AVERAGE(Table2[1M Return vs Nifty]))/_xlfn.STDEV.P(Table2[1M Return vs Nifty])</f>
        <v>1.2326334206036396</v>
      </c>
      <c r="K153">
        <v>21.6763328081297</v>
      </c>
      <c r="L153">
        <f>(Table2[[#This Row],[6M Return vs Nifty]]-AVERAGE(Table2[6M Return vs Nifty]))/_xlfn.STDEV.P(Table2[6M Return vs Nifty])</f>
        <v>0.55455166159709612</v>
      </c>
      <c r="M153">
        <v>2.1235657827912902</v>
      </c>
      <c r="N153">
        <f>(Table2[[#This Row],[1W Return vs Nifty]]-AVERAGE(Table2[1W Return vs Nifty]))/_xlfn.STDEV.P(Table2[1W Return vs Nifty])</f>
        <v>0.15728090578121745</v>
      </c>
      <c r="O153">
        <v>528.15</v>
      </c>
      <c r="P153">
        <v>528.54462487277704</v>
      </c>
      <c r="Q153">
        <v>497.16339048171</v>
      </c>
      <c r="R153">
        <v>70.514184556524199</v>
      </c>
      <c r="S153" s="1">
        <f>(Table2[[#This Row],[Close Price]]-Table2[[#This Row],[20D EMA]])/Table2[[#This Row],[20D EMA]]</f>
        <v>5.6991385023194216E-2</v>
      </c>
      <c r="T153" s="1">
        <f>(Table2[[#This Row],[Close Price]]-Table2[[#This Row],[50D EMA]])/Table2[[#This Row],[50D EMA]]</f>
        <v>5.6202208345933279E-2</v>
      </c>
      <c r="U153" s="1">
        <f>(Table2[[#This Row],[Close Price]]-Table2[[#This Row],[200D EMA]])/Table2[[#This Row],[200D EMA]]</f>
        <v>0.12287028909973069</v>
      </c>
      <c r="V153">
        <v>0.98671562391480105</v>
      </c>
      <c r="W153">
        <v>552</v>
      </c>
      <c r="X153">
        <v>564.79999999999995</v>
      </c>
      <c r="Y153">
        <v>512</v>
      </c>
      <c r="Z153">
        <v>575.4</v>
      </c>
      <c r="AA153">
        <v>552</v>
      </c>
      <c r="AB153">
        <v>564.79999999999995</v>
      </c>
      <c r="AC153" s="1">
        <f>(Table2[[#This Row],[Close Price]]/Table2[[#This Row],[Day Low]])-1</f>
        <v>1.1322463768115965E-2</v>
      </c>
      <c r="AD153" s="1">
        <f>(Table2[[#This Row],[Day High]]/Table2[[#This Row],[Close Price]])-1</f>
        <v>1.1733094491715113E-2</v>
      </c>
      <c r="AE153" s="1">
        <f>(Table2[[#This Row],[Close Price]]/Table2[[#This Row],[Current Week Low]])-1</f>
        <v>9.033203125E-2</v>
      </c>
      <c r="AF153" s="1">
        <f>(Table2[[#This Row],[Current Week High]]/Table2[[#This Row],[Close Price]])-1</f>
        <v>3.0721003134796199E-2</v>
      </c>
      <c r="AG153" s="1">
        <f>(Table2[[#This Row],[Close Price]]/Table2[[#This Row],[Current Month Low]])-1</f>
        <v>1.1322463768115965E-2</v>
      </c>
      <c r="AH153" s="1">
        <f>(Table2[[#This Row],[Current Month High]]/Table2[[#This Row],[Close Price]])-1</f>
        <v>1.1733094491715113E-2</v>
      </c>
      <c r="AI153">
        <v>44.684281236005297</v>
      </c>
      <c r="AJ153">
        <v>96.152494729444797</v>
      </c>
      <c r="AK153" t="str">
        <f>IF(AND(Table2[[#This Row],[20D EMA]]&gt;Table2[[#This Row],[50D EMA]],Table2[[#This Row],[50D EMA]]&gt;Table2[[#This Row],[200D EMA]]),"Uptrend","Downtrend/NoTrend")</f>
        <v>Downtrend/NoTrend</v>
      </c>
      <c r="AL153">
        <v>-0.08</v>
      </c>
      <c r="AM153" t="s">
        <v>3180</v>
      </c>
      <c r="AN153">
        <v>9.3800000000000008</v>
      </c>
      <c r="AO153" t="s">
        <v>3181</v>
      </c>
      <c r="AP153">
        <v>5.6678765450780003E-2</v>
      </c>
      <c r="AQ153">
        <f>(Table2[[#This Row],[Sharpe Ratio]]-AVERAGE(Table2[Sharpe Ratio]))/_xlfn.STDEV.P(Table2[Sharpe Ratio])</f>
        <v>-1.3711680514321317E-2</v>
      </c>
      <c r="AR1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3">
        <f>_xlfn.RANK.AVG(Table2[[#This Row],[1Y Return vs Nifty Z-Score]],Table2[1Y Return vs Nifty Z-Score])</f>
        <v>139</v>
      </c>
      <c r="AT153">
        <f>_xlfn.RANK.AVG(Table2[[#This Row],[6M Return vs Nifty Z-Score]],Table2[6M Return vs Nifty Z-Score])</f>
        <v>147</v>
      </c>
      <c r="AU153">
        <f>_xlfn.RANK.AVG(Table2[[#This Row],[Sharpe Ratio Z-Score]],Table2[Sharpe Ratio Z-Score])</f>
        <v>340</v>
      </c>
      <c r="AV153">
        <f>(Table2[[#This Row],[Rank 1Y]]+Table2[[#This Row],[Rank 6M]]+Table2[[#This Row],[Rank Sharpe]])/3</f>
        <v>208.66666666666666</v>
      </c>
    </row>
    <row r="154" spans="1:48" hidden="1" x14ac:dyDescent="0.3">
      <c r="A154" t="s">
        <v>565</v>
      </c>
      <c r="B154" t="s">
        <v>566</v>
      </c>
      <c r="C154" t="s">
        <v>3135</v>
      </c>
      <c r="D154" t="s">
        <v>218</v>
      </c>
      <c r="E154">
        <v>34837.359170960401</v>
      </c>
      <c r="F154">
        <v>6886.2</v>
      </c>
      <c r="G154">
        <v>92.026212701866498</v>
      </c>
      <c r="H154">
        <f>(Table2[[#This Row],[1Y Return vs Nifty]]-AVERAGE(Table2[1Y Return vs Nifty]))/_xlfn.STDEV.P(Table2[1Y Return vs Nifty])</f>
        <v>1.1401990726498767</v>
      </c>
      <c r="I154">
        <v>6.9320496954655804</v>
      </c>
      <c r="J154">
        <f>(Table2[[#This Row],[1M Return vs Nifty]]-AVERAGE(Table2[1M Return vs Nifty]))/_xlfn.STDEV.P(Table2[1M Return vs Nifty])</f>
        <v>0.71207196169837061</v>
      </c>
      <c r="K154">
        <v>-2.5393359325161402</v>
      </c>
      <c r="L154">
        <f>(Table2[[#This Row],[6M Return vs Nifty]]-AVERAGE(Table2[6M Return vs Nifty]))/_xlfn.STDEV.P(Table2[6M Return vs Nifty])</f>
        <v>-0.28783591753812515</v>
      </c>
      <c r="M154">
        <v>2.1261269262551599</v>
      </c>
      <c r="N154">
        <f>(Table2[[#This Row],[1W Return vs Nifty]]-AVERAGE(Table2[1W Return vs Nifty]))/_xlfn.STDEV.P(Table2[1W Return vs Nifty])</f>
        <v>0.15776733883934621</v>
      </c>
      <c r="O154">
        <v>6786.91</v>
      </c>
      <c r="P154">
        <v>6756.9031296152398</v>
      </c>
      <c r="Q154">
        <v>6161.9377935687698</v>
      </c>
      <c r="R154">
        <v>51.766523342700403</v>
      </c>
      <c r="S154" s="1">
        <f>(Table2[[#This Row],[Close Price]]-Table2[[#This Row],[20D EMA]])/Table2[[#This Row],[20D EMA]]</f>
        <v>1.4629632631050061E-2</v>
      </c>
      <c r="T154" s="1">
        <f>(Table2[[#This Row],[Close Price]]-Table2[[#This Row],[50D EMA]])/Table2[[#This Row],[50D EMA]]</f>
        <v>1.9135522280622458E-2</v>
      </c>
      <c r="U154" s="1">
        <f>(Table2[[#This Row],[Close Price]]-Table2[[#This Row],[200D EMA]])/Table2[[#This Row],[200D EMA]]</f>
        <v>0.11753805875598813</v>
      </c>
      <c r="V154">
        <v>0.73946483217928105</v>
      </c>
      <c r="W154">
        <v>6836.8</v>
      </c>
      <c r="X154">
        <v>6949.95</v>
      </c>
      <c r="Y154">
        <v>6468</v>
      </c>
      <c r="Z154">
        <v>6949.95</v>
      </c>
      <c r="AA154">
        <v>6836.8</v>
      </c>
      <c r="AB154">
        <v>6949.95</v>
      </c>
      <c r="AC154" s="1">
        <f>(Table2[[#This Row],[Close Price]]/Table2[[#This Row],[Day Low]])-1</f>
        <v>7.2256026211092728E-3</v>
      </c>
      <c r="AD154" s="1">
        <f>(Table2[[#This Row],[Day High]]/Table2[[#This Row],[Close Price]])-1</f>
        <v>9.2576457262349976E-3</v>
      </c>
      <c r="AE154" s="1">
        <f>(Table2[[#This Row],[Close Price]]/Table2[[#This Row],[Current Week Low]])-1</f>
        <v>6.465677179962892E-2</v>
      </c>
      <c r="AF154" s="1">
        <f>(Table2[[#This Row],[Current Week High]]/Table2[[#This Row],[Close Price]])-1</f>
        <v>9.2576457262349976E-3</v>
      </c>
      <c r="AG154" s="1">
        <f>(Table2[[#This Row],[Close Price]]/Table2[[#This Row],[Current Month Low]])-1</f>
        <v>7.2256026211092728E-3</v>
      </c>
      <c r="AH154" s="1">
        <f>(Table2[[#This Row],[Current Month High]]/Table2[[#This Row],[Close Price]])-1</f>
        <v>9.2576457262349976E-3</v>
      </c>
      <c r="AI154">
        <v>41.6869971827713</v>
      </c>
      <c r="AJ154">
        <v>121.749211051716</v>
      </c>
      <c r="AK154" t="str">
        <f>IF(AND(Table2[[#This Row],[20D EMA]]&gt;Table2[[#This Row],[50D EMA]],Table2[[#This Row],[50D EMA]]&gt;Table2[[#This Row],[200D EMA]]),"Uptrend","Downtrend/NoTrend")</f>
        <v>Uptrend</v>
      </c>
      <c r="AL154">
        <v>0.1</v>
      </c>
      <c r="AM154" t="s">
        <v>3181</v>
      </c>
      <c r="AN154">
        <v>-1.44</v>
      </c>
      <c r="AO154" t="s">
        <v>3180</v>
      </c>
      <c r="AP154">
        <v>0.136053195932718</v>
      </c>
      <c r="AQ154">
        <f>(Table2[[#This Row],[Sharpe Ratio]]-AVERAGE(Table2[Sharpe Ratio]))/_xlfn.STDEV.P(Table2[Sharpe Ratio])</f>
        <v>0.92921177650290665</v>
      </c>
      <c r="AR1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2.6514142321523746</v>
      </c>
      <c r="AS154">
        <f>_xlfn.RANK.AVG(Table2[[#This Row],[1Y Return vs Nifty Z-Score]],Table2[1Y Return vs Nifty Z-Score])</f>
        <v>85</v>
      </c>
      <c r="AT154">
        <f>_xlfn.RANK.AVG(Table2[[#This Row],[6M Return vs Nifty Z-Score]],Table2[6M Return vs Nifty Z-Score])</f>
        <v>417</v>
      </c>
      <c r="AU154">
        <f>_xlfn.RANK.AVG(Table2[[#This Row],[Sharpe Ratio Z-Score]],Table2[Sharpe Ratio Z-Score])</f>
        <v>124</v>
      </c>
      <c r="AV154">
        <f>(Table2[[#This Row],[Rank 1Y]]+Table2[[#This Row],[Rank 6M]]+Table2[[#This Row],[Rank Sharpe]])/3</f>
        <v>208.66666666666666</v>
      </c>
    </row>
    <row r="155" spans="1:48" hidden="1" x14ac:dyDescent="0.3">
      <c r="A155" t="s">
        <v>200</v>
      </c>
      <c r="B155" t="s">
        <v>201</v>
      </c>
      <c r="C155" t="s">
        <v>3141</v>
      </c>
      <c r="D155" t="s">
        <v>202</v>
      </c>
      <c r="E155">
        <v>127292.987669507</v>
      </c>
      <c r="F155">
        <v>182.23</v>
      </c>
      <c r="G155">
        <v>70.300900310527993</v>
      </c>
      <c r="H155">
        <f>(Table2[[#This Row],[1Y Return vs Nifty]]-AVERAGE(Table2[1Y Return vs Nifty]))/_xlfn.STDEV.P(Table2[1Y Return vs Nifty])</f>
        <v>0.77315056828261652</v>
      </c>
      <c r="I155">
        <v>-8.8604537059703592</v>
      </c>
      <c r="J155">
        <f>(Table2[[#This Row],[1M Return vs Nifty]]-AVERAGE(Table2[1M Return vs Nifty]))/_xlfn.STDEV.P(Table2[1M Return vs Nifty])</f>
        <v>-0.97554263600768454</v>
      </c>
      <c r="K155">
        <v>32.443299477889198</v>
      </c>
      <c r="L155">
        <f>(Table2[[#This Row],[6M Return vs Nifty]]-AVERAGE(Table2[6M Return vs Nifty]))/_xlfn.STDEV.P(Table2[6M Return vs Nifty])</f>
        <v>0.92910084645377755</v>
      </c>
      <c r="M155">
        <v>-6.6620758059799599</v>
      </c>
      <c r="N155">
        <f>(Table2[[#This Row],[1W Return vs Nifty]]-AVERAGE(Table2[1W Return vs Nifty]))/_xlfn.STDEV.P(Table2[1W Return vs Nifty])</f>
        <v>-1.5113591239311159</v>
      </c>
      <c r="O155">
        <v>194.83</v>
      </c>
      <c r="P155">
        <v>195.973604791258</v>
      </c>
      <c r="Q155">
        <v>165.41136986504699</v>
      </c>
      <c r="R155">
        <v>24.549663179113299</v>
      </c>
      <c r="S155" s="1">
        <f>(Table2[[#This Row],[Close Price]]-Table2[[#This Row],[20D EMA]])/Table2[[#This Row],[20D EMA]]</f>
        <v>-6.4671765128573741E-2</v>
      </c>
      <c r="T155" s="1">
        <f>(Table2[[#This Row],[Close Price]]-Table2[[#This Row],[50D EMA]])/Table2[[#This Row],[50D EMA]]</f>
        <v>-7.012987695918059E-2</v>
      </c>
      <c r="U155" s="1">
        <f>(Table2[[#This Row],[Close Price]]-Table2[[#This Row],[200D EMA]])/Table2[[#This Row],[200D EMA]]</f>
        <v>0.10167759416220719</v>
      </c>
      <c r="V155">
        <v>0.59489146923597103</v>
      </c>
      <c r="W155">
        <v>181.15</v>
      </c>
      <c r="X155">
        <v>183.7</v>
      </c>
      <c r="Y155">
        <v>179.66</v>
      </c>
      <c r="Z155">
        <v>192.46</v>
      </c>
      <c r="AA155">
        <v>181.15</v>
      </c>
      <c r="AB155">
        <v>183.7</v>
      </c>
      <c r="AC155" s="1">
        <f>(Table2[[#This Row],[Close Price]]/Table2[[#This Row],[Day Low]])-1</f>
        <v>5.9619100193208929E-3</v>
      </c>
      <c r="AD155" s="1">
        <f>(Table2[[#This Row],[Day High]]/Table2[[#This Row],[Close Price]])-1</f>
        <v>8.0667288591340647E-3</v>
      </c>
      <c r="AE155" s="1">
        <f>(Table2[[#This Row],[Close Price]]/Table2[[#This Row],[Current Week Low]])-1</f>
        <v>1.4304797951686377E-2</v>
      </c>
      <c r="AF155" s="1">
        <f>(Table2[[#This Row],[Current Week High]]/Table2[[#This Row],[Close Price]])-1</f>
        <v>5.613784777479025E-2</v>
      </c>
      <c r="AG155" s="1">
        <f>(Table2[[#This Row],[Close Price]]/Table2[[#This Row],[Current Month Low]])-1</f>
        <v>5.9619100193208929E-3</v>
      </c>
      <c r="AH155" s="1">
        <f>(Table2[[#This Row],[Current Month High]]/Table2[[#This Row],[Close Price]])-1</f>
        <v>8.0667288591340647E-3</v>
      </c>
      <c r="AI155">
        <v>19.074795587993201</v>
      </c>
      <c r="AJ155">
        <v>109.942396313364</v>
      </c>
      <c r="AK155" t="str">
        <f>IF(AND(Table2[[#This Row],[20D EMA]]&gt;Table2[[#This Row],[50D EMA]],Table2[[#This Row],[50D EMA]]&gt;Table2[[#This Row],[200D EMA]]),"Uptrend","Downtrend/NoTrend")</f>
        <v>Downtrend/NoTrend</v>
      </c>
      <c r="AL155">
        <v>0.04</v>
      </c>
      <c r="AM155" t="s">
        <v>3181</v>
      </c>
      <c r="AN155">
        <v>-11.81</v>
      </c>
      <c r="AO155" t="s">
        <v>3180</v>
      </c>
      <c r="AP155">
        <v>3.6142565432650001E-2</v>
      </c>
      <c r="AQ155">
        <f>(Table2[[#This Row],[Sharpe Ratio]]-AVERAGE(Table2[Sharpe Ratio]))/_xlfn.STDEV.P(Table2[Sharpe Ratio])</f>
        <v>-0.25767015174390429</v>
      </c>
      <c r="AR1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5">
        <f>_xlfn.RANK.AVG(Table2[[#This Row],[1Y Return vs Nifty Z-Score]],Table2[1Y Return vs Nifty Z-Score])</f>
        <v>117</v>
      </c>
      <c r="AT155">
        <f>_xlfn.RANK.AVG(Table2[[#This Row],[6M Return vs Nifty Z-Score]],Table2[6M Return vs Nifty Z-Score])</f>
        <v>103</v>
      </c>
      <c r="AU155">
        <f>_xlfn.RANK.AVG(Table2[[#This Row],[Sharpe Ratio Z-Score]],Table2[Sharpe Ratio Z-Score])</f>
        <v>409</v>
      </c>
      <c r="AV155">
        <f>(Table2[[#This Row],[Rank 1Y]]+Table2[[#This Row],[Rank 6M]]+Table2[[#This Row],[Rank Sharpe]])/3</f>
        <v>209.66666666666666</v>
      </c>
    </row>
    <row r="156" spans="1:48" hidden="1" x14ac:dyDescent="0.3">
      <c r="A156" t="s">
        <v>1204</v>
      </c>
      <c r="B156" t="s">
        <v>1205</v>
      </c>
      <c r="C156" t="s">
        <v>3138</v>
      </c>
      <c r="D156" t="s">
        <v>928</v>
      </c>
      <c r="E156">
        <v>9902.5544064405003</v>
      </c>
      <c r="F156">
        <v>1350.55</v>
      </c>
      <c r="G156">
        <v>64.724747019527797</v>
      </c>
      <c r="H156">
        <f>(Table2[[#This Row],[1Y Return vs Nifty]]-AVERAGE(Table2[1Y Return vs Nifty]))/_xlfn.STDEV.P(Table2[1Y Return vs Nifty])</f>
        <v>0.67894162487519338</v>
      </c>
      <c r="I156">
        <v>3.0597472902909302</v>
      </c>
      <c r="J156">
        <f>(Table2[[#This Row],[1M Return vs Nifty]]-AVERAGE(Table2[1M Return vs Nifty]))/_xlfn.STDEV.P(Table2[1M Return vs Nifty])</f>
        <v>0.29827093854261094</v>
      </c>
      <c r="K156">
        <v>16.630251827635298</v>
      </c>
      <c r="L156">
        <f>(Table2[[#This Row],[6M Return vs Nifty]]-AVERAGE(Table2[6M Return vs Nifty]))/_xlfn.STDEV.P(Table2[6M Return vs Nifty])</f>
        <v>0.37901424461285665</v>
      </c>
      <c r="M156">
        <v>3.2479636539086298</v>
      </c>
      <c r="N156">
        <f>(Table2[[#This Row],[1W Return vs Nifty]]-AVERAGE(Table2[1W Return vs Nifty]))/_xlfn.STDEV.P(Table2[1W Return vs Nifty])</f>
        <v>0.3708356334709601</v>
      </c>
      <c r="O156">
        <v>1341.14</v>
      </c>
      <c r="P156">
        <v>1353.7187499382401</v>
      </c>
      <c r="Q156">
        <v>1198.79749534661</v>
      </c>
      <c r="R156">
        <v>48.134313479265899</v>
      </c>
      <c r="S156" s="1">
        <f>(Table2[[#This Row],[Close Price]]-Table2[[#This Row],[20D EMA]])/Table2[[#This Row],[20D EMA]]</f>
        <v>7.0164188675304997E-3</v>
      </c>
      <c r="T156" s="1">
        <f>(Table2[[#This Row],[Close Price]]-Table2[[#This Row],[50D EMA]])/Table2[[#This Row],[50D EMA]]</f>
        <v>-2.3407742105845042E-3</v>
      </c>
      <c r="U156" s="1">
        <f>(Table2[[#This Row],[Close Price]]-Table2[[#This Row],[200D EMA]])/Table2[[#This Row],[200D EMA]]</f>
        <v>0.12658727203088915</v>
      </c>
      <c r="V156">
        <v>0.42889957850385002</v>
      </c>
      <c r="W156">
        <v>1336.1</v>
      </c>
      <c r="X156">
        <v>1370</v>
      </c>
      <c r="Y156">
        <v>1232.05</v>
      </c>
      <c r="Z156">
        <v>1370</v>
      </c>
      <c r="AA156">
        <v>1336.1</v>
      </c>
      <c r="AB156">
        <v>1370</v>
      </c>
      <c r="AC156" s="1">
        <f>(Table2[[#This Row],[Close Price]]/Table2[[#This Row],[Day Low]])-1</f>
        <v>1.0815058753087303E-2</v>
      </c>
      <c r="AD156" s="1">
        <f>(Table2[[#This Row],[Day High]]/Table2[[#This Row],[Close Price]])-1</f>
        <v>1.4401540113287314E-2</v>
      </c>
      <c r="AE156" s="1">
        <f>(Table2[[#This Row],[Close Price]]/Table2[[#This Row],[Current Week Low]])-1</f>
        <v>9.6181161478836152E-2</v>
      </c>
      <c r="AF156" s="1">
        <f>(Table2[[#This Row],[Current Week High]]/Table2[[#This Row],[Close Price]])-1</f>
        <v>1.4401540113287314E-2</v>
      </c>
      <c r="AG156" s="1">
        <f>(Table2[[#This Row],[Close Price]]/Table2[[#This Row],[Current Month Low]])-1</f>
        <v>1.0815058753087303E-2</v>
      </c>
      <c r="AH156" s="1">
        <f>(Table2[[#This Row],[Current Month High]]/Table2[[#This Row],[Close Price]])-1</f>
        <v>1.4401540113287314E-2</v>
      </c>
      <c r="AI156">
        <v>17.8223686646181</v>
      </c>
      <c r="AJ156">
        <v>102.48125937031401</v>
      </c>
      <c r="AK156" t="str">
        <f>IF(AND(Table2[[#This Row],[20D EMA]]&gt;Table2[[#This Row],[50D EMA]],Table2[[#This Row],[50D EMA]]&gt;Table2[[#This Row],[200D EMA]]),"Uptrend","Downtrend/NoTrend")</f>
        <v>Downtrend/NoTrend</v>
      </c>
      <c r="AL156">
        <v>0.01</v>
      </c>
      <c r="AM156" t="s">
        <v>3181</v>
      </c>
      <c r="AN156">
        <v>-5.59</v>
      </c>
      <c r="AO156" t="s">
        <v>3180</v>
      </c>
      <c r="AP156">
        <v>7.0724466635666006E-2</v>
      </c>
      <c r="AQ156">
        <f>(Table2[[#This Row],[Sharpe Ratio]]-AVERAGE(Table2[Sharpe Ratio]))/_xlfn.STDEV.P(Table2[Sharpe Ratio])</f>
        <v>0.15314332602959865</v>
      </c>
      <c r="AR1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6">
        <f>_xlfn.RANK.AVG(Table2[[#This Row],[1Y Return vs Nifty Z-Score]],Table2[1Y Return vs Nifty Z-Score])</f>
        <v>133</v>
      </c>
      <c r="AT156">
        <f>_xlfn.RANK.AVG(Table2[[#This Row],[6M Return vs Nifty Z-Score]],Table2[6M Return vs Nifty Z-Score])</f>
        <v>194</v>
      </c>
      <c r="AU156">
        <f>_xlfn.RANK.AVG(Table2[[#This Row],[Sharpe Ratio Z-Score]],Table2[Sharpe Ratio Z-Score])</f>
        <v>302</v>
      </c>
      <c r="AV156">
        <f>(Table2[[#This Row],[Rank 1Y]]+Table2[[#This Row],[Rank 6M]]+Table2[[#This Row],[Rank Sharpe]])/3</f>
        <v>209.66666666666666</v>
      </c>
    </row>
    <row r="157" spans="1:48" x14ac:dyDescent="0.3">
      <c r="A157" t="s">
        <v>1325</v>
      </c>
      <c r="B157" t="s">
        <v>1326</v>
      </c>
      <c r="C157" t="s">
        <v>3147</v>
      </c>
      <c r="D157" t="s">
        <v>105</v>
      </c>
      <c r="E157">
        <v>8429.5516429510099</v>
      </c>
      <c r="F157">
        <v>4191.1499999999996</v>
      </c>
      <c r="G157">
        <v>124.70892626526199</v>
      </c>
      <c r="H157">
        <f>(Table2[[#This Row],[1Y Return vs Nifty]]-AVERAGE(Table2[1Y Return vs Nifty]))/_xlfn.STDEV.P(Table2[1Y Return vs Nifty])</f>
        <v>1.6923725427487708</v>
      </c>
      <c r="I157">
        <v>8.8207309769357494</v>
      </c>
      <c r="J157">
        <f>(Table2[[#This Row],[1M Return vs Nifty]]-AVERAGE(Table2[1M Return vs Nifty]))/_xlfn.STDEV.P(Table2[1M Return vs Nifty])</f>
        <v>0.91389975429098924</v>
      </c>
      <c r="K157">
        <v>84.476479644709897</v>
      </c>
      <c r="L157">
        <f>(Table2[[#This Row],[6M Return vs Nifty]]-AVERAGE(Table2[6M Return vs Nifty]))/_xlfn.STDEV.P(Table2[6M Return vs Nifty])</f>
        <v>2.7391728764639587</v>
      </c>
      <c r="M157">
        <v>-0.86307171902102997</v>
      </c>
      <c r="N157">
        <f>(Table2[[#This Row],[1W Return vs Nifty]]-AVERAGE(Table2[1W Return vs Nifty]))/_xlfn.STDEV.P(Table2[1W Return vs Nifty])</f>
        <v>-0.4099654175986876</v>
      </c>
      <c r="O157">
        <v>4291.6899999999996</v>
      </c>
      <c r="P157">
        <v>4044.3502274898701</v>
      </c>
      <c r="Q157">
        <v>3154.6328040732801</v>
      </c>
      <c r="R157">
        <v>66.667660997175901</v>
      </c>
      <c r="S157" s="1">
        <f>(Table2[[#This Row],[Close Price]]-Table2[[#This Row],[20D EMA]])/Table2[[#This Row],[20D EMA]]</f>
        <v>-2.3426668748208743E-2</v>
      </c>
      <c r="T157" s="1">
        <f>(Table2[[#This Row],[Close Price]]-Table2[[#This Row],[50D EMA]])/Table2[[#This Row],[50D EMA]]</f>
        <v>3.6297492613848362E-2</v>
      </c>
      <c r="U157" s="1">
        <f>(Table2[[#This Row],[Close Price]]-Table2[[#This Row],[200D EMA]])/Table2[[#This Row],[200D EMA]]</f>
        <v>0.32856984007405315</v>
      </c>
      <c r="V157">
        <v>0.96178332150872603</v>
      </c>
      <c r="W157">
        <v>4150</v>
      </c>
      <c r="X157">
        <v>4358</v>
      </c>
      <c r="Y157">
        <v>4145.6000000000004</v>
      </c>
      <c r="Z157">
        <v>4520</v>
      </c>
      <c r="AA157">
        <v>4150</v>
      </c>
      <c r="AB157">
        <v>4358</v>
      </c>
      <c r="AC157" s="1">
        <f>(Table2[[#This Row],[Close Price]]/Table2[[#This Row],[Day Low]])-1</f>
        <v>9.915662650602286E-3</v>
      </c>
      <c r="AD157" s="1">
        <f>(Table2[[#This Row],[Day High]]/Table2[[#This Row],[Close Price]])-1</f>
        <v>3.9810075993462535E-2</v>
      </c>
      <c r="AE157" s="1">
        <f>(Table2[[#This Row],[Close Price]]/Table2[[#This Row],[Current Week Low]])-1</f>
        <v>1.0987553068313227E-2</v>
      </c>
      <c r="AF157" s="1">
        <f>(Table2[[#This Row],[Current Week High]]/Table2[[#This Row],[Close Price]])-1</f>
        <v>7.8462951695835281E-2</v>
      </c>
      <c r="AG157" s="1">
        <f>(Table2[[#This Row],[Close Price]]/Table2[[#This Row],[Current Month Low]])-1</f>
        <v>9.915662650602286E-3</v>
      </c>
      <c r="AH157" s="1">
        <f>(Table2[[#This Row],[Current Month High]]/Table2[[#This Row],[Close Price]])-1</f>
        <v>3.9810075993462535E-2</v>
      </c>
      <c r="AI157">
        <v>7.8462951695835201</v>
      </c>
      <c r="AJ157">
        <v>160.968244084682</v>
      </c>
      <c r="AK157" t="str">
        <f>IF(AND(Table2[[#This Row],[20D EMA]]&gt;Table2[[#This Row],[50D EMA]],Table2[[#This Row],[50D EMA]]&gt;Table2[[#This Row],[200D EMA]]),"Uptrend","Downtrend/NoTrend")</f>
        <v>Uptrend</v>
      </c>
      <c r="AL157">
        <v>0.14000000000000001</v>
      </c>
      <c r="AM157" t="s">
        <v>3181</v>
      </c>
      <c r="AN157">
        <v>-4.99</v>
      </c>
      <c r="AO157" t="s">
        <v>3180</v>
      </c>
      <c r="AP157">
        <v>-6.4525786124819996E-3</v>
      </c>
      <c r="AQ157">
        <f>(Table2[[#This Row],[Sharpe Ratio]]-AVERAGE(Table2[Sharpe Ratio]))/_xlfn.STDEV.P(Table2[Sharpe Ratio])</f>
        <v>-0.76367643401035967</v>
      </c>
      <c r="AR1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4.1718033218946715</v>
      </c>
      <c r="AS157">
        <f>_xlfn.RANK.AVG(Table2[[#This Row],[1Y Return vs Nifty Z-Score]],Table2[1Y Return vs Nifty Z-Score])</f>
        <v>43</v>
      </c>
      <c r="AT157">
        <f>_xlfn.RANK.AVG(Table2[[#This Row],[6M Return vs Nifty Z-Score]],Table2[6M Return vs Nifty Z-Score])</f>
        <v>16</v>
      </c>
      <c r="AU157">
        <f>_xlfn.RANK.AVG(Table2[[#This Row],[Sharpe Ratio Z-Score]],Table2[Sharpe Ratio Z-Score])</f>
        <v>570</v>
      </c>
      <c r="AV157">
        <f>(Table2[[#This Row],[Rank 1Y]]+Table2[[#This Row],[Rank 6M]]+Table2[[#This Row],[Rank Sharpe]])/3</f>
        <v>209.66666666666666</v>
      </c>
    </row>
    <row r="158" spans="1:48" x14ac:dyDescent="0.3">
      <c r="A158" t="s">
        <v>1680</v>
      </c>
      <c r="B158" t="s">
        <v>1681</v>
      </c>
      <c r="C158" t="s">
        <v>3141</v>
      </c>
      <c r="D158" t="s">
        <v>202</v>
      </c>
      <c r="E158">
        <v>5199.3034552297704</v>
      </c>
      <c r="F158">
        <v>736.2</v>
      </c>
      <c r="G158">
        <v>34.489967572713397</v>
      </c>
      <c r="H158">
        <f>(Table2[[#This Row],[1Y Return vs Nifty]]-AVERAGE(Table2[1Y Return vs Nifty]))/_xlfn.STDEV.P(Table2[1Y Return vs Nifty])</f>
        <v>0.16812592860692557</v>
      </c>
      <c r="I158">
        <v>13.0983464989704</v>
      </c>
      <c r="J158">
        <f>(Table2[[#This Row],[1M Return vs Nifty]]-AVERAGE(Table2[1M Return vs Nifty]))/_xlfn.STDEV.P(Table2[1M Return vs Nifty])</f>
        <v>1.3710132476275363</v>
      </c>
      <c r="K158">
        <v>9.3110282865154002</v>
      </c>
      <c r="L158">
        <f>(Table2[[#This Row],[6M Return vs Nifty]]-AVERAGE(Table2[6M Return vs Nifty]))/_xlfn.STDEV.P(Table2[6M Return vs Nifty])</f>
        <v>0.12440128859712804</v>
      </c>
      <c r="M158">
        <v>9.1647738744195397</v>
      </c>
      <c r="N158">
        <f>(Table2[[#This Row],[1W Return vs Nifty]]-AVERAGE(Table2[1W Return vs Nifty]))/_xlfn.STDEV.P(Table2[1W Return vs Nifty])</f>
        <v>1.4946040324429914</v>
      </c>
      <c r="O158">
        <v>697.57</v>
      </c>
      <c r="P158">
        <v>691.60147296441096</v>
      </c>
      <c r="Q158">
        <v>640.316318061934</v>
      </c>
      <c r="R158">
        <v>62.052663427756499</v>
      </c>
      <c r="S158" s="1">
        <f>(Table2[[#This Row],[Close Price]]-Table2[[#This Row],[20D EMA]])/Table2[[#This Row],[20D EMA]]</f>
        <v>5.5377954900583441E-2</v>
      </c>
      <c r="T158" s="1">
        <f>(Table2[[#This Row],[Close Price]]-Table2[[#This Row],[50D EMA]])/Table2[[#This Row],[50D EMA]]</f>
        <v>6.4485876301602491E-2</v>
      </c>
      <c r="U158" s="1">
        <f>(Table2[[#This Row],[Close Price]]-Table2[[#This Row],[200D EMA]])/Table2[[#This Row],[200D EMA]]</f>
        <v>0.14974424238988673</v>
      </c>
      <c r="V158">
        <v>0.75434602315864996</v>
      </c>
      <c r="W158">
        <v>728.5</v>
      </c>
      <c r="X158">
        <v>739.5</v>
      </c>
      <c r="Y158">
        <v>635</v>
      </c>
      <c r="Z158">
        <v>760</v>
      </c>
      <c r="AA158">
        <v>728.5</v>
      </c>
      <c r="AB158">
        <v>739.5</v>
      </c>
      <c r="AC158" s="1">
        <f>(Table2[[#This Row],[Close Price]]/Table2[[#This Row],[Day Low]])-1</f>
        <v>1.0569663692518994E-2</v>
      </c>
      <c r="AD158" s="1">
        <f>(Table2[[#This Row],[Day High]]/Table2[[#This Row],[Close Price]])-1</f>
        <v>4.4824775876119993E-3</v>
      </c>
      <c r="AE158" s="1">
        <f>(Table2[[#This Row],[Close Price]]/Table2[[#This Row],[Current Week Low]])-1</f>
        <v>0.15937007874015752</v>
      </c>
      <c r="AF158" s="1">
        <f>(Table2[[#This Row],[Current Week High]]/Table2[[#This Row],[Close Price]])-1</f>
        <v>3.2328171692474816E-2</v>
      </c>
      <c r="AG158" s="1">
        <f>(Table2[[#This Row],[Close Price]]/Table2[[#This Row],[Current Month Low]])-1</f>
        <v>1.0569663692518994E-2</v>
      </c>
      <c r="AH158" s="1">
        <f>(Table2[[#This Row],[Current Month High]]/Table2[[#This Row],[Close Price]])-1</f>
        <v>4.4824775876119993E-3</v>
      </c>
      <c r="AI158">
        <v>8.5506655800054308</v>
      </c>
      <c r="AJ158">
        <v>64.697986577181197</v>
      </c>
      <c r="AK158" t="str">
        <f>IF(AND(Table2[[#This Row],[20D EMA]]&gt;Table2[[#This Row],[50D EMA]],Table2[[#This Row],[50D EMA]]&gt;Table2[[#This Row],[200D EMA]]),"Uptrend","Downtrend/NoTrend")</f>
        <v>Uptrend</v>
      </c>
      <c r="AL158">
        <v>0.21</v>
      </c>
      <c r="AM158" t="s">
        <v>3181</v>
      </c>
      <c r="AN158">
        <v>1.1100000000000001</v>
      </c>
      <c r="AO158" t="s">
        <v>3181</v>
      </c>
      <c r="AP158">
        <v>0.143016403960532</v>
      </c>
      <c r="AQ158">
        <f>(Table2[[#This Row],[Sharpe Ratio]]-AVERAGE(Table2[Sharpe Ratio]))/_xlfn.STDEV.P(Table2[Sharpe Ratio])</f>
        <v>1.0119307597529417</v>
      </c>
      <c r="AR1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4.1700752570275235</v>
      </c>
      <c r="AS158">
        <f>_xlfn.RANK.AVG(Table2[[#This Row],[1Y Return vs Nifty Z-Score]],Table2[1Y Return vs Nifty Z-Score])</f>
        <v>240</v>
      </c>
      <c r="AT158">
        <f>_xlfn.RANK.AVG(Table2[[#This Row],[6M Return vs Nifty Z-Score]],Table2[6M Return vs Nifty Z-Score])</f>
        <v>272</v>
      </c>
      <c r="AU158">
        <f>_xlfn.RANK.AVG(Table2[[#This Row],[Sharpe Ratio Z-Score]],Table2[Sharpe Ratio Z-Score])</f>
        <v>117</v>
      </c>
      <c r="AV158">
        <f>(Table2[[#This Row],[Rank 1Y]]+Table2[[#This Row],[Rank 6M]]+Table2[[#This Row],[Rank Sharpe]])/3</f>
        <v>209.66666666666666</v>
      </c>
    </row>
    <row r="159" spans="1:48" hidden="1" x14ac:dyDescent="0.3">
      <c r="A159" t="s">
        <v>846</v>
      </c>
      <c r="B159" t="s">
        <v>847</v>
      </c>
      <c r="C159" t="s">
        <v>3146</v>
      </c>
      <c r="D159" t="s">
        <v>161</v>
      </c>
      <c r="E159">
        <v>18637.5335153249</v>
      </c>
      <c r="F159">
        <v>786.55</v>
      </c>
      <c r="G159">
        <v>117.38441546716599</v>
      </c>
      <c r="H159">
        <f>(Table2[[#This Row],[1Y Return vs Nifty]]-AVERAGE(Table2[1Y Return vs Nifty]))/_xlfn.STDEV.P(Table2[1Y Return vs Nifty])</f>
        <v>1.5686251514461342</v>
      </c>
      <c r="I159">
        <v>1.32526171102337</v>
      </c>
      <c r="J159">
        <f>(Table2[[#This Row],[1M Return vs Nifty]]-AVERAGE(Table2[1M Return vs Nifty]))/_xlfn.STDEV.P(Table2[1M Return vs Nifty])</f>
        <v>0.11292076899213761</v>
      </c>
      <c r="K159">
        <v>-12.6103040975359</v>
      </c>
      <c r="L159">
        <f>(Table2[[#This Row],[6M Return vs Nifty]]-AVERAGE(Table2[6M Return vs Nifty]))/_xlfn.STDEV.P(Table2[6M Return vs Nifty])</f>
        <v>-0.6381734854550134</v>
      </c>
      <c r="M159">
        <v>2.2977869124702099</v>
      </c>
      <c r="N159">
        <f>(Table2[[#This Row],[1W Return vs Nifty]]-AVERAGE(Table2[1W Return vs Nifty]))/_xlfn.STDEV.P(Table2[1W Return vs Nifty])</f>
        <v>0.19037039026183894</v>
      </c>
      <c r="O159">
        <v>786.26</v>
      </c>
      <c r="P159">
        <v>798.73659600056897</v>
      </c>
      <c r="Q159">
        <v>719.06166425729498</v>
      </c>
      <c r="R159">
        <v>42.486186788462</v>
      </c>
      <c r="S159" s="1">
        <f>(Table2[[#This Row],[Close Price]]-Table2[[#This Row],[20D EMA]])/Table2[[#This Row],[20D EMA]]</f>
        <v>3.6883473660107805E-4</v>
      </c>
      <c r="T159" s="1">
        <f>(Table2[[#This Row],[Close Price]]-Table2[[#This Row],[50D EMA]])/Table2[[#This Row],[50D EMA]]</f>
        <v>-1.5257340231547786E-2</v>
      </c>
      <c r="U159" s="1">
        <f>(Table2[[#This Row],[Close Price]]-Table2[[#This Row],[200D EMA]])/Table2[[#This Row],[200D EMA]]</f>
        <v>9.3856117072257481E-2</v>
      </c>
      <c r="V159">
        <v>0.40707791172770003</v>
      </c>
      <c r="W159">
        <v>782.15</v>
      </c>
      <c r="X159">
        <v>794</v>
      </c>
      <c r="Y159">
        <v>715.25</v>
      </c>
      <c r="Z159">
        <v>794</v>
      </c>
      <c r="AA159">
        <v>782.15</v>
      </c>
      <c r="AB159">
        <v>794</v>
      </c>
      <c r="AC159" s="1">
        <f>(Table2[[#This Row],[Close Price]]/Table2[[#This Row],[Day Low]])-1</f>
        <v>5.6255194016492371E-3</v>
      </c>
      <c r="AD159" s="1">
        <f>(Table2[[#This Row],[Day High]]/Table2[[#This Row],[Close Price]])-1</f>
        <v>9.471743690801615E-3</v>
      </c>
      <c r="AE159" s="1">
        <f>(Table2[[#This Row],[Close Price]]/Table2[[#This Row],[Current Week Low]])-1</f>
        <v>9.9685424676686507E-2</v>
      </c>
      <c r="AF159" s="1">
        <f>(Table2[[#This Row],[Current Week High]]/Table2[[#This Row],[Close Price]])-1</f>
        <v>9.471743690801615E-3</v>
      </c>
      <c r="AG159" s="1">
        <f>(Table2[[#This Row],[Close Price]]/Table2[[#This Row],[Current Month Low]])-1</f>
        <v>5.6255194016492371E-3</v>
      </c>
      <c r="AH159" s="1">
        <f>(Table2[[#This Row],[Current Month High]]/Table2[[#This Row],[Close Price]])-1</f>
        <v>9.471743690801615E-3</v>
      </c>
      <c r="AI159">
        <v>24.5947492212828</v>
      </c>
      <c r="AJ159">
        <v>147.888433658997</v>
      </c>
      <c r="AK159" t="str">
        <f>IF(AND(Table2[[#This Row],[20D EMA]]&gt;Table2[[#This Row],[50D EMA]],Table2[[#This Row],[50D EMA]]&gt;Table2[[#This Row],[200D EMA]]),"Uptrend","Downtrend/NoTrend")</f>
        <v>Downtrend/NoTrend</v>
      </c>
      <c r="AL159">
        <v>0.01</v>
      </c>
      <c r="AM159" t="s">
        <v>3181</v>
      </c>
      <c r="AN159">
        <v>-8.43</v>
      </c>
      <c r="AO159" t="s">
        <v>3180</v>
      </c>
      <c r="AP159">
        <v>0.18308362646495699</v>
      </c>
      <c r="AQ159">
        <f>(Table2[[#This Row],[Sharpe Ratio]]-AVERAGE(Table2[Sharpe Ratio]))/_xlfn.STDEV.P(Table2[Sharpe Ratio])</f>
        <v>1.4879067601797789</v>
      </c>
      <c r="AR1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9">
        <f>_xlfn.RANK.AVG(Table2[[#This Row],[1Y Return vs Nifty Z-Score]],Table2[1Y Return vs Nifty Z-Score])</f>
        <v>47</v>
      </c>
      <c r="AT159">
        <f>_xlfn.RANK.AVG(Table2[[#This Row],[6M Return vs Nifty Z-Score]],Table2[6M Return vs Nifty Z-Score])</f>
        <v>536</v>
      </c>
      <c r="AU159">
        <f>_xlfn.RANK.AVG(Table2[[#This Row],[Sharpe Ratio Z-Score]],Table2[Sharpe Ratio Z-Score])</f>
        <v>48</v>
      </c>
      <c r="AV159">
        <f>(Table2[[#This Row],[Rank 1Y]]+Table2[[#This Row],[Rank 6M]]+Table2[[#This Row],[Rank Sharpe]])/3</f>
        <v>210.33333333333334</v>
      </c>
    </row>
    <row r="160" spans="1:48" hidden="1" x14ac:dyDescent="0.3">
      <c r="A160" t="s">
        <v>1425</v>
      </c>
      <c r="B160" t="s">
        <v>1426</v>
      </c>
      <c r="C160" t="s">
        <v>3146</v>
      </c>
      <c r="D160" t="s">
        <v>1027</v>
      </c>
      <c r="E160">
        <v>7513.6738200614</v>
      </c>
      <c r="F160">
        <v>801.7</v>
      </c>
      <c r="G160">
        <v>45.4810954927894</v>
      </c>
      <c r="H160">
        <f>(Table2[[#This Row],[1Y Return vs Nifty]]-AVERAGE(Table2[1Y Return vs Nifty]))/_xlfn.STDEV.P(Table2[1Y Return vs Nifty])</f>
        <v>0.3538207067396224</v>
      </c>
      <c r="I160">
        <v>-8.2939385060829096E-2</v>
      </c>
      <c r="J160">
        <f>(Table2[[#This Row],[1M Return vs Nifty]]-AVERAGE(Table2[1M Return vs Nifty]))/_xlfn.STDEV.P(Table2[1M Return vs Nifty])</f>
        <v>-3.7562068709279459E-2</v>
      </c>
      <c r="K160">
        <v>8.9063316190621808</v>
      </c>
      <c r="L160">
        <f>(Table2[[#This Row],[6M Return vs Nifty]]-AVERAGE(Table2[6M Return vs Nifty]))/_xlfn.STDEV.P(Table2[6M Return vs Nifty])</f>
        <v>0.11032315391370336</v>
      </c>
      <c r="M160">
        <v>7.0439184979281801</v>
      </c>
      <c r="N160">
        <f>(Table2[[#This Row],[1W Return vs Nifty]]-AVERAGE(Table2[1W Return vs Nifty]))/_xlfn.STDEV.P(Table2[1W Return vs Nifty])</f>
        <v>1.0917940449553212</v>
      </c>
      <c r="O160">
        <v>794.62</v>
      </c>
      <c r="P160">
        <v>828.82578650948506</v>
      </c>
      <c r="Q160">
        <v>765.47299052396397</v>
      </c>
      <c r="R160">
        <v>48.474722360921596</v>
      </c>
      <c r="S160" s="1">
        <f>(Table2[[#This Row],[Close Price]]-Table2[[#This Row],[20D EMA]])/Table2[[#This Row],[20D EMA]]</f>
        <v>8.9099192066648732E-3</v>
      </c>
      <c r="T160" s="1">
        <f>(Table2[[#This Row],[Close Price]]-Table2[[#This Row],[50D EMA]])/Table2[[#This Row],[50D EMA]]</f>
        <v>-3.2727971246795398E-2</v>
      </c>
      <c r="U160" s="1">
        <f>(Table2[[#This Row],[Close Price]]-Table2[[#This Row],[200D EMA]])/Table2[[#This Row],[200D EMA]]</f>
        <v>4.7326306642431357E-2</v>
      </c>
      <c r="V160">
        <v>0.73637584778453902</v>
      </c>
      <c r="W160">
        <v>786.9</v>
      </c>
      <c r="X160">
        <v>817.75</v>
      </c>
      <c r="Y160">
        <v>718.4</v>
      </c>
      <c r="Z160">
        <v>817.75</v>
      </c>
      <c r="AA160">
        <v>786.9</v>
      </c>
      <c r="AB160">
        <v>817.75</v>
      </c>
      <c r="AC160" s="1">
        <f>(Table2[[#This Row],[Close Price]]/Table2[[#This Row],[Day Low]])-1</f>
        <v>1.8807980683695602E-2</v>
      </c>
      <c r="AD160" s="1">
        <f>(Table2[[#This Row],[Day High]]/Table2[[#This Row],[Close Price]])-1</f>
        <v>2.0019957590120985E-2</v>
      </c>
      <c r="AE160" s="1">
        <f>(Table2[[#This Row],[Close Price]]/Table2[[#This Row],[Current Week Low]])-1</f>
        <v>0.11595211581291776</v>
      </c>
      <c r="AF160" s="1">
        <f>(Table2[[#This Row],[Current Week High]]/Table2[[#This Row],[Close Price]])-1</f>
        <v>2.0019957590120985E-2</v>
      </c>
      <c r="AG160" s="1">
        <f>(Table2[[#This Row],[Close Price]]/Table2[[#This Row],[Current Month Low]])-1</f>
        <v>1.8807980683695602E-2</v>
      </c>
      <c r="AH160" s="1">
        <f>(Table2[[#This Row],[Current Month High]]/Table2[[#This Row],[Close Price]])-1</f>
        <v>2.0019957590120985E-2</v>
      </c>
      <c r="AI160">
        <v>32.094299613321603</v>
      </c>
      <c r="AJ160">
        <v>75.426695842450698</v>
      </c>
      <c r="AK160" t="str">
        <f>IF(AND(Table2[[#This Row],[20D EMA]]&gt;Table2[[#This Row],[50D EMA]],Table2[[#This Row],[50D EMA]]&gt;Table2[[#This Row],[200D EMA]]),"Uptrend","Downtrend/NoTrend")</f>
        <v>Downtrend/NoTrend</v>
      </c>
      <c r="AL160">
        <v>0</v>
      </c>
      <c r="AM160">
        <v>0</v>
      </c>
      <c r="AN160">
        <v>-3.69</v>
      </c>
      <c r="AO160" t="s">
        <v>3180</v>
      </c>
      <c r="AP160">
        <v>0.120575852286625</v>
      </c>
      <c r="AQ160">
        <f>(Table2[[#This Row],[Sharpe Ratio]]-AVERAGE(Table2[Sharpe Ratio]))/_xlfn.STDEV.P(Table2[Sharpe Ratio])</f>
        <v>0.74534966514528822</v>
      </c>
      <c r="AR1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0">
        <f>_xlfn.RANK.AVG(Table2[[#This Row],[1Y Return vs Nifty Z-Score]],Table2[1Y Return vs Nifty Z-Score])</f>
        <v>197</v>
      </c>
      <c r="AT160">
        <f>_xlfn.RANK.AVG(Table2[[#This Row],[6M Return vs Nifty Z-Score]],Table2[6M Return vs Nifty Z-Score])</f>
        <v>279</v>
      </c>
      <c r="AU160">
        <f>_xlfn.RANK.AVG(Table2[[#This Row],[Sharpe Ratio Z-Score]],Table2[Sharpe Ratio Z-Score])</f>
        <v>156</v>
      </c>
      <c r="AV160">
        <f>(Table2[[#This Row],[Rank 1Y]]+Table2[[#This Row],[Rank 6M]]+Table2[[#This Row],[Rank Sharpe]])/3</f>
        <v>210.66666666666666</v>
      </c>
    </row>
    <row r="161" spans="1:48" x14ac:dyDescent="0.3">
      <c r="A161" t="s">
        <v>1064</v>
      </c>
      <c r="B161" t="s">
        <v>1065</v>
      </c>
      <c r="C161" t="s">
        <v>3137</v>
      </c>
      <c r="D161" t="s">
        <v>989</v>
      </c>
      <c r="E161">
        <v>12662.9554396535</v>
      </c>
      <c r="F161">
        <v>628.5</v>
      </c>
      <c r="G161">
        <v>23.5280832260068</v>
      </c>
      <c r="H161">
        <f>(Table2[[#This Row],[1Y Return vs Nifty]]-AVERAGE(Table2[1Y Return vs Nifty]))/_xlfn.STDEV.P(Table2[1Y Return vs Nifty])</f>
        <v>-1.7074780226594009E-2</v>
      </c>
      <c r="I161">
        <v>3.3005288445697598</v>
      </c>
      <c r="J161">
        <f>(Table2[[#This Row],[1M Return vs Nifty]]-AVERAGE(Table2[1M Return vs Nifty]))/_xlfn.STDEV.P(Table2[1M Return vs Nifty])</f>
        <v>0.32400127752245617</v>
      </c>
      <c r="K161">
        <v>51.294083489657901</v>
      </c>
      <c r="L161">
        <f>(Table2[[#This Row],[6M Return vs Nifty]]-AVERAGE(Table2[6M Return vs Nifty]))/_xlfn.STDEV.P(Table2[6M Return vs Nifty])</f>
        <v>1.5848608206485375</v>
      </c>
      <c r="M161">
        <v>1.5040070602565601</v>
      </c>
      <c r="N161">
        <f>(Table2[[#This Row],[1W Return vs Nifty]]-AVERAGE(Table2[1W Return vs Nifty]))/_xlfn.STDEV.P(Table2[1W Return vs Nifty])</f>
        <v>3.9609307784300281E-2</v>
      </c>
      <c r="O161">
        <v>630.66</v>
      </c>
      <c r="P161">
        <v>602.68267352166902</v>
      </c>
      <c r="Q161">
        <v>496.60020534548403</v>
      </c>
      <c r="R161">
        <v>65.858580919589102</v>
      </c>
      <c r="S161" s="1">
        <f>(Table2[[#This Row],[Close Price]]-Table2[[#This Row],[20D EMA]])/Table2[[#This Row],[20D EMA]]</f>
        <v>-3.424983350775328E-3</v>
      </c>
      <c r="T161" s="1">
        <f>(Table2[[#This Row],[Close Price]]-Table2[[#This Row],[50D EMA]])/Table2[[#This Row],[50D EMA]]</f>
        <v>4.2837346438834932E-2</v>
      </c>
      <c r="U161" s="1">
        <f>(Table2[[#This Row],[Close Price]]-Table2[[#This Row],[200D EMA]])/Table2[[#This Row],[200D EMA]]</f>
        <v>0.26560559829562191</v>
      </c>
      <c r="V161">
        <v>0.44655932243084501</v>
      </c>
      <c r="W161">
        <v>626</v>
      </c>
      <c r="X161">
        <v>633.54999999999995</v>
      </c>
      <c r="Y161">
        <v>605.75</v>
      </c>
      <c r="Z161">
        <v>666</v>
      </c>
      <c r="AA161">
        <v>626</v>
      </c>
      <c r="AB161">
        <v>633.54999999999995</v>
      </c>
      <c r="AC161" s="1">
        <f>(Table2[[#This Row],[Close Price]]/Table2[[#This Row],[Day Low]])-1</f>
        <v>3.9936102236421966E-3</v>
      </c>
      <c r="AD161" s="1">
        <f>(Table2[[#This Row],[Day High]]/Table2[[#This Row],[Close Price]])-1</f>
        <v>8.0350039777246085E-3</v>
      </c>
      <c r="AE161" s="1">
        <f>(Table2[[#This Row],[Close Price]]/Table2[[#This Row],[Current Week Low]])-1</f>
        <v>3.755674783326457E-2</v>
      </c>
      <c r="AF161" s="1">
        <f>(Table2[[#This Row],[Current Week High]]/Table2[[#This Row],[Close Price]])-1</f>
        <v>5.9665871121718395E-2</v>
      </c>
      <c r="AG161" s="1">
        <f>(Table2[[#This Row],[Close Price]]/Table2[[#This Row],[Current Month Low]])-1</f>
        <v>3.9936102236421966E-3</v>
      </c>
      <c r="AH161" s="1">
        <f>(Table2[[#This Row],[Current Month High]]/Table2[[#This Row],[Close Price]])-1</f>
        <v>8.0350039777246085E-3</v>
      </c>
      <c r="AI161">
        <v>10.071599045346</v>
      </c>
      <c r="AJ161">
        <v>82.969432314410398</v>
      </c>
      <c r="AK161" t="str">
        <f>IF(AND(Table2[[#This Row],[20D EMA]]&gt;Table2[[#This Row],[50D EMA]],Table2[[#This Row],[50D EMA]]&gt;Table2[[#This Row],[200D EMA]]),"Uptrend","Downtrend/NoTrend")</f>
        <v>Uptrend</v>
      </c>
      <c r="AL161">
        <v>0.28999999999999998</v>
      </c>
      <c r="AM161" t="s">
        <v>3181</v>
      </c>
      <c r="AN161">
        <v>-3.17</v>
      </c>
      <c r="AO161" t="s">
        <v>3180</v>
      </c>
      <c r="AP161">
        <v>7.5465038095437004E-2</v>
      </c>
      <c r="AQ161">
        <f>(Table2[[#This Row],[Sharpe Ratio]]-AVERAGE(Table2[Sharpe Ratio]))/_xlfn.STDEV.P(Table2[Sharpe Ratio])</f>
        <v>0.20945864069634948</v>
      </c>
      <c r="AR1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2.1408552664250493</v>
      </c>
      <c r="AS161">
        <f>_xlfn.RANK.AVG(Table2[[#This Row],[1Y Return vs Nifty Z-Score]],Table2[1Y Return vs Nifty Z-Score])</f>
        <v>299</v>
      </c>
      <c r="AT161">
        <f>_xlfn.RANK.AVG(Table2[[#This Row],[6M Return vs Nifty Z-Score]],Table2[6M Return vs Nifty Z-Score])</f>
        <v>46</v>
      </c>
      <c r="AU161">
        <f>_xlfn.RANK.AVG(Table2[[#This Row],[Sharpe Ratio Z-Score]],Table2[Sharpe Ratio Z-Score])</f>
        <v>290</v>
      </c>
      <c r="AV161">
        <f>(Table2[[#This Row],[Rank 1Y]]+Table2[[#This Row],[Rank 6M]]+Table2[[#This Row],[Rank Sharpe]])/3</f>
        <v>211.66666666666666</v>
      </c>
    </row>
    <row r="162" spans="1:48" x14ac:dyDescent="0.3">
      <c r="A162" t="s">
        <v>1137</v>
      </c>
      <c r="B162" t="s">
        <v>1138</v>
      </c>
      <c r="C162" t="s">
        <v>3146</v>
      </c>
      <c r="D162" t="s">
        <v>265</v>
      </c>
      <c r="E162">
        <v>10774.5112811212</v>
      </c>
      <c r="F162">
        <v>1690</v>
      </c>
      <c r="G162">
        <v>177.64269972628401</v>
      </c>
      <c r="H162">
        <f>(Table2[[#This Row],[1Y Return vs Nifty]]-AVERAGE(Table2[1Y Return vs Nifty]))/_xlfn.STDEV.P(Table2[1Y Return vs Nifty])</f>
        <v>2.5866870653390008</v>
      </c>
      <c r="I162">
        <v>31.484392486019399</v>
      </c>
      <c r="J162">
        <f>(Table2[[#This Row],[1M Return vs Nifty]]-AVERAGE(Table2[1M Return vs Nifty]))/_xlfn.STDEV.P(Table2[1M Return vs Nifty])</f>
        <v>3.3357783525074529</v>
      </c>
      <c r="K162">
        <v>39.380741441926602</v>
      </c>
      <c r="L162">
        <f>(Table2[[#This Row],[6M Return vs Nifty]]-AVERAGE(Table2[6M Return vs Nifty]))/_xlfn.STDEV.P(Table2[6M Return vs Nifty])</f>
        <v>1.1704328123006436</v>
      </c>
      <c r="M162">
        <v>22.695136010720699</v>
      </c>
      <c r="N162">
        <f>(Table2[[#This Row],[1W Return vs Nifty]]-AVERAGE(Table2[1W Return vs Nifty]))/_xlfn.STDEV.P(Table2[1W Return vs Nifty])</f>
        <v>4.0643997211257386</v>
      </c>
      <c r="O162">
        <v>1470.93</v>
      </c>
      <c r="P162">
        <v>1386.43863798396</v>
      </c>
      <c r="Q162">
        <v>1139.61944534494</v>
      </c>
      <c r="R162">
        <v>67.447566634218902</v>
      </c>
      <c r="S162" s="1">
        <f>(Table2[[#This Row],[Close Price]]-Table2[[#This Row],[20D EMA]])/Table2[[#This Row],[20D EMA]]</f>
        <v>0.14893298797359489</v>
      </c>
      <c r="T162" s="1">
        <f>(Table2[[#This Row],[Close Price]]-Table2[[#This Row],[50D EMA]])/Table2[[#This Row],[50D EMA]]</f>
        <v>0.21895044879696432</v>
      </c>
      <c r="U162" s="1">
        <f>(Table2[[#This Row],[Close Price]]-Table2[[#This Row],[200D EMA]])/Table2[[#This Row],[200D EMA]]</f>
        <v>0.48295117892488298</v>
      </c>
      <c r="V162">
        <v>2.4360930457217398</v>
      </c>
      <c r="W162">
        <v>1662</v>
      </c>
      <c r="X162">
        <v>1734.85</v>
      </c>
      <c r="Y162">
        <v>1504.1</v>
      </c>
      <c r="Z162">
        <v>1734.85</v>
      </c>
      <c r="AA162">
        <v>1662</v>
      </c>
      <c r="AB162">
        <v>1734.85</v>
      </c>
      <c r="AC162" s="1">
        <f>(Table2[[#This Row],[Close Price]]/Table2[[#This Row],[Day Low]])-1</f>
        <v>1.6847172081829065E-2</v>
      </c>
      <c r="AD162" s="1">
        <f>(Table2[[#This Row],[Day High]]/Table2[[#This Row],[Close Price]])-1</f>
        <v>2.65384615384614E-2</v>
      </c>
      <c r="AE162" s="1">
        <f>(Table2[[#This Row],[Close Price]]/Table2[[#This Row],[Current Week Low]])-1</f>
        <v>0.12359550561797761</v>
      </c>
      <c r="AF162" s="1">
        <f>(Table2[[#This Row],[Current Week High]]/Table2[[#This Row],[Close Price]])-1</f>
        <v>2.65384615384614E-2</v>
      </c>
      <c r="AG162" s="1">
        <f>(Table2[[#This Row],[Close Price]]/Table2[[#This Row],[Current Month Low]])-1</f>
        <v>1.6847172081829065E-2</v>
      </c>
      <c r="AH162" s="1">
        <f>(Table2[[#This Row],[Current Month High]]/Table2[[#This Row],[Close Price]])-1</f>
        <v>2.65384615384614E-2</v>
      </c>
      <c r="AI162">
        <v>2.65384615384614</v>
      </c>
      <c r="AJ162">
        <v>212.35560484243601</v>
      </c>
      <c r="AK162" t="str">
        <f>IF(AND(Table2[[#This Row],[20D EMA]]&gt;Table2[[#This Row],[50D EMA]],Table2[[#This Row],[50D EMA]]&gt;Table2[[#This Row],[200D EMA]]),"Uptrend","Downtrend/NoTrend")</f>
        <v>Uptrend</v>
      </c>
      <c r="AL162">
        <v>0.37</v>
      </c>
      <c r="AM162" t="s">
        <v>3181</v>
      </c>
      <c r="AN162">
        <v>11.22</v>
      </c>
      <c r="AO162" t="s">
        <v>3181</v>
      </c>
      <c r="AQ162">
        <f>(Table2[[#This Row],[Sharpe Ratio]]-AVERAGE(Table2[Sharpe Ratio]))/_xlfn.STDEV.P(Table2[Sharpe Ratio])</f>
        <v>-0.68702344015560113</v>
      </c>
      <c r="AR1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10.470274511117236</v>
      </c>
      <c r="AS162">
        <f>_xlfn.RANK.AVG(Table2[[#This Row],[1Y Return vs Nifty Z-Score]],Table2[1Y Return vs Nifty Z-Score])</f>
        <v>21</v>
      </c>
      <c r="AT162">
        <f>_xlfn.RANK.AVG(Table2[[#This Row],[6M Return vs Nifty Z-Score]],Table2[6M Return vs Nifty Z-Score])</f>
        <v>85</v>
      </c>
      <c r="AU162">
        <f>_xlfn.RANK.AVG(Table2[[#This Row],[Sharpe Ratio Z-Score]],Table2[Sharpe Ratio Z-Score])</f>
        <v>529.5</v>
      </c>
      <c r="AV162">
        <f>(Table2[[#This Row],[Rank 1Y]]+Table2[[#This Row],[Rank 6M]]+Table2[[#This Row],[Rank Sharpe]])/3</f>
        <v>211.83333333333334</v>
      </c>
    </row>
    <row r="163" spans="1:48" x14ac:dyDescent="0.3">
      <c r="A163" t="s">
        <v>238</v>
      </c>
      <c r="B163" t="s">
        <v>239</v>
      </c>
      <c r="C163" t="s">
        <v>3141</v>
      </c>
      <c r="D163" t="s">
        <v>202</v>
      </c>
      <c r="E163">
        <v>103562.974702473</v>
      </c>
      <c r="F163">
        <v>35182.15</v>
      </c>
      <c r="G163">
        <v>53.750280305421498</v>
      </c>
      <c r="H163">
        <f>(Table2[[#This Row],[1Y Return vs Nifty]]-AVERAGE(Table2[1Y Return vs Nifty]))/_xlfn.STDEV.P(Table2[1Y Return vs Nifty])</f>
        <v>0.4935283373200301</v>
      </c>
      <c r="I163">
        <v>-1.3977917077539901</v>
      </c>
      <c r="J163">
        <f>(Table2[[#This Row],[1M Return vs Nifty]]-AVERAGE(Table2[1M Return vs Nifty]))/_xlfn.STDEV.P(Table2[1M Return vs Nifty])</f>
        <v>-0.1780694928459069</v>
      </c>
      <c r="K163">
        <v>7.1919523558392804</v>
      </c>
      <c r="L163">
        <f>(Table2[[#This Row],[6M Return vs Nifty]]-AVERAGE(Table2[6M Return vs Nifty]))/_xlfn.STDEV.P(Table2[6M Return vs Nifty])</f>
        <v>5.0685247038890081E-2</v>
      </c>
      <c r="M163">
        <v>-3.3431226834731</v>
      </c>
      <c r="N163">
        <f>(Table2[[#This Row],[1W Return vs Nifty]]-AVERAGE(Table2[1W Return vs Nifty]))/_xlfn.STDEV.P(Table2[1W Return vs Nifty])</f>
        <v>-0.88099673309196869</v>
      </c>
      <c r="O163">
        <v>36340.46</v>
      </c>
      <c r="P163">
        <v>35695.192873405402</v>
      </c>
      <c r="Q163">
        <v>31501.052941045102</v>
      </c>
      <c r="R163">
        <v>40.492117480807202</v>
      </c>
      <c r="S163" s="1">
        <f>(Table2[[#This Row],[Close Price]]-Table2[[#This Row],[20D EMA]])/Table2[[#This Row],[20D EMA]]</f>
        <v>-3.1873839791791238E-2</v>
      </c>
      <c r="T163" s="1">
        <f>(Table2[[#This Row],[Close Price]]-Table2[[#This Row],[50D EMA]])/Table2[[#This Row],[50D EMA]]</f>
        <v>-1.4372884192695914E-2</v>
      </c>
      <c r="U163" s="1">
        <f>(Table2[[#This Row],[Close Price]]-Table2[[#This Row],[200D EMA]])/Table2[[#This Row],[200D EMA]]</f>
        <v>0.11685631797274053</v>
      </c>
      <c r="V163">
        <v>0.53794236348450797</v>
      </c>
      <c r="W163">
        <v>34962.6</v>
      </c>
      <c r="X163">
        <v>35549.75</v>
      </c>
      <c r="Y163">
        <v>34822.35</v>
      </c>
      <c r="Z163">
        <v>36691</v>
      </c>
      <c r="AA163">
        <v>34962.6</v>
      </c>
      <c r="AB163">
        <v>35549.75</v>
      </c>
      <c r="AC163" s="1">
        <f>(Table2[[#This Row],[Close Price]]/Table2[[#This Row],[Day Low]])-1</f>
        <v>6.2795673090674242E-3</v>
      </c>
      <c r="AD163" s="1">
        <f>(Table2[[#This Row],[Day High]]/Table2[[#This Row],[Close Price]])-1</f>
        <v>1.0448480266271432E-2</v>
      </c>
      <c r="AE163" s="1">
        <f>(Table2[[#This Row],[Close Price]]/Table2[[#This Row],[Current Week Low]])-1</f>
        <v>1.0332444536339525E-2</v>
      </c>
      <c r="AF163" s="1">
        <f>(Table2[[#This Row],[Current Week High]]/Table2[[#This Row],[Close Price]])-1</f>
        <v>4.2886804814373125E-2</v>
      </c>
      <c r="AG163" s="1">
        <f>(Table2[[#This Row],[Close Price]]/Table2[[#This Row],[Current Month Low]])-1</f>
        <v>6.2795673090674242E-3</v>
      </c>
      <c r="AH163" s="1">
        <f>(Table2[[#This Row],[Current Month High]]/Table2[[#This Row],[Close Price]])-1</f>
        <v>1.0448480266271432E-2</v>
      </c>
      <c r="AI163">
        <v>11.104068398321299</v>
      </c>
      <c r="AJ163">
        <v>82.290932642486993</v>
      </c>
      <c r="AK163" t="str">
        <f>IF(AND(Table2[[#This Row],[20D EMA]]&gt;Table2[[#This Row],[50D EMA]],Table2[[#This Row],[50D EMA]]&gt;Table2[[#This Row],[200D EMA]]),"Uptrend","Downtrend/NoTrend")</f>
        <v>Uptrend</v>
      </c>
      <c r="AL163">
        <v>0.2</v>
      </c>
      <c r="AM163" t="s">
        <v>3181</v>
      </c>
      <c r="AN163">
        <v>-8.0500000000000007</v>
      </c>
      <c r="AO163" t="s">
        <v>3180</v>
      </c>
      <c r="AP163">
        <v>0.11809714299214601</v>
      </c>
      <c r="AQ163">
        <f>(Table2[[#This Row],[Sharpe Ratio]]-AVERAGE(Table2[Sharpe Ratio]))/_xlfn.STDEV.P(Table2[Sharpe Ratio])</f>
        <v>0.71590399702899576</v>
      </c>
      <c r="AR1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0.20105135545004027</v>
      </c>
      <c r="AS163">
        <f>_xlfn.RANK.AVG(Table2[[#This Row],[1Y Return vs Nifty Z-Score]],Table2[1Y Return vs Nifty Z-Score])</f>
        <v>172</v>
      </c>
      <c r="AT163">
        <f>_xlfn.RANK.AVG(Table2[[#This Row],[6M Return vs Nifty Z-Score]],Table2[6M Return vs Nifty Z-Score])</f>
        <v>302</v>
      </c>
      <c r="AU163">
        <f>_xlfn.RANK.AVG(Table2[[#This Row],[Sharpe Ratio Z-Score]],Table2[Sharpe Ratio Z-Score])</f>
        <v>163</v>
      </c>
      <c r="AV163">
        <f>(Table2[[#This Row],[Rank 1Y]]+Table2[[#This Row],[Rank 6M]]+Table2[[#This Row],[Rank Sharpe]])/3</f>
        <v>212.33333333333334</v>
      </c>
    </row>
    <row r="164" spans="1:48" hidden="1" x14ac:dyDescent="0.3">
      <c r="A164" t="s">
        <v>555</v>
      </c>
      <c r="B164" t="s">
        <v>556</v>
      </c>
      <c r="C164" t="s">
        <v>3140</v>
      </c>
      <c r="D164" t="s">
        <v>149</v>
      </c>
      <c r="E164">
        <v>35697.8240333086</v>
      </c>
      <c r="F164">
        <v>258.55</v>
      </c>
      <c r="G164">
        <v>63.4568909785553</v>
      </c>
      <c r="H164">
        <f>(Table2[[#This Row],[1Y Return vs Nifty]]-AVERAGE(Table2[1Y Return vs Nifty]))/_xlfn.STDEV.P(Table2[1Y Return vs Nifty])</f>
        <v>0.65752123490752212</v>
      </c>
      <c r="I164">
        <v>-3.41733025279422</v>
      </c>
      <c r="J164">
        <f>(Table2[[#This Row],[1M Return vs Nifty]]-AVERAGE(Table2[1M Return vs Nifty]))/_xlfn.STDEV.P(Table2[1M Return vs Nifty])</f>
        <v>-0.39388092201615788</v>
      </c>
      <c r="K164">
        <v>-0.72358513581151396</v>
      </c>
      <c r="L164">
        <f>(Table2[[#This Row],[6M Return vs Nifty]]-AVERAGE(Table2[6M Return vs Nifty]))/_xlfn.STDEV.P(Table2[6M Return vs Nifty])</f>
        <v>-0.22467161122344995</v>
      </c>
      <c r="M164">
        <v>4.8491229004456597</v>
      </c>
      <c r="N164">
        <f>(Table2[[#This Row],[1W Return vs Nifty]]-AVERAGE(Table2[1W Return vs Nifty]))/_xlfn.STDEV.P(Table2[1W Return vs Nifty])</f>
        <v>0.67494073333417859</v>
      </c>
      <c r="O164">
        <v>257.79000000000002</v>
      </c>
      <c r="P164">
        <v>263.44273075718797</v>
      </c>
      <c r="Q164">
        <v>241.41795091413101</v>
      </c>
      <c r="R164">
        <v>45.388611099978398</v>
      </c>
      <c r="S164" s="1">
        <f>(Table2[[#This Row],[Close Price]]-Table2[[#This Row],[20D EMA]])/Table2[[#This Row],[20D EMA]]</f>
        <v>2.9481360797548035E-3</v>
      </c>
      <c r="T164" s="1">
        <f>(Table2[[#This Row],[Close Price]]-Table2[[#This Row],[50D EMA]])/Table2[[#This Row],[50D EMA]]</f>
        <v>-1.8572274676645125E-2</v>
      </c>
      <c r="U164" s="1">
        <f>(Table2[[#This Row],[Close Price]]-Table2[[#This Row],[200D EMA]])/Table2[[#This Row],[200D EMA]]</f>
        <v>7.0964271799169684E-2</v>
      </c>
      <c r="V164">
        <v>0.50363648829323004</v>
      </c>
      <c r="W164">
        <v>257</v>
      </c>
      <c r="X164">
        <v>261.10000000000002</v>
      </c>
      <c r="Y164">
        <v>231.65</v>
      </c>
      <c r="Z164">
        <v>261.10000000000002</v>
      </c>
      <c r="AA164">
        <v>257</v>
      </c>
      <c r="AB164">
        <v>261.10000000000002</v>
      </c>
      <c r="AC164" s="1">
        <f>(Table2[[#This Row],[Close Price]]/Table2[[#This Row],[Day Low]])-1</f>
        <v>6.0311284046692393E-3</v>
      </c>
      <c r="AD164" s="1">
        <f>(Table2[[#This Row],[Day High]]/Table2[[#This Row],[Close Price]])-1</f>
        <v>9.8626958035197276E-3</v>
      </c>
      <c r="AE164" s="1">
        <f>(Table2[[#This Row],[Close Price]]/Table2[[#This Row],[Current Week Low]])-1</f>
        <v>0.11612346211957703</v>
      </c>
      <c r="AF164" s="1">
        <f>(Table2[[#This Row],[Current Week High]]/Table2[[#This Row],[Close Price]])-1</f>
        <v>9.8626958035197276E-3</v>
      </c>
      <c r="AG164" s="1">
        <f>(Table2[[#This Row],[Close Price]]/Table2[[#This Row],[Current Month Low]])-1</f>
        <v>6.0311284046692393E-3</v>
      </c>
      <c r="AH164" s="1">
        <f>(Table2[[#This Row],[Current Month High]]/Table2[[#This Row],[Close Price]])-1</f>
        <v>9.8626958035197276E-3</v>
      </c>
      <c r="AI164">
        <v>20.595629472055599</v>
      </c>
      <c r="AJ164">
        <v>96.690756941803002</v>
      </c>
      <c r="AK164" t="str">
        <f>IF(AND(Table2[[#This Row],[20D EMA]]&gt;Table2[[#This Row],[50D EMA]],Table2[[#This Row],[50D EMA]]&gt;Table2[[#This Row],[200D EMA]]),"Uptrend","Downtrend/NoTrend")</f>
        <v>Downtrend/NoTrend</v>
      </c>
      <c r="AL164">
        <v>7.0000000000000007E-2</v>
      </c>
      <c r="AM164" t="s">
        <v>3181</v>
      </c>
      <c r="AN164">
        <v>-3.26</v>
      </c>
      <c r="AO164" t="s">
        <v>3180</v>
      </c>
      <c r="AP164">
        <v>0.14820456814500599</v>
      </c>
      <c r="AQ164">
        <f>(Table2[[#This Row],[Sharpe Ratio]]-AVERAGE(Table2[Sharpe Ratio]))/_xlfn.STDEV.P(Table2[Sharpe Ratio])</f>
        <v>1.0735632234908752</v>
      </c>
      <c r="AR1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4">
        <f>_xlfn.RANK.AVG(Table2[[#This Row],[1Y Return vs Nifty Z-Score]],Table2[1Y Return vs Nifty Z-Score])</f>
        <v>138</v>
      </c>
      <c r="AT164">
        <f>_xlfn.RANK.AVG(Table2[[#This Row],[6M Return vs Nifty Z-Score]],Table2[6M Return vs Nifty Z-Score])</f>
        <v>399</v>
      </c>
      <c r="AU164">
        <f>_xlfn.RANK.AVG(Table2[[#This Row],[Sharpe Ratio Z-Score]],Table2[Sharpe Ratio Z-Score])</f>
        <v>104</v>
      </c>
      <c r="AV164">
        <f>(Table2[[#This Row],[Rank 1Y]]+Table2[[#This Row],[Rank 6M]]+Table2[[#This Row],[Rank Sharpe]])/3</f>
        <v>213.66666666666666</v>
      </c>
    </row>
    <row r="165" spans="1:48" x14ac:dyDescent="0.3">
      <c r="A165" t="s">
        <v>343</v>
      </c>
      <c r="B165" t="s">
        <v>344</v>
      </c>
      <c r="C165" t="s">
        <v>3148</v>
      </c>
      <c r="D165" t="s">
        <v>139</v>
      </c>
      <c r="E165">
        <v>71497.127739198404</v>
      </c>
      <c r="F165">
        <v>1973.3</v>
      </c>
      <c r="G165">
        <v>41.43488214261</v>
      </c>
      <c r="H165">
        <f>(Table2[[#This Row],[1Y Return vs Nifty]]-AVERAGE(Table2[1Y Return vs Nifty]))/_xlfn.STDEV.P(Table2[1Y Return vs Nifty])</f>
        <v>0.28546005296479815</v>
      </c>
      <c r="I165">
        <v>8.9811134930055907</v>
      </c>
      <c r="J165">
        <f>(Table2[[#This Row],[1M Return vs Nifty]]-AVERAGE(Table2[1M Return vs Nifty]))/_xlfn.STDEV.P(Table2[1M Return vs Nifty])</f>
        <v>0.93103851110846003</v>
      </c>
      <c r="K165">
        <v>21.510374247412901</v>
      </c>
      <c r="L165">
        <f>(Table2[[#This Row],[6M Return vs Nifty]]-AVERAGE(Table2[6M Return vs Nifty]))/_xlfn.STDEV.P(Table2[6M Return vs Nifty])</f>
        <v>0.54877848094715054</v>
      </c>
      <c r="M165">
        <v>-1.6221095427235801</v>
      </c>
      <c r="N165">
        <f>(Table2[[#This Row],[1W Return vs Nifty]]-AVERAGE(Table2[1W Return vs Nifty]))/_xlfn.STDEV.P(Table2[1W Return vs Nifty])</f>
        <v>-0.55412801334065065</v>
      </c>
      <c r="O165">
        <v>1938.37</v>
      </c>
      <c r="P165">
        <v>1880.5583312778799</v>
      </c>
      <c r="Q165">
        <v>1674.8467666313099</v>
      </c>
      <c r="R165">
        <v>46.450054360804998</v>
      </c>
      <c r="S165" s="1">
        <f>(Table2[[#This Row],[Close Price]]-Table2[[#This Row],[20D EMA]])/Table2[[#This Row],[20D EMA]]</f>
        <v>1.8020295402838501E-2</v>
      </c>
      <c r="T165" s="1">
        <f>(Table2[[#This Row],[Close Price]]-Table2[[#This Row],[50D EMA]])/Table2[[#This Row],[50D EMA]]</f>
        <v>4.9316028745090869E-2</v>
      </c>
      <c r="U165" s="1">
        <f>(Table2[[#This Row],[Close Price]]-Table2[[#This Row],[200D EMA]])/Table2[[#This Row],[200D EMA]]</f>
        <v>0.17819733680411945</v>
      </c>
      <c r="V165">
        <v>1.2835209313590701</v>
      </c>
      <c r="W165">
        <v>1961.95</v>
      </c>
      <c r="X165">
        <v>1997.6</v>
      </c>
      <c r="Y165">
        <v>1907.05</v>
      </c>
      <c r="Z165">
        <v>2005</v>
      </c>
      <c r="AA165">
        <v>1961.95</v>
      </c>
      <c r="AB165">
        <v>1997.6</v>
      </c>
      <c r="AC165" s="1">
        <f>(Table2[[#This Row],[Close Price]]/Table2[[#This Row],[Day Low]])-1</f>
        <v>5.7850607813654253E-3</v>
      </c>
      <c r="AD165" s="1">
        <f>(Table2[[#This Row],[Day High]]/Table2[[#This Row],[Close Price]])-1</f>
        <v>1.2314397202655369E-2</v>
      </c>
      <c r="AE165" s="1">
        <f>(Table2[[#This Row],[Close Price]]/Table2[[#This Row],[Current Week Low]])-1</f>
        <v>3.4739519152617859E-2</v>
      </c>
      <c r="AF165" s="1">
        <f>(Table2[[#This Row],[Current Week High]]/Table2[[#This Row],[Close Price]])-1</f>
        <v>1.6064460548320003E-2</v>
      </c>
      <c r="AG165" s="1">
        <f>(Table2[[#This Row],[Close Price]]/Table2[[#This Row],[Current Month Low]])-1</f>
        <v>5.7850607813654253E-3</v>
      </c>
      <c r="AH165" s="1">
        <f>(Table2[[#This Row],[Current Month High]]/Table2[[#This Row],[Close Price]])-1</f>
        <v>1.2314397202655369E-2</v>
      </c>
      <c r="AI165">
        <v>4.6571732630618703</v>
      </c>
      <c r="AJ165">
        <v>73.859030837004397</v>
      </c>
      <c r="AK165" t="str">
        <f>IF(AND(Table2[[#This Row],[20D EMA]]&gt;Table2[[#This Row],[50D EMA]],Table2[[#This Row],[50D EMA]]&gt;Table2[[#This Row],[200D EMA]]),"Uptrend","Downtrend/NoTrend")</f>
        <v>Uptrend</v>
      </c>
      <c r="AL165">
        <v>0.17</v>
      </c>
      <c r="AM165" t="s">
        <v>3181</v>
      </c>
      <c r="AN165">
        <v>-2.82</v>
      </c>
      <c r="AO165" t="s">
        <v>3180</v>
      </c>
      <c r="AP165">
        <v>7.7212373950273E-2</v>
      </c>
      <c r="AQ165">
        <f>(Table2[[#This Row],[Sharpe Ratio]]-AVERAGE(Table2[Sharpe Ratio]))/_xlfn.STDEV.P(Table2[Sharpe Ratio])</f>
        <v>0.23021600493579472</v>
      </c>
      <c r="AR1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1.4413650366155526</v>
      </c>
      <c r="AS165">
        <f>_xlfn.RANK.AVG(Table2[[#This Row],[1Y Return vs Nifty Z-Score]],Table2[1Y Return vs Nifty Z-Score])</f>
        <v>210</v>
      </c>
      <c r="AT165">
        <f>_xlfn.RANK.AVG(Table2[[#This Row],[6M Return vs Nifty Z-Score]],Table2[6M Return vs Nifty Z-Score])</f>
        <v>149</v>
      </c>
      <c r="AU165">
        <f>_xlfn.RANK.AVG(Table2[[#This Row],[Sharpe Ratio Z-Score]],Table2[Sharpe Ratio Z-Score])</f>
        <v>285</v>
      </c>
      <c r="AV165">
        <f>(Table2[[#This Row],[Rank 1Y]]+Table2[[#This Row],[Rank 6M]]+Table2[[#This Row],[Rank Sharpe]])/3</f>
        <v>214.66666666666666</v>
      </c>
    </row>
    <row r="166" spans="1:48" x14ac:dyDescent="0.3">
      <c r="A166" t="s">
        <v>760</v>
      </c>
      <c r="B166" t="s">
        <v>761</v>
      </c>
      <c r="C166" t="s">
        <v>3139</v>
      </c>
      <c r="D166" t="s">
        <v>247</v>
      </c>
      <c r="E166">
        <v>21798.6435005858</v>
      </c>
      <c r="F166">
        <v>541.45000000000005</v>
      </c>
      <c r="G166">
        <v>16.345908951275799</v>
      </c>
      <c r="H166">
        <f>(Table2[[#This Row],[1Y Return vs Nifty]]-AVERAGE(Table2[1Y Return vs Nifty]))/_xlfn.STDEV.P(Table2[1Y Return vs Nifty])</f>
        <v>-0.13841740021561816</v>
      </c>
      <c r="I166">
        <v>2.89858682425495</v>
      </c>
      <c r="J166">
        <f>(Table2[[#This Row],[1M Return vs Nifty]]-AVERAGE(Table2[1M Return vs Nifty]))/_xlfn.STDEV.P(Table2[1M Return vs Nifty])</f>
        <v>0.28104904862801378</v>
      </c>
      <c r="K166">
        <v>28.935835000162601</v>
      </c>
      <c r="L166">
        <f>(Table2[[#This Row],[6M Return vs Nifty]]-AVERAGE(Table2[6M Return vs Nifty]))/_xlfn.STDEV.P(Table2[6M Return vs Nifty])</f>
        <v>0.80708709816791913</v>
      </c>
      <c r="M166">
        <v>4.6719548377227298</v>
      </c>
      <c r="N166">
        <f>(Table2[[#This Row],[1W Return vs Nifty]]-AVERAGE(Table2[1W Return vs Nifty]))/_xlfn.STDEV.P(Table2[1W Return vs Nifty])</f>
        <v>0.64129154352157514</v>
      </c>
      <c r="O166">
        <v>536.33000000000004</v>
      </c>
      <c r="P166">
        <v>523.45521984071502</v>
      </c>
      <c r="Q166">
        <v>456.905149552095</v>
      </c>
      <c r="R166">
        <v>53.1380023896061</v>
      </c>
      <c r="S166" s="1">
        <f>(Table2[[#This Row],[Close Price]]-Table2[[#This Row],[20D EMA]])/Table2[[#This Row],[20D EMA]]</f>
        <v>9.5463613819849798E-3</v>
      </c>
      <c r="T166" s="1">
        <f>(Table2[[#This Row],[Close Price]]-Table2[[#This Row],[50D EMA]])/Table2[[#This Row],[50D EMA]]</f>
        <v>3.4376923712329692E-2</v>
      </c>
      <c r="U166" s="1">
        <f>(Table2[[#This Row],[Close Price]]-Table2[[#This Row],[200D EMA]])/Table2[[#This Row],[200D EMA]]</f>
        <v>0.18503807744514267</v>
      </c>
      <c r="V166">
        <v>0.38820728400598697</v>
      </c>
      <c r="W166">
        <v>533.4</v>
      </c>
      <c r="X166">
        <v>557.79999999999995</v>
      </c>
      <c r="Y166">
        <v>507.8</v>
      </c>
      <c r="Z166">
        <v>557.79999999999995</v>
      </c>
      <c r="AA166">
        <v>533.4</v>
      </c>
      <c r="AB166">
        <v>557.79999999999995</v>
      </c>
      <c r="AC166" s="1">
        <f>(Table2[[#This Row],[Close Price]]/Table2[[#This Row],[Day Low]])-1</f>
        <v>1.5091863517060489E-2</v>
      </c>
      <c r="AD166" s="1">
        <f>(Table2[[#This Row],[Day High]]/Table2[[#This Row],[Close Price]])-1</f>
        <v>3.0196694062240015E-2</v>
      </c>
      <c r="AE166" s="1">
        <f>(Table2[[#This Row],[Close Price]]/Table2[[#This Row],[Current Week Low]])-1</f>
        <v>6.6266246553761343E-2</v>
      </c>
      <c r="AF166" s="1">
        <f>(Table2[[#This Row],[Current Week High]]/Table2[[#This Row],[Close Price]])-1</f>
        <v>3.0196694062240015E-2</v>
      </c>
      <c r="AG166" s="1">
        <f>(Table2[[#This Row],[Close Price]]/Table2[[#This Row],[Current Month Low]])-1</f>
        <v>1.5091863517060489E-2</v>
      </c>
      <c r="AH166" s="1">
        <f>(Table2[[#This Row],[Current Month High]]/Table2[[#This Row],[Close Price]])-1</f>
        <v>3.0196694062240015E-2</v>
      </c>
      <c r="AI166">
        <v>7.1197709853171904</v>
      </c>
      <c r="AJ166">
        <v>54.7</v>
      </c>
      <c r="AK166" t="str">
        <f>IF(AND(Table2[[#This Row],[20D EMA]]&gt;Table2[[#This Row],[50D EMA]],Table2[[#This Row],[50D EMA]]&gt;Table2[[#This Row],[200D EMA]]),"Uptrend","Downtrend/NoTrend")</f>
        <v>Uptrend</v>
      </c>
      <c r="AL166">
        <v>0.16</v>
      </c>
      <c r="AM166" t="s">
        <v>3181</v>
      </c>
      <c r="AN166">
        <v>-2.5099999999999998</v>
      </c>
      <c r="AO166" t="s">
        <v>3180</v>
      </c>
      <c r="AP166">
        <v>0.109134190165965</v>
      </c>
      <c r="AQ166">
        <f>(Table2[[#This Row],[Sharpe Ratio]]-AVERAGE(Table2[Sharpe Ratio]))/_xlfn.STDEV.P(Table2[Sharpe Ratio])</f>
        <v>0.60942917368058658</v>
      </c>
      <c r="AR1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2.2004394637824767</v>
      </c>
      <c r="AS166">
        <f>_xlfn.RANK.AVG(Table2[[#This Row],[1Y Return vs Nifty Z-Score]],Table2[1Y Return vs Nifty Z-Score])</f>
        <v>342</v>
      </c>
      <c r="AT166">
        <f>_xlfn.RANK.AVG(Table2[[#This Row],[6M Return vs Nifty Z-Score]],Table2[6M Return vs Nifty Z-Score])</f>
        <v>115</v>
      </c>
      <c r="AU166">
        <f>_xlfn.RANK.AVG(Table2[[#This Row],[Sharpe Ratio Z-Score]],Table2[Sharpe Ratio Z-Score])</f>
        <v>188</v>
      </c>
      <c r="AV166">
        <f>(Table2[[#This Row],[Rank 1Y]]+Table2[[#This Row],[Rank 6M]]+Table2[[#This Row],[Rank Sharpe]])/3</f>
        <v>215</v>
      </c>
    </row>
    <row r="167" spans="1:48" hidden="1" x14ac:dyDescent="0.3">
      <c r="A167" t="s">
        <v>223</v>
      </c>
      <c r="B167" t="s">
        <v>224</v>
      </c>
      <c r="C167" t="s">
        <v>3139</v>
      </c>
      <c r="D167" t="s">
        <v>51</v>
      </c>
      <c r="E167">
        <v>108367.734879326</v>
      </c>
      <c r="F167">
        <v>3205.3</v>
      </c>
      <c r="G167">
        <v>38.947639963180997</v>
      </c>
      <c r="H167">
        <f>(Table2[[#This Row],[1Y Return vs Nifty]]-AVERAGE(Table2[1Y Return vs Nifty]))/_xlfn.STDEV.P(Table2[1Y Return vs Nifty])</f>
        <v>0.24343817058567285</v>
      </c>
      <c r="I167">
        <v>0.71707856479957799</v>
      </c>
      <c r="J167">
        <f>(Table2[[#This Row],[1M Return vs Nifty]]-AVERAGE(Table2[1M Return vs Nifty]))/_xlfn.STDEV.P(Table2[1M Return vs Nifty])</f>
        <v>4.7929251842757502E-2</v>
      </c>
      <c r="K167">
        <v>12.530391074223299</v>
      </c>
      <c r="L167">
        <f>(Table2[[#This Row],[6M Return vs Nifty]]-AVERAGE(Table2[6M Return vs Nifty]))/_xlfn.STDEV.P(Table2[6M Return vs Nifty])</f>
        <v>0.23639287776779103</v>
      </c>
      <c r="M167">
        <v>-4.61460457157213</v>
      </c>
      <c r="N167">
        <f>(Table2[[#This Row],[1W Return vs Nifty]]-AVERAGE(Table2[1W Return vs Nifty]))/_xlfn.STDEV.P(Table2[1W Return vs Nifty])</f>
        <v>-1.1224868455782204</v>
      </c>
      <c r="O167">
        <v>3336.45</v>
      </c>
      <c r="P167">
        <v>3343.6570160093402</v>
      </c>
      <c r="Q167">
        <v>2946.5856554878801</v>
      </c>
      <c r="R167">
        <v>26.6868363981933</v>
      </c>
      <c r="S167" s="1">
        <f>(Table2[[#This Row],[Close Price]]-Table2[[#This Row],[20D EMA]])/Table2[[#This Row],[20D EMA]]</f>
        <v>-3.930824678925194E-2</v>
      </c>
      <c r="T167" s="1">
        <f>(Table2[[#This Row],[Close Price]]-Table2[[#This Row],[50D EMA]])/Table2[[#This Row],[50D EMA]]</f>
        <v>-4.1378949858460454E-2</v>
      </c>
      <c r="U167" s="1">
        <f>(Table2[[#This Row],[Close Price]]-Table2[[#This Row],[200D EMA]])/Table2[[#This Row],[200D EMA]]</f>
        <v>8.7801399572510819E-2</v>
      </c>
      <c r="V167">
        <v>1.9485496051358799</v>
      </c>
      <c r="W167">
        <v>3191.05</v>
      </c>
      <c r="X167">
        <v>3224</v>
      </c>
      <c r="Y167">
        <v>3084.8</v>
      </c>
      <c r="Z167">
        <v>3511.8</v>
      </c>
      <c r="AA167">
        <v>3191.05</v>
      </c>
      <c r="AB167">
        <v>3224</v>
      </c>
      <c r="AC167" s="1">
        <f>(Table2[[#This Row],[Close Price]]/Table2[[#This Row],[Day Low]])-1</f>
        <v>4.465614766299586E-3</v>
      </c>
      <c r="AD167" s="1">
        <f>(Table2[[#This Row],[Day High]]/Table2[[#This Row],[Close Price]])-1</f>
        <v>5.8340872929210086E-3</v>
      </c>
      <c r="AE167" s="1">
        <f>(Table2[[#This Row],[Close Price]]/Table2[[#This Row],[Current Week Low]])-1</f>
        <v>3.90625E-2</v>
      </c>
      <c r="AF167" s="1">
        <f>(Table2[[#This Row],[Current Week High]]/Table2[[#This Row],[Close Price]])-1</f>
        <v>9.5622874613920716E-2</v>
      </c>
      <c r="AG167" s="1">
        <f>(Table2[[#This Row],[Close Price]]/Table2[[#This Row],[Current Month Low]])-1</f>
        <v>4.465614766299586E-3</v>
      </c>
      <c r="AH167" s="1">
        <f>(Table2[[#This Row],[Current Month High]]/Table2[[#This Row],[Close Price]])-1</f>
        <v>5.8340872929210086E-3</v>
      </c>
      <c r="AI167">
        <v>12.023835522415901</v>
      </c>
      <c r="AJ167">
        <v>67.5229309849217</v>
      </c>
      <c r="AK167" t="str">
        <f>IF(AND(Table2[[#This Row],[20D EMA]]&gt;Table2[[#This Row],[50D EMA]],Table2[[#This Row],[50D EMA]]&gt;Table2[[#This Row],[200D EMA]]),"Uptrend","Downtrend/NoTrend")</f>
        <v>Downtrend/NoTrend</v>
      </c>
      <c r="AL167">
        <v>-0.08</v>
      </c>
      <c r="AM167" t="s">
        <v>3180</v>
      </c>
      <c r="AN167">
        <v>-8.82</v>
      </c>
      <c r="AO167" t="s">
        <v>3180</v>
      </c>
      <c r="AP167">
        <v>0.11036504469620501</v>
      </c>
      <c r="AQ167">
        <f>(Table2[[#This Row],[Sharpe Ratio]]-AVERAGE(Table2[Sharpe Ratio]))/_xlfn.STDEV.P(Table2[Sharpe Ratio])</f>
        <v>0.62405103114390814</v>
      </c>
      <c r="AR1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7">
        <f>_xlfn.RANK.AVG(Table2[[#This Row],[1Y Return vs Nifty Z-Score]],Table2[1Y Return vs Nifty Z-Score])</f>
        <v>219</v>
      </c>
      <c r="AT167">
        <f>_xlfn.RANK.AVG(Table2[[#This Row],[6M Return vs Nifty Z-Score]],Table2[6M Return vs Nifty Z-Score])</f>
        <v>242</v>
      </c>
      <c r="AU167">
        <f>_xlfn.RANK.AVG(Table2[[#This Row],[Sharpe Ratio Z-Score]],Table2[Sharpe Ratio Z-Score])</f>
        <v>186</v>
      </c>
      <c r="AV167">
        <f>(Table2[[#This Row],[Rank 1Y]]+Table2[[#This Row],[Rank 6M]]+Table2[[#This Row],[Rank Sharpe]])/3</f>
        <v>215.66666666666666</v>
      </c>
    </row>
    <row r="168" spans="1:48" x14ac:dyDescent="0.3">
      <c r="A168" t="s">
        <v>728</v>
      </c>
      <c r="B168" t="s">
        <v>729</v>
      </c>
      <c r="C168" t="s">
        <v>3136</v>
      </c>
      <c r="D168" t="s">
        <v>730</v>
      </c>
      <c r="E168">
        <v>23546.791969778998</v>
      </c>
      <c r="F168">
        <v>1369.6</v>
      </c>
      <c r="G168">
        <v>33.690308377402602</v>
      </c>
      <c r="H168">
        <f>(Table2[[#This Row],[1Y Return vs Nifty]]-AVERAGE(Table2[1Y Return vs Nifty]))/_xlfn.STDEV.P(Table2[1Y Return vs Nifty])</f>
        <v>0.15461571037138144</v>
      </c>
      <c r="I168">
        <v>17.1472399899239</v>
      </c>
      <c r="J168">
        <f>(Table2[[#This Row],[1M Return vs Nifty]]-AVERAGE(Table2[1M Return vs Nifty]))/_xlfn.STDEV.P(Table2[1M Return vs Nifty])</f>
        <v>1.8036851037734636</v>
      </c>
      <c r="K168">
        <v>15.6804066221626</v>
      </c>
      <c r="L168">
        <f>(Table2[[#This Row],[6M Return vs Nifty]]-AVERAGE(Table2[6M Return vs Nifty]))/_xlfn.STDEV.P(Table2[6M Return vs Nifty])</f>
        <v>0.34597209278294178</v>
      </c>
      <c r="M168">
        <v>2.8474244665410202</v>
      </c>
      <c r="N168">
        <f>(Table2[[#This Row],[1W Return vs Nifty]]-AVERAGE(Table2[1W Return vs Nifty]))/_xlfn.STDEV.P(Table2[1W Return vs Nifty])</f>
        <v>0.2947619950511714</v>
      </c>
      <c r="O168">
        <v>1258.26</v>
      </c>
      <c r="P168">
        <v>1248.90224697651</v>
      </c>
      <c r="Q168">
        <v>1130.43486751976</v>
      </c>
      <c r="R168">
        <v>52.909733093284999</v>
      </c>
      <c r="S168" s="1">
        <f>(Table2[[#This Row],[Close Price]]-Table2[[#This Row],[20D EMA]])/Table2[[#This Row],[20D EMA]]</f>
        <v>8.84872760796655E-2</v>
      </c>
      <c r="T168" s="1">
        <f>(Table2[[#This Row],[Close Price]]-Table2[[#This Row],[50D EMA]])/Table2[[#This Row],[50D EMA]]</f>
        <v>9.6643074600665721E-2</v>
      </c>
      <c r="U168" s="1">
        <f>(Table2[[#This Row],[Close Price]]-Table2[[#This Row],[200D EMA]])/Table2[[#This Row],[200D EMA]]</f>
        <v>0.21156913976386993</v>
      </c>
      <c r="V168">
        <v>3.5958125144536401</v>
      </c>
      <c r="W168">
        <v>1348</v>
      </c>
      <c r="X168">
        <v>1381.35</v>
      </c>
      <c r="Y168">
        <v>1218</v>
      </c>
      <c r="Z168">
        <v>1381.35</v>
      </c>
      <c r="AA168">
        <v>1348</v>
      </c>
      <c r="AB168">
        <v>1381.35</v>
      </c>
      <c r="AC168" s="1">
        <f>(Table2[[#This Row],[Close Price]]/Table2[[#This Row],[Day Low]])-1</f>
        <v>1.6023738872403603E-2</v>
      </c>
      <c r="AD168" s="1">
        <f>(Table2[[#This Row],[Day High]]/Table2[[#This Row],[Close Price]])-1</f>
        <v>8.5791471962617383E-3</v>
      </c>
      <c r="AE168" s="1">
        <f>(Table2[[#This Row],[Close Price]]/Table2[[#This Row],[Current Week Low]])-1</f>
        <v>0.12446633825944153</v>
      </c>
      <c r="AF168" s="1">
        <f>(Table2[[#This Row],[Current Week High]]/Table2[[#This Row],[Close Price]])-1</f>
        <v>8.5791471962617383E-3</v>
      </c>
      <c r="AG168" s="1">
        <f>(Table2[[#This Row],[Close Price]]/Table2[[#This Row],[Current Month Low]])-1</f>
        <v>1.6023738872403603E-2</v>
      </c>
      <c r="AH168" s="1">
        <f>(Table2[[#This Row],[Current Month High]]/Table2[[#This Row],[Close Price]])-1</f>
        <v>8.5791471962617383E-3</v>
      </c>
      <c r="AI168">
        <v>9.1559579439252303</v>
      </c>
      <c r="AJ168">
        <v>110.303262955854</v>
      </c>
      <c r="AK168" t="str">
        <f>IF(AND(Table2[[#This Row],[20D EMA]]&gt;Table2[[#This Row],[50D EMA]],Table2[[#This Row],[50D EMA]]&gt;Table2[[#This Row],[200D EMA]]),"Uptrend","Downtrend/NoTrend")</f>
        <v>Uptrend</v>
      </c>
      <c r="AL168">
        <v>0.1</v>
      </c>
      <c r="AM168" t="s">
        <v>3181</v>
      </c>
      <c r="AN168">
        <v>17.7</v>
      </c>
      <c r="AO168" t="s">
        <v>3181</v>
      </c>
      <c r="AP168">
        <v>0.107179069291174</v>
      </c>
      <c r="AQ168">
        <f>(Table2[[#This Row],[Sharpe Ratio]]-AVERAGE(Table2[Sharpe Ratio]))/_xlfn.STDEV.P(Table2[Sharpe Ratio])</f>
        <v>0.5862034406208203</v>
      </c>
      <c r="AR1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3.1852383425997788</v>
      </c>
      <c r="AS168">
        <f>_xlfn.RANK.AVG(Table2[[#This Row],[1Y Return vs Nifty Z-Score]],Table2[1Y Return vs Nifty Z-Score])</f>
        <v>247</v>
      </c>
      <c r="AT168">
        <f>_xlfn.RANK.AVG(Table2[[#This Row],[6M Return vs Nifty Z-Score]],Table2[6M Return vs Nifty Z-Score])</f>
        <v>205</v>
      </c>
      <c r="AU168">
        <f>_xlfn.RANK.AVG(Table2[[#This Row],[Sharpe Ratio Z-Score]],Table2[Sharpe Ratio Z-Score])</f>
        <v>197</v>
      </c>
      <c r="AV168">
        <f>(Table2[[#This Row],[Rank 1Y]]+Table2[[#This Row],[Rank 6M]]+Table2[[#This Row],[Rank Sharpe]])/3</f>
        <v>216.33333333333334</v>
      </c>
    </row>
    <row r="169" spans="1:48" hidden="1" x14ac:dyDescent="0.3">
      <c r="A169" t="s">
        <v>100</v>
      </c>
      <c r="B169" t="s">
        <v>101</v>
      </c>
      <c r="C169" t="s">
        <v>3141</v>
      </c>
      <c r="D169" t="s">
        <v>102</v>
      </c>
      <c r="E169">
        <v>274624.08867994498</v>
      </c>
      <c r="F169">
        <v>9875.9500000000007</v>
      </c>
      <c r="G169">
        <v>56.8016297833761</v>
      </c>
      <c r="H169">
        <f>(Table2[[#This Row],[1Y Return vs Nifty]]-AVERAGE(Table2[1Y Return vs Nifty]))/_xlfn.STDEV.P(Table2[1Y Return vs Nifty])</f>
        <v>0.54508079566956247</v>
      </c>
      <c r="I169">
        <v>-14.980282429124401</v>
      </c>
      <c r="J169">
        <f>(Table2[[#This Row],[1M Return vs Nifty]]-AVERAGE(Table2[1M Return vs Nifty]))/_xlfn.STDEV.P(Table2[1M Return vs Nifty])</f>
        <v>-1.6295182614121089</v>
      </c>
      <c r="K169">
        <v>0.88176120693895499</v>
      </c>
      <c r="L169">
        <f>(Table2[[#This Row],[6M Return vs Nifty]]-AVERAGE(Table2[6M Return vs Nifty]))/_xlfn.STDEV.P(Table2[6M Return vs Nifty])</f>
        <v>-0.16882661954360911</v>
      </c>
      <c r="M169">
        <v>-4.7432471127849798</v>
      </c>
      <c r="N169">
        <f>(Table2[[#This Row],[1W Return vs Nifty]]-AVERAGE(Table2[1W Return vs Nifty]))/_xlfn.STDEV.P(Table2[1W Return vs Nifty])</f>
        <v>-1.146919676308082</v>
      </c>
      <c r="O169">
        <v>10591.64</v>
      </c>
      <c r="P169">
        <v>10815.211798524801</v>
      </c>
      <c r="Q169">
        <v>9427.9539576410807</v>
      </c>
      <c r="R169">
        <v>28.489432416918699</v>
      </c>
      <c r="S169" s="1">
        <f>(Table2[[#This Row],[Close Price]]-Table2[[#This Row],[20D EMA]])/Table2[[#This Row],[20D EMA]]</f>
        <v>-6.7571216544368831E-2</v>
      </c>
      <c r="T169" s="1">
        <f>(Table2[[#This Row],[Close Price]]-Table2[[#This Row],[50D EMA]])/Table2[[#This Row],[50D EMA]]</f>
        <v>-8.6846361959634993E-2</v>
      </c>
      <c r="U169" s="1">
        <f>(Table2[[#This Row],[Close Price]]-Table2[[#This Row],[200D EMA]])/Table2[[#This Row],[200D EMA]]</f>
        <v>4.7517843677612824E-2</v>
      </c>
      <c r="V169">
        <v>1.6218935718459899</v>
      </c>
      <c r="W169">
        <v>9838.7999999999993</v>
      </c>
      <c r="X169">
        <v>9950</v>
      </c>
      <c r="Y169">
        <v>9640</v>
      </c>
      <c r="Z169">
        <v>10292.75</v>
      </c>
      <c r="AA169">
        <v>9838.7999999999993</v>
      </c>
      <c r="AB169">
        <v>9950</v>
      </c>
      <c r="AC169" s="1">
        <f>(Table2[[#This Row],[Close Price]]/Table2[[#This Row],[Day Low]])-1</f>
        <v>3.7758669756475793E-3</v>
      </c>
      <c r="AD169" s="1">
        <f>(Table2[[#This Row],[Day High]]/Table2[[#This Row],[Close Price]])-1</f>
        <v>7.4980128493966625E-3</v>
      </c>
      <c r="AE169" s="1">
        <f>(Table2[[#This Row],[Close Price]]/Table2[[#This Row],[Current Week Low]])-1</f>
        <v>2.4476141078838332E-2</v>
      </c>
      <c r="AF169" s="1">
        <f>(Table2[[#This Row],[Current Week High]]/Table2[[#This Row],[Close Price]])-1</f>
        <v>4.2203534849811764E-2</v>
      </c>
      <c r="AG169" s="1">
        <f>(Table2[[#This Row],[Close Price]]/Table2[[#This Row],[Current Month Low]])-1</f>
        <v>3.7758669756475793E-3</v>
      </c>
      <c r="AH169" s="1">
        <f>(Table2[[#This Row],[Current Month High]]/Table2[[#This Row],[Close Price]])-1</f>
        <v>7.4980128493966625E-3</v>
      </c>
      <c r="AI169">
        <v>29.344518755157701</v>
      </c>
      <c r="AJ169">
        <v>86.867549668874105</v>
      </c>
      <c r="AK169" t="str">
        <f>IF(AND(Table2[[#This Row],[20D EMA]]&gt;Table2[[#This Row],[50D EMA]],Table2[[#This Row],[50D EMA]]&gt;Table2[[#This Row],[200D EMA]]),"Uptrend","Downtrend/NoTrend")</f>
        <v>Downtrend/NoTrend</v>
      </c>
      <c r="AL169">
        <v>7.0000000000000007E-2</v>
      </c>
      <c r="AM169" t="s">
        <v>3181</v>
      </c>
      <c r="AN169">
        <v>-14.99</v>
      </c>
      <c r="AO169" t="s">
        <v>3180</v>
      </c>
      <c r="AP169">
        <v>0.14601908054788201</v>
      </c>
      <c r="AQ169">
        <f>(Table2[[#This Row],[Sharpe Ratio]]-AVERAGE(Table2[Sharpe Ratio]))/_xlfn.STDEV.P(Table2[Sharpe Ratio])</f>
        <v>1.0476008637254424</v>
      </c>
      <c r="AR1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9">
        <f>_xlfn.RANK.AVG(Table2[[#This Row],[1Y Return vs Nifty Z-Score]],Table2[1Y Return vs Nifty Z-Score])</f>
        <v>161</v>
      </c>
      <c r="AT169">
        <f>_xlfn.RANK.AVG(Table2[[#This Row],[6M Return vs Nifty Z-Score]],Table2[6M Return vs Nifty Z-Score])</f>
        <v>377</v>
      </c>
      <c r="AU169">
        <f>_xlfn.RANK.AVG(Table2[[#This Row],[Sharpe Ratio Z-Score]],Table2[Sharpe Ratio Z-Score])</f>
        <v>111</v>
      </c>
      <c r="AV169">
        <f>(Table2[[#This Row],[Rank 1Y]]+Table2[[#This Row],[Rank 6M]]+Table2[[#This Row],[Rank Sharpe]])/3</f>
        <v>216.33333333333334</v>
      </c>
    </row>
    <row r="170" spans="1:48" x14ac:dyDescent="0.3">
      <c r="A170" t="s">
        <v>755</v>
      </c>
      <c r="B170" t="s">
        <v>756</v>
      </c>
      <c r="C170" t="s">
        <v>3135</v>
      </c>
      <c r="D170" t="s">
        <v>397</v>
      </c>
      <c r="E170">
        <v>21894.9169967001</v>
      </c>
      <c r="F170">
        <v>4518.7</v>
      </c>
      <c r="G170">
        <v>73.962351608696494</v>
      </c>
      <c r="H170">
        <f>(Table2[[#This Row],[1Y Return vs Nifty]]-AVERAGE(Table2[1Y Return vs Nifty]))/_xlfn.STDEV.P(Table2[1Y Return vs Nifty])</f>
        <v>0.83501067867357748</v>
      </c>
      <c r="I170">
        <v>5.8623441119570998</v>
      </c>
      <c r="J170">
        <f>(Table2[[#This Row],[1M Return vs Nifty]]-AVERAGE(Table2[1M Return vs Nifty]))/_xlfn.STDEV.P(Table2[1M Return vs Nifty])</f>
        <v>0.59776134785278856</v>
      </c>
      <c r="K170">
        <v>29.016880434233901</v>
      </c>
      <c r="L170">
        <f>(Table2[[#This Row],[6M Return vs Nifty]]-AVERAGE(Table2[6M Return vs Nifty]))/_xlfn.STDEV.P(Table2[6M Return vs Nifty])</f>
        <v>0.80990641601284374</v>
      </c>
      <c r="M170">
        <v>-2.15003282110764</v>
      </c>
      <c r="N170">
        <f>(Table2[[#This Row],[1W Return vs Nifty]]-AVERAGE(Table2[1W Return vs Nifty]))/_xlfn.STDEV.P(Table2[1W Return vs Nifty])</f>
        <v>-0.65439546746198529</v>
      </c>
      <c r="O170">
        <v>4471.74</v>
      </c>
      <c r="P170">
        <v>4408.8148999315599</v>
      </c>
      <c r="Q170">
        <v>3783.8528073819498</v>
      </c>
      <c r="R170">
        <v>43.804370558051801</v>
      </c>
      <c r="S170" s="1">
        <f>(Table2[[#This Row],[Close Price]]-Table2[[#This Row],[20D EMA]])/Table2[[#This Row],[20D EMA]]</f>
        <v>1.050150500699952E-2</v>
      </c>
      <c r="T170" s="1">
        <f>(Table2[[#This Row],[Close Price]]-Table2[[#This Row],[50D EMA]])/Table2[[#This Row],[50D EMA]]</f>
        <v>2.4923954069867096E-2</v>
      </c>
      <c r="U170" s="1">
        <f>(Table2[[#This Row],[Close Price]]-Table2[[#This Row],[200D EMA]])/Table2[[#This Row],[200D EMA]]</f>
        <v>0.19420607249426577</v>
      </c>
      <c r="V170">
        <v>0.71431938516026705</v>
      </c>
      <c r="W170">
        <v>4460.25</v>
      </c>
      <c r="X170">
        <v>4527.8999999999996</v>
      </c>
      <c r="Y170">
        <v>4206</v>
      </c>
      <c r="Z170">
        <v>4527.8999999999996</v>
      </c>
      <c r="AA170">
        <v>4460.25</v>
      </c>
      <c r="AB170">
        <v>4527.8999999999996</v>
      </c>
      <c r="AC170" s="1">
        <f>(Table2[[#This Row],[Close Price]]/Table2[[#This Row],[Day Low]])-1</f>
        <v>1.3104646600526904E-2</v>
      </c>
      <c r="AD170" s="1">
        <f>(Table2[[#This Row],[Day High]]/Table2[[#This Row],[Close Price]])-1</f>
        <v>2.0359838006505093E-3</v>
      </c>
      <c r="AE170" s="1">
        <f>(Table2[[#This Row],[Close Price]]/Table2[[#This Row],[Current Week Low]])-1</f>
        <v>7.434617213504513E-2</v>
      </c>
      <c r="AF170" s="1">
        <f>(Table2[[#This Row],[Current Week High]]/Table2[[#This Row],[Close Price]])-1</f>
        <v>2.0359838006505093E-3</v>
      </c>
      <c r="AG170" s="1">
        <f>(Table2[[#This Row],[Close Price]]/Table2[[#This Row],[Current Month Low]])-1</f>
        <v>1.3104646600526904E-2</v>
      </c>
      <c r="AH170" s="1">
        <f>(Table2[[#This Row],[Current Month High]]/Table2[[#This Row],[Close Price]])-1</f>
        <v>2.0359838006505093E-3</v>
      </c>
      <c r="AI170">
        <v>9.9840662137340406</v>
      </c>
      <c r="AJ170">
        <v>102.632286995515</v>
      </c>
      <c r="AK170" t="str">
        <f>IF(AND(Table2[[#This Row],[20D EMA]]&gt;Table2[[#This Row],[50D EMA]],Table2[[#This Row],[50D EMA]]&gt;Table2[[#This Row],[200D EMA]]),"Uptrend","Downtrend/NoTrend")</f>
        <v>Uptrend</v>
      </c>
      <c r="AL170">
        <v>0.02</v>
      </c>
      <c r="AM170" t="s">
        <v>3181</v>
      </c>
      <c r="AN170">
        <v>-6.57</v>
      </c>
      <c r="AO170" t="s">
        <v>3180</v>
      </c>
      <c r="AP170">
        <v>2.9570797894545E-2</v>
      </c>
      <c r="AQ170">
        <f>(Table2[[#This Row],[Sharpe Ratio]]-AVERAGE(Table2[Sharpe Ratio]))/_xlfn.STDEV.P(Table2[Sharpe Ratio])</f>
        <v>-0.33573904279760003</v>
      </c>
      <c r="AR1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1.2525439322796244</v>
      </c>
      <c r="AS170">
        <f>_xlfn.RANK.AVG(Table2[[#This Row],[1Y Return vs Nifty Z-Score]],Table2[1Y Return vs Nifty Z-Score])</f>
        <v>112</v>
      </c>
      <c r="AT170">
        <f>_xlfn.RANK.AVG(Table2[[#This Row],[6M Return vs Nifty Z-Score]],Table2[6M Return vs Nifty Z-Score])</f>
        <v>113</v>
      </c>
      <c r="AU170">
        <f>_xlfn.RANK.AVG(Table2[[#This Row],[Sharpe Ratio Z-Score]],Table2[Sharpe Ratio Z-Score])</f>
        <v>427</v>
      </c>
      <c r="AV170">
        <f>(Table2[[#This Row],[Rank 1Y]]+Table2[[#This Row],[Rank 6M]]+Table2[[#This Row],[Rank Sharpe]])/3</f>
        <v>217.33333333333334</v>
      </c>
    </row>
    <row r="171" spans="1:48" hidden="1" x14ac:dyDescent="0.3">
      <c r="A171" t="s">
        <v>1150</v>
      </c>
      <c r="B171" t="s">
        <v>1151</v>
      </c>
      <c r="C171" t="s">
        <v>3145</v>
      </c>
      <c r="D171" t="s">
        <v>307</v>
      </c>
      <c r="E171">
        <v>10672.5568510577</v>
      </c>
      <c r="F171">
        <v>1533.85</v>
      </c>
      <c r="G171">
        <v>56.122830777500603</v>
      </c>
      <c r="H171">
        <f>(Table2[[#This Row],[1Y Return vs Nifty]]-AVERAGE(Table2[1Y Return vs Nifty]))/_xlfn.STDEV.P(Table2[1Y Return vs Nifty])</f>
        <v>0.53361250672694094</v>
      </c>
      <c r="I171">
        <v>3.3077300491490602</v>
      </c>
      <c r="J171">
        <f>(Table2[[#This Row],[1M Return vs Nifty]]-AVERAGE(Table2[1M Return vs Nifty]))/_xlfn.STDEV.P(Table2[1M Return vs Nifty])</f>
        <v>0.32477081086749821</v>
      </c>
      <c r="K171">
        <v>50.033959138666397</v>
      </c>
      <c r="L171">
        <f>(Table2[[#This Row],[6M Return vs Nifty]]-AVERAGE(Table2[6M Return vs Nifty]))/_xlfn.STDEV.P(Table2[6M Return vs Nifty])</f>
        <v>1.5410250252050968</v>
      </c>
      <c r="M171">
        <v>-6.97061100779956</v>
      </c>
      <c r="N171">
        <f>(Table2[[#This Row],[1W Return vs Nifty]]-AVERAGE(Table2[1W Return vs Nifty]))/_xlfn.STDEV.P(Table2[1W Return vs Nifty])</f>
        <v>-1.5699586221156943</v>
      </c>
      <c r="O171">
        <v>1625.28</v>
      </c>
      <c r="P171">
        <v>1587.5035779119901</v>
      </c>
      <c r="Q171">
        <v>1291.9271862518699</v>
      </c>
      <c r="R171">
        <v>25.540984769298198</v>
      </c>
      <c r="S171" s="1">
        <f>(Table2[[#This Row],[Close Price]]-Table2[[#This Row],[20D EMA]])/Table2[[#This Row],[20D EMA]]</f>
        <v>-5.6254922228785233E-2</v>
      </c>
      <c r="T171" s="1">
        <f>(Table2[[#This Row],[Close Price]]-Table2[[#This Row],[50D EMA]])/Table2[[#This Row],[50D EMA]]</f>
        <v>-3.3797453220583973E-2</v>
      </c>
      <c r="U171" s="1">
        <f>(Table2[[#This Row],[Close Price]]-Table2[[#This Row],[200D EMA]])/Table2[[#This Row],[200D EMA]]</f>
        <v>0.18725731320044034</v>
      </c>
      <c r="V171">
        <v>0.54728697232960799</v>
      </c>
      <c r="W171">
        <v>1513.1</v>
      </c>
      <c r="X171">
        <v>1577.55</v>
      </c>
      <c r="Y171">
        <v>1448.05</v>
      </c>
      <c r="Z171">
        <v>1672</v>
      </c>
      <c r="AA171">
        <v>1513.1</v>
      </c>
      <c r="AB171">
        <v>1577.55</v>
      </c>
      <c r="AC171" s="1">
        <f>(Table2[[#This Row],[Close Price]]/Table2[[#This Row],[Day Low]])-1</f>
        <v>1.3713568171303869E-2</v>
      </c>
      <c r="AD171" s="1">
        <f>(Table2[[#This Row],[Day High]]/Table2[[#This Row],[Close Price]])-1</f>
        <v>2.8490399973921887E-2</v>
      </c>
      <c r="AE171" s="1">
        <f>(Table2[[#This Row],[Close Price]]/Table2[[#This Row],[Current Week Low]])-1</f>
        <v>5.9252097648561763E-2</v>
      </c>
      <c r="AF171" s="1">
        <f>(Table2[[#This Row],[Current Week High]]/Table2[[#This Row],[Close Price]])-1</f>
        <v>9.0067477263096274E-2</v>
      </c>
      <c r="AG171" s="1">
        <f>(Table2[[#This Row],[Close Price]]/Table2[[#This Row],[Current Month Low]])-1</f>
        <v>1.3713568171303869E-2</v>
      </c>
      <c r="AH171" s="1">
        <f>(Table2[[#This Row],[Current Month High]]/Table2[[#This Row],[Close Price]])-1</f>
        <v>2.8490399973921887E-2</v>
      </c>
      <c r="AI171">
        <v>22.6293314209342</v>
      </c>
      <c r="AJ171">
        <v>87.054878048780395</v>
      </c>
      <c r="AK171" t="str">
        <f>IF(AND(Table2[[#This Row],[20D EMA]]&gt;Table2[[#This Row],[50D EMA]],Table2[[#This Row],[50D EMA]]&gt;Table2[[#This Row],[200D EMA]]),"Uptrend","Downtrend/NoTrend")</f>
        <v>Uptrend</v>
      </c>
      <c r="AL171">
        <v>-0.08</v>
      </c>
      <c r="AM171" t="s">
        <v>3180</v>
      </c>
      <c r="AN171">
        <v>-15.83</v>
      </c>
      <c r="AO171" t="s">
        <v>3180</v>
      </c>
      <c r="AP171">
        <v>2.3637361810226999E-2</v>
      </c>
      <c r="AQ171">
        <f>(Table2[[#This Row],[Sharpe Ratio]]-AVERAGE(Table2[Sharpe Ratio]))/_xlfn.STDEV.P(Table2[Sharpe Ratio])</f>
        <v>-0.40622491627909868</v>
      </c>
      <c r="AR1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0.42322480440474308</v>
      </c>
      <c r="AS171">
        <f>_xlfn.RANK.AVG(Table2[[#This Row],[1Y Return vs Nifty Z-Score]],Table2[1Y Return vs Nifty Z-Score])</f>
        <v>162</v>
      </c>
      <c r="AT171">
        <f>_xlfn.RANK.AVG(Table2[[#This Row],[6M Return vs Nifty Z-Score]],Table2[6M Return vs Nifty Z-Score])</f>
        <v>50</v>
      </c>
      <c r="AU171">
        <f>_xlfn.RANK.AVG(Table2[[#This Row],[Sharpe Ratio Z-Score]],Table2[Sharpe Ratio Z-Score])</f>
        <v>440</v>
      </c>
      <c r="AV171">
        <f>(Table2[[#This Row],[Rank 1Y]]+Table2[[#This Row],[Rank 6M]]+Table2[[#This Row],[Rank Sharpe]])/3</f>
        <v>217.33333333333334</v>
      </c>
    </row>
    <row r="172" spans="1:48" x14ac:dyDescent="0.3">
      <c r="A172" t="s">
        <v>1181</v>
      </c>
      <c r="B172" t="s">
        <v>1182</v>
      </c>
      <c r="C172" t="s">
        <v>3139</v>
      </c>
      <c r="D172" t="s">
        <v>247</v>
      </c>
      <c r="E172">
        <v>10246.057114781101</v>
      </c>
      <c r="F172">
        <v>975.9</v>
      </c>
      <c r="G172">
        <v>42.338278023054002</v>
      </c>
      <c r="H172">
        <f>(Table2[[#This Row],[1Y Return vs Nifty]]-AVERAGE(Table2[1Y Return vs Nifty]))/_xlfn.STDEV.P(Table2[1Y Return vs Nifty])</f>
        <v>0.30072289939920499</v>
      </c>
      <c r="I172">
        <v>11.5861752941435</v>
      </c>
      <c r="J172">
        <f>(Table2[[#This Row],[1M Return vs Nifty]]-AVERAGE(Table2[1M Return vs Nifty]))/_xlfn.STDEV.P(Table2[1M Return vs Nifty])</f>
        <v>1.2094199818464701</v>
      </c>
      <c r="K172">
        <v>36.600434860404697</v>
      </c>
      <c r="L172">
        <f>(Table2[[#This Row],[6M Return vs Nifty]]-AVERAGE(Table2[6M Return vs Nifty]))/_xlfn.STDEV.P(Table2[6M Return vs Nifty])</f>
        <v>1.0737146189876186</v>
      </c>
      <c r="M172">
        <v>6.8707778641047401</v>
      </c>
      <c r="N172">
        <f>(Table2[[#This Row],[1W Return vs Nifty]]-AVERAGE(Table2[1W Return vs Nifty]))/_xlfn.STDEV.P(Table2[1W Return vs Nifty])</f>
        <v>1.0589097769768951</v>
      </c>
      <c r="O172">
        <v>960.91</v>
      </c>
      <c r="P172">
        <v>932.95249262637799</v>
      </c>
      <c r="Q172">
        <v>795.69286881178095</v>
      </c>
      <c r="R172">
        <v>51.751658799176603</v>
      </c>
      <c r="S172" s="1">
        <f>(Table2[[#This Row],[Close Price]]-Table2[[#This Row],[20D EMA]])/Table2[[#This Row],[20D EMA]]</f>
        <v>1.5599796026683051E-2</v>
      </c>
      <c r="T172" s="1">
        <f>(Table2[[#This Row],[Close Price]]-Table2[[#This Row],[50D EMA]])/Table2[[#This Row],[50D EMA]]</f>
        <v>4.6033970339389288E-2</v>
      </c>
      <c r="U172" s="1">
        <f>(Table2[[#This Row],[Close Price]]-Table2[[#This Row],[200D EMA]])/Table2[[#This Row],[200D EMA]]</f>
        <v>0.22647825342122871</v>
      </c>
      <c r="V172">
        <v>0.44067015860021602</v>
      </c>
      <c r="W172">
        <v>962</v>
      </c>
      <c r="X172">
        <v>1003.15</v>
      </c>
      <c r="Y172">
        <v>885.25</v>
      </c>
      <c r="Z172">
        <v>1011.2</v>
      </c>
      <c r="AA172">
        <v>962</v>
      </c>
      <c r="AB172">
        <v>1003.15</v>
      </c>
      <c r="AC172" s="1">
        <f>(Table2[[#This Row],[Close Price]]/Table2[[#This Row],[Day Low]])-1</f>
        <v>1.4449064449064464E-2</v>
      </c>
      <c r="AD172" s="1">
        <f>(Table2[[#This Row],[Day High]]/Table2[[#This Row],[Close Price]])-1</f>
        <v>2.7922942924480054E-2</v>
      </c>
      <c r="AE172" s="1">
        <f>(Table2[[#This Row],[Close Price]]/Table2[[#This Row],[Current Week Low]])-1</f>
        <v>0.10240045184975988</v>
      </c>
      <c r="AF172" s="1">
        <f>(Table2[[#This Row],[Current Week High]]/Table2[[#This Row],[Close Price]])-1</f>
        <v>3.6171738907675E-2</v>
      </c>
      <c r="AG172" s="1">
        <f>(Table2[[#This Row],[Close Price]]/Table2[[#This Row],[Current Month Low]])-1</f>
        <v>1.4449064449064464E-2</v>
      </c>
      <c r="AH172" s="1">
        <f>(Table2[[#This Row],[Current Month High]]/Table2[[#This Row],[Close Price]])-1</f>
        <v>2.7922942924480054E-2</v>
      </c>
      <c r="AI172">
        <v>13.500358643303599</v>
      </c>
      <c r="AJ172">
        <v>73.323861113577806</v>
      </c>
      <c r="AK172" t="str">
        <f>IF(AND(Table2[[#This Row],[20D EMA]]&gt;Table2[[#This Row],[50D EMA]],Table2[[#This Row],[50D EMA]]&gt;Table2[[#This Row],[200D EMA]]),"Uptrend","Downtrend/NoTrend")</f>
        <v>Uptrend</v>
      </c>
      <c r="AL172">
        <v>0.14000000000000001</v>
      </c>
      <c r="AM172" t="s">
        <v>3181</v>
      </c>
      <c r="AN172">
        <v>-6.59</v>
      </c>
      <c r="AO172" t="s">
        <v>3180</v>
      </c>
      <c r="AP172">
        <v>5.1457220649651997E-2</v>
      </c>
      <c r="AQ172">
        <f>(Table2[[#This Row],[Sharpe Ratio]]-AVERAGE(Table2[Sharpe Ratio]))/_xlfn.STDEV.P(Table2[Sharpe Ratio])</f>
        <v>-7.5740687147261149E-2</v>
      </c>
      <c r="AR1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3.5670265900629277</v>
      </c>
      <c r="AS172">
        <f>_xlfn.RANK.AVG(Table2[[#This Row],[1Y Return vs Nifty Z-Score]],Table2[1Y Return vs Nifty Z-Score])</f>
        <v>204</v>
      </c>
      <c r="AT172">
        <f>_xlfn.RANK.AVG(Table2[[#This Row],[6M Return vs Nifty Z-Score]],Table2[6M Return vs Nifty Z-Score])</f>
        <v>91</v>
      </c>
      <c r="AU172">
        <f>_xlfn.RANK.AVG(Table2[[#This Row],[Sharpe Ratio Z-Score]],Table2[Sharpe Ratio Z-Score])</f>
        <v>358</v>
      </c>
      <c r="AV172">
        <f>(Table2[[#This Row],[Rank 1Y]]+Table2[[#This Row],[Rank 6M]]+Table2[[#This Row],[Rank Sharpe]])/3</f>
        <v>217.66666666666666</v>
      </c>
    </row>
    <row r="173" spans="1:48" hidden="1" x14ac:dyDescent="0.3">
      <c r="A173" t="s">
        <v>872</v>
      </c>
      <c r="B173" t="s">
        <v>873</v>
      </c>
      <c r="C173" t="s">
        <v>3146</v>
      </c>
      <c r="D173" t="s">
        <v>117</v>
      </c>
      <c r="E173">
        <v>17868.26258988</v>
      </c>
      <c r="F173">
        <v>11953.75</v>
      </c>
      <c r="G173">
        <v>105.585885661779</v>
      </c>
      <c r="H173">
        <f>(Table2[[#This Row],[1Y Return vs Nifty]]-AVERAGE(Table2[1Y Return vs Nifty]))/_xlfn.STDEV.P(Table2[1Y Return vs Nifty])</f>
        <v>1.3692893425614536</v>
      </c>
      <c r="I173">
        <v>-11.1180254342214</v>
      </c>
      <c r="J173">
        <f>(Table2[[#This Row],[1M Return vs Nifty]]-AVERAGE(Table2[1M Return vs Nifty]))/_xlfn.STDEV.P(Table2[1M Return vs Nifty])</f>
        <v>-1.2167907084075629</v>
      </c>
      <c r="K173">
        <v>46.422707582671997</v>
      </c>
      <c r="L173">
        <f>(Table2[[#This Row],[6M Return vs Nifty]]-AVERAGE(Table2[6M Return vs Nifty]))/_xlfn.STDEV.P(Table2[6M Return vs Nifty])</f>
        <v>1.4154008482111191</v>
      </c>
      <c r="M173">
        <v>0.48266066604839197</v>
      </c>
      <c r="N173">
        <f>(Table2[[#This Row],[1W Return vs Nifty]]-AVERAGE(Table2[1W Return vs Nifty]))/_xlfn.STDEV.P(Table2[1W Return vs Nifty])</f>
        <v>-0.15437305085826961</v>
      </c>
      <c r="O173">
        <v>12594.99</v>
      </c>
      <c r="P173">
        <v>13111.439024357</v>
      </c>
      <c r="Q173">
        <v>11120.826492813499</v>
      </c>
      <c r="R173">
        <v>26.693656069651801</v>
      </c>
      <c r="S173" s="1">
        <f>(Table2[[#This Row],[Close Price]]-Table2[[#This Row],[20D EMA]])/Table2[[#This Row],[20D EMA]]</f>
        <v>-5.0912307195162501E-2</v>
      </c>
      <c r="T173" s="1">
        <f>(Table2[[#This Row],[Close Price]]-Table2[[#This Row],[50D EMA]])/Table2[[#This Row],[50D EMA]]</f>
        <v>-8.8296107102078678E-2</v>
      </c>
      <c r="U173" s="1">
        <f>(Table2[[#This Row],[Close Price]]-Table2[[#This Row],[200D EMA]])/Table2[[#This Row],[200D EMA]]</f>
        <v>7.4897626334225462E-2</v>
      </c>
      <c r="V173">
        <v>1.24361281104472</v>
      </c>
      <c r="W173">
        <v>11761</v>
      </c>
      <c r="X173">
        <v>12599</v>
      </c>
      <c r="Y173">
        <v>11600.1</v>
      </c>
      <c r="Z173">
        <v>12599</v>
      </c>
      <c r="AA173">
        <v>11761</v>
      </c>
      <c r="AB173">
        <v>12599</v>
      </c>
      <c r="AC173" s="1">
        <f>(Table2[[#This Row],[Close Price]]/Table2[[#This Row],[Day Low]])-1</f>
        <v>1.6388912507439901E-2</v>
      </c>
      <c r="AD173" s="1">
        <f>(Table2[[#This Row],[Day High]]/Table2[[#This Row],[Close Price]])-1</f>
        <v>5.3978876921468188E-2</v>
      </c>
      <c r="AE173" s="1">
        <f>(Table2[[#This Row],[Close Price]]/Table2[[#This Row],[Current Week Low]])-1</f>
        <v>3.0486806148222856E-2</v>
      </c>
      <c r="AF173" s="1">
        <f>(Table2[[#This Row],[Current Week High]]/Table2[[#This Row],[Close Price]])-1</f>
        <v>5.3978876921468188E-2</v>
      </c>
      <c r="AG173" s="1">
        <f>(Table2[[#This Row],[Close Price]]/Table2[[#This Row],[Current Month Low]])-1</f>
        <v>1.6388912507439901E-2</v>
      </c>
      <c r="AH173" s="1">
        <f>(Table2[[#This Row],[Current Month High]]/Table2[[#This Row],[Close Price]])-1</f>
        <v>5.3978876921468188E-2</v>
      </c>
      <c r="AI173">
        <v>31.357105510822901</v>
      </c>
      <c r="AJ173">
        <v>167.460592703636</v>
      </c>
      <c r="AK173" t="str">
        <f>IF(AND(Table2[[#This Row],[20D EMA]]&gt;Table2[[#This Row],[50D EMA]],Table2[[#This Row],[50D EMA]]&gt;Table2[[#This Row],[200D EMA]]),"Uptrend","Downtrend/NoTrend")</f>
        <v>Downtrend/NoTrend</v>
      </c>
      <c r="AL173">
        <v>-0.11</v>
      </c>
      <c r="AM173" t="s">
        <v>3180</v>
      </c>
      <c r="AN173">
        <v>-10.78</v>
      </c>
      <c r="AO173" t="s">
        <v>3180</v>
      </c>
      <c r="AQ173">
        <f>(Table2[[#This Row],[Sharpe Ratio]]-AVERAGE(Table2[Sharpe Ratio]))/_xlfn.STDEV.P(Table2[Sharpe Ratio])</f>
        <v>-0.68702344015560113</v>
      </c>
      <c r="AR1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3">
        <f>_xlfn.RANK.AVG(Table2[[#This Row],[1Y Return vs Nifty Z-Score]],Table2[1Y Return vs Nifty Z-Score])</f>
        <v>64</v>
      </c>
      <c r="AT173">
        <f>_xlfn.RANK.AVG(Table2[[#This Row],[6M Return vs Nifty Z-Score]],Table2[6M Return vs Nifty Z-Score])</f>
        <v>60</v>
      </c>
      <c r="AU173">
        <f>_xlfn.RANK.AVG(Table2[[#This Row],[Sharpe Ratio Z-Score]],Table2[Sharpe Ratio Z-Score])</f>
        <v>529.5</v>
      </c>
      <c r="AV173">
        <f>(Table2[[#This Row],[Rank 1Y]]+Table2[[#This Row],[Rank 6M]]+Table2[[#This Row],[Rank Sharpe]])/3</f>
        <v>217.83333333333334</v>
      </c>
    </row>
    <row r="174" spans="1:48" hidden="1" x14ac:dyDescent="0.3">
      <c r="A174" t="s">
        <v>1927</v>
      </c>
      <c r="B174" t="s">
        <v>1928</v>
      </c>
      <c r="C174" t="s">
        <v>3149</v>
      </c>
      <c r="D174" t="s">
        <v>284</v>
      </c>
      <c r="E174">
        <v>3709.58769547764</v>
      </c>
      <c r="F174">
        <v>1229.05</v>
      </c>
      <c r="G174">
        <v>55.559159508685099</v>
      </c>
      <c r="H174">
        <f>(Table2[[#This Row],[1Y Return vs Nifty]]-AVERAGE(Table2[1Y Return vs Nifty]))/_xlfn.STDEV.P(Table2[1Y Return vs Nifty])</f>
        <v>0.52408929746547084</v>
      </c>
      <c r="I174">
        <v>0.35274844398292798</v>
      </c>
      <c r="J174">
        <f>(Table2[[#This Row],[1M Return vs Nifty]]-AVERAGE(Table2[1M Return vs Nifty]))/_xlfn.STDEV.P(Table2[1M Return vs Nifty])</f>
        <v>8.9962964622771723E-3</v>
      </c>
      <c r="K174">
        <v>41.403306200762202</v>
      </c>
      <c r="L174">
        <f>(Table2[[#This Row],[6M Return vs Nifty]]-AVERAGE(Table2[6M Return vs Nifty]))/_xlfn.STDEV.P(Table2[6M Return vs Nifty])</f>
        <v>1.2407915312395075</v>
      </c>
      <c r="M174">
        <v>-4.9333216384595904</v>
      </c>
      <c r="N174">
        <f>(Table2[[#This Row],[1W Return vs Nifty]]-AVERAGE(Table2[1W Return vs Nifty]))/_xlfn.STDEV.P(Table2[1W Return vs Nifty])</f>
        <v>-1.1830201658357453</v>
      </c>
      <c r="O174">
        <v>1277.9000000000001</v>
      </c>
      <c r="P174">
        <v>1269.3402919528</v>
      </c>
      <c r="Q174">
        <v>1056.2396663084401</v>
      </c>
      <c r="R174">
        <v>27.631998701502901</v>
      </c>
      <c r="S174" s="1">
        <f>(Table2[[#This Row],[Close Price]]-Table2[[#This Row],[20D EMA]])/Table2[[#This Row],[20D EMA]]</f>
        <v>-3.8226778308161929E-2</v>
      </c>
      <c r="T174" s="1">
        <f>(Table2[[#This Row],[Close Price]]-Table2[[#This Row],[50D EMA]])/Table2[[#This Row],[50D EMA]]</f>
        <v>-3.1741127425188725E-2</v>
      </c>
      <c r="U174" s="1">
        <f>(Table2[[#This Row],[Close Price]]-Table2[[#This Row],[200D EMA]])/Table2[[#This Row],[200D EMA]]</f>
        <v>0.16360901716135354</v>
      </c>
      <c r="V174">
        <v>0.40811524353943801</v>
      </c>
      <c r="W174">
        <v>1208.0999999999999</v>
      </c>
      <c r="X174">
        <v>1244</v>
      </c>
      <c r="Y174">
        <v>1158.55</v>
      </c>
      <c r="Z174">
        <v>1244</v>
      </c>
      <c r="AA174">
        <v>1208.0999999999999</v>
      </c>
      <c r="AB174">
        <v>1244</v>
      </c>
      <c r="AC174" s="1">
        <f>(Table2[[#This Row],[Close Price]]/Table2[[#This Row],[Day Low]])-1</f>
        <v>1.7341279695389566E-2</v>
      </c>
      <c r="AD174" s="1">
        <f>(Table2[[#This Row],[Day High]]/Table2[[#This Row],[Close Price]])-1</f>
        <v>1.2163866400878742E-2</v>
      </c>
      <c r="AE174" s="1">
        <f>(Table2[[#This Row],[Close Price]]/Table2[[#This Row],[Current Week Low]])-1</f>
        <v>6.0851926977687709E-2</v>
      </c>
      <c r="AF174" s="1">
        <f>(Table2[[#This Row],[Current Week High]]/Table2[[#This Row],[Close Price]])-1</f>
        <v>1.2163866400878742E-2</v>
      </c>
      <c r="AG174" s="1">
        <f>(Table2[[#This Row],[Close Price]]/Table2[[#This Row],[Current Month Low]])-1</f>
        <v>1.7341279695389566E-2</v>
      </c>
      <c r="AH174" s="1">
        <f>(Table2[[#This Row],[Current Month High]]/Table2[[#This Row],[Close Price]])-1</f>
        <v>1.2163866400878742E-2</v>
      </c>
      <c r="AI174">
        <v>26.0282331882348</v>
      </c>
      <c r="AJ174">
        <v>85.629059054523395</v>
      </c>
      <c r="AK174" t="str">
        <f>IF(AND(Table2[[#This Row],[20D EMA]]&gt;Table2[[#This Row],[50D EMA]],Table2[[#This Row],[50D EMA]]&gt;Table2[[#This Row],[200D EMA]]),"Uptrend","Downtrend/NoTrend")</f>
        <v>Uptrend</v>
      </c>
      <c r="AL174">
        <v>-0.03</v>
      </c>
      <c r="AM174" t="s">
        <v>3180</v>
      </c>
      <c r="AN174">
        <v>-14.06</v>
      </c>
      <c r="AO174" t="s">
        <v>3180</v>
      </c>
      <c r="AP174">
        <v>3.2156444909557998E-2</v>
      </c>
      <c r="AQ174">
        <f>(Table2[[#This Row],[Sharpe Ratio]]-AVERAGE(Table2[Sharpe Ratio]))/_xlfn.STDEV.P(Table2[Sharpe Ratio])</f>
        <v>-0.30502301488761552</v>
      </c>
      <c r="AR1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0.28583394444389465</v>
      </c>
      <c r="AS174">
        <f>_xlfn.RANK.AVG(Table2[[#This Row],[1Y Return vs Nifty Z-Score]],Table2[1Y Return vs Nifty Z-Score])</f>
        <v>163</v>
      </c>
      <c r="AT174">
        <f>_xlfn.RANK.AVG(Table2[[#This Row],[6M Return vs Nifty Z-Score]],Table2[6M Return vs Nifty Z-Score])</f>
        <v>76</v>
      </c>
      <c r="AU174">
        <f>_xlfn.RANK.AVG(Table2[[#This Row],[Sharpe Ratio Z-Score]],Table2[Sharpe Ratio Z-Score])</f>
        <v>415</v>
      </c>
      <c r="AV174">
        <f>(Table2[[#This Row],[Rank 1Y]]+Table2[[#This Row],[Rank 6M]]+Table2[[#This Row],[Rank Sharpe]])/3</f>
        <v>218</v>
      </c>
    </row>
    <row r="175" spans="1:48" x14ac:dyDescent="0.3">
      <c r="A175" t="s">
        <v>864</v>
      </c>
      <c r="B175" t="s">
        <v>865</v>
      </c>
      <c r="C175" t="s">
        <v>3135</v>
      </c>
      <c r="D175" t="s">
        <v>24</v>
      </c>
      <c r="E175">
        <v>18183.190785893199</v>
      </c>
      <c r="F175">
        <v>227.53</v>
      </c>
      <c r="G175">
        <v>25.849711707812201</v>
      </c>
      <c r="H175">
        <f>(Table2[[#This Row],[1Y Return vs Nifty]]-AVERAGE(Table2[1Y Return vs Nifty]))/_xlfn.STDEV.P(Table2[1Y Return vs Nifty])</f>
        <v>2.2149063674626147E-2</v>
      </c>
      <c r="I175">
        <v>10.839001289850099</v>
      </c>
      <c r="J175">
        <f>(Table2[[#This Row],[1M Return vs Nifty]]-AVERAGE(Table2[1M Return vs Nifty]))/_xlfn.STDEV.P(Table2[1M Return vs Nifty])</f>
        <v>1.1295756579530603</v>
      </c>
      <c r="K175">
        <v>4.6483275210544903</v>
      </c>
      <c r="L175">
        <f>(Table2[[#This Row],[6M Return vs Nifty]]-AVERAGE(Table2[6M Return vs Nifty]))/_xlfn.STDEV.P(Table2[6M Return vs Nifty])</f>
        <v>-3.7799526590592582E-2</v>
      </c>
      <c r="M175">
        <v>2.3475007658133298</v>
      </c>
      <c r="N175">
        <f>(Table2[[#This Row],[1W Return vs Nifty]]-AVERAGE(Table2[1W Return vs Nifty]))/_xlfn.STDEV.P(Table2[1W Return vs Nifty])</f>
        <v>0.19981244692684114</v>
      </c>
      <c r="O175">
        <v>217.37</v>
      </c>
      <c r="P175">
        <v>215.049717652852</v>
      </c>
      <c r="Q175">
        <v>197.622218737369</v>
      </c>
      <c r="R175">
        <v>69.932714651889796</v>
      </c>
      <c r="S175" s="1">
        <f>(Table2[[#This Row],[Close Price]]-Table2[[#This Row],[20D EMA]])/Table2[[#This Row],[20D EMA]]</f>
        <v>4.674058057689652E-2</v>
      </c>
      <c r="T175" s="1">
        <f>(Table2[[#This Row],[Close Price]]-Table2[[#This Row],[50D EMA]])/Table2[[#This Row],[50D EMA]]</f>
        <v>5.8034404710516907E-2</v>
      </c>
      <c r="U175" s="1">
        <f>(Table2[[#This Row],[Close Price]]-Table2[[#This Row],[200D EMA]])/Table2[[#This Row],[200D EMA]]</f>
        <v>0.15133815141695731</v>
      </c>
      <c r="V175">
        <v>1.5787496362342299</v>
      </c>
      <c r="W175">
        <v>226.71</v>
      </c>
      <c r="X175">
        <v>229</v>
      </c>
      <c r="Y175">
        <v>214.2</v>
      </c>
      <c r="Z175">
        <v>229.53</v>
      </c>
      <c r="AA175">
        <v>226.71</v>
      </c>
      <c r="AB175">
        <v>229</v>
      </c>
      <c r="AC175" s="1">
        <f>(Table2[[#This Row],[Close Price]]/Table2[[#This Row],[Day Low]])-1</f>
        <v>3.6169555820211308E-3</v>
      </c>
      <c r="AD175" s="1">
        <f>(Table2[[#This Row],[Day High]]/Table2[[#This Row],[Close Price]])-1</f>
        <v>6.4606865028786764E-3</v>
      </c>
      <c r="AE175" s="1">
        <f>(Table2[[#This Row],[Close Price]]/Table2[[#This Row],[Current Week Low]])-1</f>
        <v>6.2231559290382821E-2</v>
      </c>
      <c r="AF175" s="1">
        <f>(Table2[[#This Row],[Current Week High]]/Table2[[#This Row],[Close Price]])-1</f>
        <v>8.790049663780497E-3</v>
      </c>
      <c r="AG175" s="1">
        <f>(Table2[[#This Row],[Close Price]]/Table2[[#This Row],[Current Month Low]])-1</f>
        <v>3.6169555820211308E-3</v>
      </c>
      <c r="AH175" s="1">
        <f>(Table2[[#This Row],[Current Month High]]/Table2[[#This Row],[Close Price]])-1</f>
        <v>6.4606865028786764E-3</v>
      </c>
      <c r="AI175">
        <v>2.2942029622467301</v>
      </c>
      <c r="AJ175">
        <v>58.889664804469199</v>
      </c>
      <c r="AK175" t="str">
        <f>IF(AND(Table2[[#This Row],[20D EMA]]&gt;Table2[[#This Row],[50D EMA]],Table2[[#This Row],[50D EMA]]&gt;Table2[[#This Row],[200D EMA]]),"Uptrend","Downtrend/NoTrend")</f>
        <v>Uptrend</v>
      </c>
      <c r="AL175">
        <v>0.03</v>
      </c>
      <c r="AM175" t="s">
        <v>3181</v>
      </c>
      <c r="AN175">
        <v>11.38</v>
      </c>
      <c r="AO175" t="s">
        <v>3181</v>
      </c>
      <c r="AP175">
        <v>0.18738757976870901</v>
      </c>
      <c r="AQ175">
        <f>(Table2[[#This Row],[Sharpe Ratio]]-AVERAGE(Table2[Sharpe Ratio]))/_xlfn.STDEV.P(Table2[Sharpe Ratio])</f>
        <v>1.5390352974602834</v>
      </c>
      <c r="AR1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2.8527729394242183</v>
      </c>
      <c r="AS175">
        <f>_xlfn.RANK.AVG(Table2[[#This Row],[1Y Return vs Nifty Z-Score]],Table2[1Y Return vs Nifty Z-Score])</f>
        <v>286</v>
      </c>
      <c r="AT175">
        <f>_xlfn.RANK.AVG(Table2[[#This Row],[6M Return vs Nifty Z-Score]],Table2[6M Return vs Nifty Z-Score])</f>
        <v>330</v>
      </c>
      <c r="AU175">
        <f>_xlfn.RANK.AVG(Table2[[#This Row],[Sharpe Ratio Z-Score]],Table2[Sharpe Ratio Z-Score])</f>
        <v>40</v>
      </c>
      <c r="AV175">
        <f>(Table2[[#This Row],[Rank 1Y]]+Table2[[#This Row],[Rank 6M]]+Table2[[#This Row],[Rank Sharpe]])/3</f>
        <v>218.66666666666666</v>
      </c>
    </row>
    <row r="176" spans="1:48" hidden="1" x14ac:dyDescent="0.3">
      <c r="A176" t="s">
        <v>134</v>
      </c>
      <c r="B176" t="s">
        <v>135</v>
      </c>
      <c r="C176" t="s">
        <v>3135</v>
      </c>
      <c r="D176" t="s">
        <v>136</v>
      </c>
      <c r="E176">
        <v>203770.36210725701</v>
      </c>
      <c r="F176">
        <v>158.11000000000001</v>
      </c>
      <c r="G176">
        <v>88.746770415486196</v>
      </c>
      <c r="H176">
        <f>(Table2[[#This Row],[1Y Return vs Nifty]]-AVERAGE(Table2[1Y Return vs Nifty]))/_xlfn.STDEV.P(Table2[1Y Return vs Nifty])</f>
        <v>1.0847929931103928</v>
      </c>
      <c r="I176">
        <v>4.8331498207713697</v>
      </c>
      <c r="J176">
        <f>(Table2[[#This Row],[1M Return vs Nifty]]-AVERAGE(Table2[1M Return vs Nifty]))/_xlfn.STDEV.P(Table2[1M Return vs Nifty])</f>
        <v>0.48777984172103439</v>
      </c>
      <c r="K176">
        <v>-8.0154660945611198</v>
      </c>
      <c r="L176">
        <f>(Table2[[#This Row],[6M Return vs Nifty]]-AVERAGE(Table2[6M Return vs Nifty]))/_xlfn.STDEV.P(Table2[6M Return vs Nifty])</f>
        <v>-0.4783334040887034</v>
      </c>
      <c r="M176">
        <v>11.827889098623</v>
      </c>
      <c r="N176">
        <f>(Table2[[#This Row],[1W Return vs Nifty]]-AVERAGE(Table2[1W Return vs Nifty]))/_xlfn.STDEV.P(Table2[1W Return vs Nifty])</f>
        <v>2.00040439112388</v>
      </c>
      <c r="O176">
        <v>149.69</v>
      </c>
      <c r="P176">
        <v>157.44668670567901</v>
      </c>
      <c r="Q176">
        <v>151.37358716483499</v>
      </c>
      <c r="R176">
        <v>67.171552701445805</v>
      </c>
      <c r="S176" s="1">
        <f>(Table2[[#This Row],[Close Price]]-Table2[[#This Row],[20D EMA]])/Table2[[#This Row],[20D EMA]]</f>
        <v>5.6249582470439013E-2</v>
      </c>
      <c r="T176" s="1">
        <f>(Table2[[#This Row],[Close Price]]-Table2[[#This Row],[50D EMA]])/Table2[[#This Row],[50D EMA]]</f>
        <v>4.2129390474945749E-3</v>
      </c>
      <c r="U176" s="1">
        <f>(Table2[[#This Row],[Close Price]]-Table2[[#This Row],[200D EMA]])/Table2[[#This Row],[200D EMA]]</f>
        <v>4.4501903940675963E-2</v>
      </c>
      <c r="V176">
        <v>1.1437280736553599</v>
      </c>
      <c r="W176">
        <v>156.1</v>
      </c>
      <c r="X176">
        <v>161</v>
      </c>
      <c r="Y176">
        <v>134.08000000000001</v>
      </c>
      <c r="Z176">
        <v>161</v>
      </c>
      <c r="AA176">
        <v>156.1</v>
      </c>
      <c r="AB176">
        <v>161</v>
      </c>
      <c r="AC176" s="1">
        <f>(Table2[[#This Row],[Close Price]]/Table2[[#This Row],[Day Low]])-1</f>
        <v>1.2876361306854767E-2</v>
      </c>
      <c r="AD176" s="1">
        <f>(Table2[[#This Row],[Day High]]/Table2[[#This Row],[Close Price]])-1</f>
        <v>1.8278413762570223E-2</v>
      </c>
      <c r="AE176" s="1">
        <f>(Table2[[#This Row],[Close Price]]/Table2[[#This Row],[Current Week Low]])-1</f>
        <v>0.17922136038186154</v>
      </c>
      <c r="AF176" s="1">
        <f>(Table2[[#This Row],[Current Week High]]/Table2[[#This Row],[Close Price]])-1</f>
        <v>1.8278413762570223E-2</v>
      </c>
      <c r="AG176" s="1">
        <f>(Table2[[#This Row],[Close Price]]/Table2[[#This Row],[Current Month Low]])-1</f>
        <v>1.2876361306854767E-2</v>
      </c>
      <c r="AH176" s="1">
        <f>(Table2[[#This Row],[Current Month High]]/Table2[[#This Row],[Close Price]])-1</f>
        <v>1.8278413762570223E-2</v>
      </c>
      <c r="AI176">
        <v>44.835873758775499</v>
      </c>
      <c r="AJ176">
        <v>122.53342716396899</v>
      </c>
      <c r="AK176" t="str">
        <f>IF(AND(Table2[[#This Row],[20D EMA]]&gt;Table2[[#This Row],[50D EMA]],Table2[[#This Row],[50D EMA]]&gt;Table2[[#This Row],[200D EMA]]),"Uptrend","Downtrend/NoTrend")</f>
        <v>Downtrend/NoTrend</v>
      </c>
      <c r="AL176">
        <v>-0.17</v>
      </c>
      <c r="AM176" t="s">
        <v>3180</v>
      </c>
      <c r="AN176">
        <v>4.88</v>
      </c>
      <c r="AO176" t="s">
        <v>3181</v>
      </c>
      <c r="AP176">
        <v>0.1606342730258</v>
      </c>
      <c r="AQ176">
        <f>(Table2[[#This Row],[Sharpe Ratio]]-AVERAGE(Table2[Sharpe Ratio]))/_xlfn.STDEV.P(Table2[Sharpe Ratio])</f>
        <v>1.2212211055662521</v>
      </c>
      <c r="AR1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6">
        <f>_xlfn.RANK.AVG(Table2[[#This Row],[1Y Return vs Nifty Z-Score]],Table2[1Y Return vs Nifty Z-Score])</f>
        <v>92</v>
      </c>
      <c r="AT176">
        <f>_xlfn.RANK.AVG(Table2[[#This Row],[6M Return vs Nifty Z-Score]],Table2[6M Return vs Nifty Z-Score])</f>
        <v>480</v>
      </c>
      <c r="AU176">
        <f>_xlfn.RANK.AVG(Table2[[#This Row],[Sharpe Ratio Z-Score]],Table2[Sharpe Ratio Z-Score])</f>
        <v>85</v>
      </c>
      <c r="AV176">
        <f>(Table2[[#This Row],[Rank 1Y]]+Table2[[#This Row],[Rank 6M]]+Table2[[#This Row],[Rank Sharpe]])/3</f>
        <v>219</v>
      </c>
    </row>
    <row r="177" spans="1:48" x14ac:dyDescent="0.3">
      <c r="A177" t="s">
        <v>687</v>
      </c>
      <c r="B177" t="s">
        <v>688</v>
      </c>
      <c r="C177" t="s">
        <v>3138</v>
      </c>
      <c r="D177" t="s">
        <v>46</v>
      </c>
      <c r="E177">
        <v>26212.113372002899</v>
      </c>
      <c r="F177">
        <v>1002.05</v>
      </c>
      <c r="G177">
        <v>33.253144137073299</v>
      </c>
      <c r="H177">
        <f>(Table2[[#This Row],[1Y Return vs Nifty]]-AVERAGE(Table2[1Y Return vs Nifty]))/_xlfn.STDEV.P(Table2[1Y Return vs Nifty])</f>
        <v>0.14722983358004507</v>
      </c>
      <c r="I177">
        <v>1.06947609034584</v>
      </c>
      <c r="J177">
        <f>(Table2[[#This Row],[1M Return vs Nifty]]-AVERAGE(Table2[1M Return vs Nifty]))/_xlfn.STDEV.P(Table2[1M Return vs Nifty])</f>
        <v>8.5587069174827224E-2</v>
      </c>
      <c r="K177">
        <v>26.876819961397601</v>
      </c>
      <c r="L177">
        <f>(Table2[[#This Row],[6M Return vs Nifty]]-AVERAGE(Table2[6M Return vs Nifty]))/_xlfn.STDEV.P(Table2[6M Return vs Nifty])</f>
        <v>0.7354603876902962</v>
      </c>
      <c r="M177">
        <v>6.7707959014009598</v>
      </c>
      <c r="N177">
        <f>(Table2[[#This Row],[1W Return vs Nifty]]-AVERAGE(Table2[1W Return vs Nifty]))/_xlfn.STDEV.P(Table2[1W Return vs Nifty])</f>
        <v>1.0399203948662068</v>
      </c>
      <c r="O177">
        <v>966.89</v>
      </c>
      <c r="P177">
        <v>956.38675008453299</v>
      </c>
      <c r="Q177">
        <v>836.17565972835803</v>
      </c>
      <c r="R177">
        <v>48.829988468623903</v>
      </c>
      <c r="S177" s="1">
        <f>(Table2[[#This Row],[Close Price]]-Table2[[#This Row],[20D EMA]])/Table2[[#This Row],[20D EMA]]</f>
        <v>3.6364012452295473E-2</v>
      </c>
      <c r="T177" s="1">
        <f>(Table2[[#This Row],[Close Price]]-Table2[[#This Row],[50D EMA]])/Table2[[#This Row],[50D EMA]]</f>
        <v>4.7745590276560071E-2</v>
      </c>
      <c r="U177" s="1">
        <f>(Table2[[#This Row],[Close Price]]-Table2[[#This Row],[200D EMA]])/Table2[[#This Row],[200D EMA]]</f>
        <v>0.19837260071110926</v>
      </c>
      <c r="V177">
        <v>0.224811351781872</v>
      </c>
      <c r="W177">
        <v>992.6</v>
      </c>
      <c r="X177">
        <v>1020.7</v>
      </c>
      <c r="Y177">
        <v>879.4</v>
      </c>
      <c r="Z177">
        <v>1020.7</v>
      </c>
      <c r="AA177">
        <v>992.6</v>
      </c>
      <c r="AB177">
        <v>1020.7</v>
      </c>
      <c r="AC177" s="1">
        <f>(Table2[[#This Row],[Close Price]]/Table2[[#This Row],[Day Low]])-1</f>
        <v>9.5204513399154145E-3</v>
      </c>
      <c r="AD177" s="1">
        <f>(Table2[[#This Row],[Day High]]/Table2[[#This Row],[Close Price]])-1</f>
        <v>1.8611845716281605E-2</v>
      </c>
      <c r="AE177" s="1">
        <f>(Table2[[#This Row],[Close Price]]/Table2[[#This Row],[Current Week Low]])-1</f>
        <v>0.1394700932453945</v>
      </c>
      <c r="AF177" s="1">
        <f>(Table2[[#This Row],[Current Week High]]/Table2[[#This Row],[Close Price]])-1</f>
        <v>1.8611845716281605E-2</v>
      </c>
      <c r="AG177" s="1">
        <f>(Table2[[#This Row],[Close Price]]/Table2[[#This Row],[Current Month Low]])-1</f>
        <v>9.5204513399154145E-3</v>
      </c>
      <c r="AH177" s="1">
        <f>(Table2[[#This Row],[Current Month High]]/Table2[[#This Row],[Close Price]])-1</f>
        <v>1.8611845716281605E-2</v>
      </c>
      <c r="AI177">
        <v>6.5815079087869899</v>
      </c>
      <c r="AJ177">
        <v>82.174347786564795</v>
      </c>
      <c r="AK177" t="str">
        <f>IF(AND(Table2[[#This Row],[20D EMA]]&gt;Table2[[#This Row],[50D EMA]],Table2[[#This Row],[50D EMA]]&gt;Table2[[#This Row],[200D EMA]]),"Uptrend","Downtrend/NoTrend")</f>
        <v>Uptrend</v>
      </c>
      <c r="AL177">
        <v>0.25</v>
      </c>
      <c r="AM177" t="s">
        <v>3181</v>
      </c>
      <c r="AN177">
        <v>-1.49</v>
      </c>
      <c r="AO177" t="s">
        <v>3180</v>
      </c>
      <c r="AP177">
        <v>7.6967055440851001E-2</v>
      </c>
      <c r="AQ177">
        <f>(Table2[[#This Row],[Sharpe Ratio]]-AVERAGE(Table2[Sharpe Ratio]))/_xlfn.STDEV.P(Table2[Sharpe Ratio])</f>
        <v>0.22730175943418898</v>
      </c>
      <c r="AR1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2.2354994447455643</v>
      </c>
      <c r="AS177">
        <f>_xlfn.RANK.AVG(Table2[[#This Row],[1Y Return vs Nifty Z-Score]],Table2[1Y Return vs Nifty Z-Score])</f>
        <v>250</v>
      </c>
      <c r="AT177">
        <f>_xlfn.RANK.AVG(Table2[[#This Row],[6M Return vs Nifty Z-Score]],Table2[6M Return vs Nifty Z-Score])</f>
        <v>120</v>
      </c>
      <c r="AU177">
        <f>_xlfn.RANK.AVG(Table2[[#This Row],[Sharpe Ratio Z-Score]],Table2[Sharpe Ratio Z-Score])</f>
        <v>287</v>
      </c>
      <c r="AV177">
        <f>(Table2[[#This Row],[Rank 1Y]]+Table2[[#This Row],[Rank 6M]]+Table2[[#This Row],[Rank Sharpe]])/3</f>
        <v>219</v>
      </c>
    </row>
    <row r="178" spans="1:48" hidden="1" x14ac:dyDescent="0.3">
      <c r="A178" t="s">
        <v>1004</v>
      </c>
      <c r="B178" t="s">
        <v>1005</v>
      </c>
      <c r="C178" t="s">
        <v>3139</v>
      </c>
      <c r="D178" t="s">
        <v>51</v>
      </c>
      <c r="E178">
        <v>13802.202402094499</v>
      </c>
      <c r="F178">
        <v>570.20000000000005</v>
      </c>
      <c r="G178">
        <v>41.007500678315303</v>
      </c>
      <c r="H178">
        <f>(Table2[[#This Row],[1Y Return vs Nifty]]-AVERAGE(Table2[1Y Return vs Nifty]))/_xlfn.STDEV.P(Table2[1Y Return vs Nifty])</f>
        <v>0.27823945588255783</v>
      </c>
      <c r="I178">
        <v>7.9653403833548397</v>
      </c>
      <c r="J178">
        <f>(Table2[[#This Row],[1M Return vs Nifty]]-AVERAGE(Table2[1M Return vs Nifty]))/_xlfn.STDEV.P(Table2[1M Return vs Nifty])</f>
        <v>0.82249121596283958</v>
      </c>
      <c r="K178">
        <v>26.756987464905901</v>
      </c>
      <c r="L178">
        <f>(Table2[[#This Row],[6M Return vs Nifty]]-AVERAGE(Table2[6M Return vs Nifty]))/_xlfn.STDEV.P(Table2[6M Return vs Nifty])</f>
        <v>0.73129178893291658</v>
      </c>
      <c r="M178">
        <v>1.2124255918684499</v>
      </c>
      <c r="N178">
        <f>(Table2[[#This Row],[1W Return vs Nifty]]-AVERAGE(Table2[1W Return vs Nifty]))/_xlfn.STDEV.P(Table2[1W Return vs Nifty])</f>
        <v>-1.5770200377806468E-2</v>
      </c>
      <c r="O178">
        <v>571.32000000000005</v>
      </c>
      <c r="P178">
        <v>581.88011666991702</v>
      </c>
      <c r="Q178">
        <v>516.33113721370603</v>
      </c>
      <c r="R178">
        <v>41.322983721161698</v>
      </c>
      <c r="S178" s="1">
        <f>(Table2[[#This Row],[Close Price]]-Table2[[#This Row],[20D EMA]])/Table2[[#This Row],[20D EMA]]</f>
        <v>-1.960372470769454E-3</v>
      </c>
      <c r="T178" s="1">
        <f>(Table2[[#This Row],[Close Price]]-Table2[[#This Row],[50D EMA]])/Table2[[#This Row],[50D EMA]]</f>
        <v>-2.0073063738217999E-2</v>
      </c>
      <c r="U178" s="1">
        <f>(Table2[[#This Row],[Close Price]]-Table2[[#This Row],[200D EMA]])/Table2[[#This Row],[200D EMA]]</f>
        <v>0.10433006825230076</v>
      </c>
      <c r="V178">
        <v>0.44177485330478999</v>
      </c>
      <c r="W178">
        <v>568.1</v>
      </c>
      <c r="X178">
        <v>574</v>
      </c>
      <c r="Y178">
        <v>535.1</v>
      </c>
      <c r="Z178">
        <v>574</v>
      </c>
      <c r="AA178">
        <v>568.1</v>
      </c>
      <c r="AB178">
        <v>574</v>
      </c>
      <c r="AC178" s="1">
        <f>(Table2[[#This Row],[Close Price]]/Table2[[#This Row],[Day Low]])-1</f>
        <v>3.6965323006512563E-3</v>
      </c>
      <c r="AD178" s="1">
        <f>(Table2[[#This Row],[Day High]]/Table2[[#This Row],[Close Price]])-1</f>
        <v>6.6643283058576142E-3</v>
      </c>
      <c r="AE178" s="1">
        <f>(Table2[[#This Row],[Close Price]]/Table2[[#This Row],[Current Week Low]])-1</f>
        <v>6.5595215847505273E-2</v>
      </c>
      <c r="AF178" s="1">
        <f>(Table2[[#This Row],[Current Week High]]/Table2[[#This Row],[Close Price]])-1</f>
        <v>6.6643283058576142E-3</v>
      </c>
      <c r="AG178" s="1">
        <f>(Table2[[#This Row],[Close Price]]/Table2[[#This Row],[Current Month Low]])-1</f>
        <v>3.6965323006512563E-3</v>
      </c>
      <c r="AH178" s="1">
        <f>(Table2[[#This Row],[Current Month High]]/Table2[[#This Row],[Close Price]])-1</f>
        <v>6.6643283058576142E-3</v>
      </c>
      <c r="AI178">
        <v>26.446860750613698</v>
      </c>
      <c r="AJ178">
        <v>76.669248644461604</v>
      </c>
      <c r="AK178" t="str">
        <f>IF(AND(Table2[[#This Row],[20D EMA]]&gt;Table2[[#This Row],[50D EMA]],Table2[[#This Row],[50D EMA]]&gt;Table2[[#This Row],[200D EMA]]),"Uptrend","Downtrend/NoTrend")</f>
        <v>Downtrend/NoTrend</v>
      </c>
      <c r="AL178">
        <v>-0.18</v>
      </c>
      <c r="AM178" t="s">
        <v>3180</v>
      </c>
      <c r="AN178">
        <v>-6.38</v>
      </c>
      <c r="AO178" t="s">
        <v>3180</v>
      </c>
      <c r="AP178">
        <v>5.921964499119E-2</v>
      </c>
      <c r="AQ178">
        <f>(Table2[[#This Row],[Sharpe Ratio]]-AVERAGE(Table2[Sharpe Ratio]))/_xlfn.STDEV.P(Table2[Sharpe Ratio])</f>
        <v>1.6472535051835439E-2</v>
      </c>
      <c r="AR1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8">
        <f>_xlfn.RANK.AVG(Table2[[#This Row],[1Y Return vs Nifty Z-Score]],Table2[1Y Return vs Nifty Z-Score])</f>
        <v>211</v>
      </c>
      <c r="AT178">
        <f>_xlfn.RANK.AVG(Table2[[#This Row],[6M Return vs Nifty Z-Score]],Table2[6M Return vs Nifty Z-Score])</f>
        <v>121</v>
      </c>
      <c r="AU178">
        <f>_xlfn.RANK.AVG(Table2[[#This Row],[Sharpe Ratio Z-Score]],Table2[Sharpe Ratio Z-Score])</f>
        <v>329</v>
      </c>
      <c r="AV178">
        <f>(Table2[[#This Row],[Rank 1Y]]+Table2[[#This Row],[Rank 6M]]+Table2[[#This Row],[Rank Sharpe]])/3</f>
        <v>220.33333333333334</v>
      </c>
    </row>
    <row r="179" spans="1:48" x14ac:dyDescent="0.3">
      <c r="A179" t="s">
        <v>1721</v>
      </c>
      <c r="B179" t="s">
        <v>1722</v>
      </c>
      <c r="C179" t="s">
        <v>580</v>
      </c>
      <c r="D179" t="s">
        <v>580</v>
      </c>
      <c r="E179">
        <v>4847.3111575098301</v>
      </c>
      <c r="F179">
        <v>235.46</v>
      </c>
      <c r="G179">
        <v>18.439627241704599</v>
      </c>
      <c r="H179">
        <f>(Table2[[#This Row],[1Y Return vs Nifty]]-AVERAGE(Table2[1Y Return vs Nifty]))/_xlfn.STDEV.P(Table2[1Y Return vs Nifty])</f>
        <v>-0.1030440921947561</v>
      </c>
      <c r="I179">
        <v>9.9570618149593404</v>
      </c>
      <c r="J179">
        <f>(Table2[[#This Row],[1M Return vs Nifty]]-AVERAGE(Table2[1M Return vs Nifty]))/_xlfn.STDEV.P(Table2[1M Return vs Nifty])</f>
        <v>1.0353300596280013</v>
      </c>
      <c r="K179">
        <v>29.218055013463001</v>
      </c>
      <c r="L179">
        <f>(Table2[[#This Row],[6M Return vs Nifty]]-AVERAGE(Table2[6M Return vs Nifty]))/_xlfn.STDEV.P(Table2[6M Return vs Nifty])</f>
        <v>0.81690465209690033</v>
      </c>
      <c r="M179">
        <v>2.4044454217219</v>
      </c>
      <c r="N179">
        <f>(Table2[[#This Row],[1W Return vs Nifty]]-AVERAGE(Table2[1W Return vs Nifty]))/_xlfn.STDEV.P(Table2[1W Return vs Nifty])</f>
        <v>0.21062783603270663</v>
      </c>
      <c r="O179">
        <v>227.58</v>
      </c>
      <c r="P179">
        <v>222.158717086325</v>
      </c>
      <c r="Q179">
        <v>194.959334257965</v>
      </c>
      <c r="R179">
        <v>50.684205356767997</v>
      </c>
      <c r="S179" s="1">
        <f>(Table2[[#This Row],[Close Price]]-Table2[[#This Row],[20D EMA]])/Table2[[#This Row],[20D EMA]]</f>
        <v>3.4625186747517335E-2</v>
      </c>
      <c r="T179" s="1">
        <f>(Table2[[#This Row],[Close Price]]-Table2[[#This Row],[50D EMA]])/Table2[[#This Row],[50D EMA]]</f>
        <v>5.9872883171658231E-2</v>
      </c>
      <c r="U179" s="1">
        <f>(Table2[[#This Row],[Close Price]]-Table2[[#This Row],[200D EMA]])/Table2[[#This Row],[200D EMA]]</f>
        <v>0.20773904412520003</v>
      </c>
      <c r="V179">
        <v>1.1772792466273601</v>
      </c>
      <c r="W179">
        <v>235</v>
      </c>
      <c r="X179">
        <v>237.7</v>
      </c>
      <c r="Y179">
        <v>214.3</v>
      </c>
      <c r="Z179">
        <v>237.7</v>
      </c>
      <c r="AA179">
        <v>235</v>
      </c>
      <c r="AB179">
        <v>237.7</v>
      </c>
      <c r="AC179" s="1">
        <f>(Table2[[#This Row],[Close Price]]/Table2[[#This Row],[Day Low]])-1</f>
        <v>1.9574468085106211E-3</v>
      </c>
      <c r="AD179" s="1">
        <f>(Table2[[#This Row],[Day High]]/Table2[[#This Row],[Close Price]])-1</f>
        <v>9.5132931283443689E-3</v>
      </c>
      <c r="AE179" s="1">
        <f>(Table2[[#This Row],[Close Price]]/Table2[[#This Row],[Current Week Low]])-1</f>
        <v>9.8740083994400374E-2</v>
      </c>
      <c r="AF179" s="1">
        <f>(Table2[[#This Row],[Current Week High]]/Table2[[#This Row],[Close Price]])-1</f>
        <v>9.5132931283443689E-3</v>
      </c>
      <c r="AG179" s="1">
        <f>(Table2[[#This Row],[Close Price]]/Table2[[#This Row],[Current Month Low]])-1</f>
        <v>1.9574468085106211E-3</v>
      </c>
      <c r="AH179" s="1">
        <f>(Table2[[#This Row],[Current Month High]]/Table2[[#This Row],[Close Price]])-1</f>
        <v>9.5132931283443689E-3</v>
      </c>
      <c r="AI179">
        <v>8.8932302726577603</v>
      </c>
      <c r="AJ179">
        <v>75.585384041759895</v>
      </c>
      <c r="AK179" t="str">
        <f>IF(AND(Table2[[#This Row],[20D EMA]]&gt;Table2[[#This Row],[50D EMA]],Table2[[#This Row],[50D EMA]]&gt;Table2[[#This Row],[200D EMA]]),"Uptrend","Downtrend/NoTrend")</f>
        <v>Uptrend</v>
      </c>
      <c r="AL179">
        <v>0.11</v>
      </c>
      <c r="AM179" t="s">
        <v>3181</v>
      </c>
      <c r="AN179">
        <v>-0.98</v>
      </c>
      <c r="AO179" t="s">
        <v>3180</v>
      </c>
      <c r="AP179">
        <v>9.4336411447048005E-2</v>
      </c>
      <c r="AQ179">
        <f>(Table2[[#This Row],[Sharpe Ratio]]-AVERAGE(Table2[Sharpe Ratio]))/_xlfn.STDEV.P(Table2[Sharpe Ratio])</f>
        <v>0.43363991029818938</v>
      </c>
      <c r="AR1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2.3934583658610418</v>
      </c>
      <c r="AS179">
        <f>_xlfn.RANK.AVG(Table2[[#This Row],[1Y Return vs Nifty Z-Score]],Table2[1Y Return vs Nifty Z-Score])</f>
        <v>321</v>
      </c>
      <c r="AT179">
        <f>_xlfn.RANK.AVG(Table2[[#This Row],[6M Return vs Nifty Z-Score]],Table2[6M Return vs Nifty Z-Score])</f>
        <v>112</v>
      </c>
      <c r="AU179">
        <f>_xlfn.RANK.AVG(Table2[[#This Row],[Sharpe Ratio Z-Score]],Table2[Sharpe Ratio Z-Score])</f>
        <v>231</v>
      </c>
      <c r="AV179">
        <f>(Table2[[#This Row],[Rank 1Y]]+Table2[[#This Row],[Rank 6M]]+Table2[[#This Row],[Rank Sharpe]])/3</f>
        <v>221.33333333333334</v>
      </c>
    </row>
    <row r="180" spans="1:48" hidden="1" x14ac:dyDescent="0.3">
      <c r="A180" t="s">
        <v>1757</v>
      </c>
      <c r="B180" t="s">
        <v>1758</v>
      </c>
      <c r="C180" t="s">
        <v>3139</v>
      </c>
      <c r="D180" t="s">
        <v>51</v>
      </c>
      <c r="E180">
        <v>4545.6158214318402</v>
      </c>
      <c r="F180">
        <v>191.45</v>
      </c>
      <c r="G180">
        <v>67.266800655614205</v>
      </c>
      <c r="H180">
        <f>(Table2[[#This Row],[1Y Return vs Nifty]]-AVERAGE(Table2[1Y Return vs Nifty]))/_xlfn.STDEV.P(Table2[1Y Return vs Nifty])</f>
        <v>0.72188954517846438</v>
      </c>
      <c r="I180">
        <v>-15.2347150112381</v>
      </c>
      <c r="J180">
        <f>(Table2[[#This Row],[1M Return vs Nifty]]-AVERAGE(Table2[1M Return vs Nifty]))/_xlfn.STDEV.P(Table2[1M Return vs Nifty])</f>
        <v>-1.6567073731566144</v>
      </c>
      <c r="K180">
        <v>49.022993840797803</v>
      </c>
      <c r="L180">
        <f>(Table2[[#This Row],[6M Return vs Nifty]]-AVERAGE(Table2[6M Return vs Nifty]))/_xlfn.STDEV.P(Table2[6M Return vs Nifty])</f>
        <v>1.5058566960136837</v>
      </c>
      <c r="M180">
        <v>-0.59861379887948596</v>
      </c>
      <c r="N180">
        <f>(Table2[[#This Row],[1W Return vs Nifty]]-AVERAGE(Table2[1W Return vs Nifty]))/_xlfn.STDEV.P(Table2[1W Return vs Nifty])</f>
        <v>-0.3597374328506362</v>
      </c>
      <c r="O180">
        <v>185.32</v>
      </c>
      <c r="P180">
        <v>179.98730167740001</v>
      </c>
      <c r="Q180">
        <v>147.74491691931499</v>
      </c>
      <c r="R180">
        <v>48.807103454880597</v>
      </c>
      <c r="S180" s="1">
        <f>(Table2[[#This Row],[Close Price]]-Table2[[#This Row],[20D EMA]])/Table2[[#This Row],[20D EMA]]</f>
        <v>3.3077919274767949E-2</v>
      </c>
      <c r="T180" s="1">
        <f>(Table2[[#This Row],[Close Price]]-Table2[[#This Row],[50D EMA]])/Table2[[#This Row],[50D EMA]]</f>
        <v>6.3686150165999642E-2</v>
      </c>
      <c r="U180" s="1">
        <f>(Table2[[#This Row],[Close Price]]-Table2[[#This Row],[200D EMA]])/Table2[[#This Row],[200D EMA]]</f>
        <v>0.29581446178992943</v>
      </c>
      <c r="V180">
        <v>0.103604575409278</v>
      </c>
      <c r="W180">
        <v>191</v>
      </c>
      <c r="X180">
        <v>191.45</v>
      </c>
      <c r="Y180">
        <v>164.52</v>
      </c>
      <c r="Z180">
        <v>191.45</v>
      </c>
      <c r="AA180">
        <v>191</v>
      </c>
      <c r="AB180">
        <v>191.45</v>
      </c>
      <c r="AC180" s="1">
        <f>(Table2[[#This Row],[Close Price]]/Table2[[#This Row],[Day Low]])-1</f>
        <v>2.3560209424082768E-3</v>
      </c>
      <c r="AD180" s="1">
        <f>(Table2[[#This Row],[Day High]]/Table2[[#This Row],[Close Price]])-1</f>
        <v>0</v>
      </c>
      <c r="AE180" s="1">
        <f>(Table2[[#This Row],[Close Price]]/Table2[[#This Row],[Current Week Low]])-1</f>
        <v>0.16368830537320678</v>
      </c>
      <c r="AF180" s="1">
        <f>(Table2[[#This Row],[Current Week High]]/Table2[[#This Row],[Close Price]])-1</f>
        <v>0</v>
      </c>
      <c r="AG180" s="1">
        <f>(Table2[[#This Row],[Close Price]]/Table2[[#This Row],[Current Month Low]])-1</f>
        <v>2.3560209424082768E-3</v>
      </c>
      <c r="AH180" s="1">
        <f>(Table2[[#This Row],[Current Month High]]/Table2[[#This Row],[Close Price]])-1</f>
        <v>0</v>
      </c>
      <c r="AI180">
        <v>25.724732306085102</v>
      </c>
      <c r="AJ180">
        <v>107.98479087452399</v>
      </c>
      <c r="AK180" t="str">
        <f>IF(AND(Table2[[#This Row],[20D EMA]]&gt;Table2[[#This Row],[50D EMA]],Table2[[#This Row],[50D EMA]]&gt;Table2[[#This Row],[200D EMA]]),"Uptrend","Downtrend/NoTrend")</f>
        <v>Uptrend</v>
      </c>
      <c r="AL180">
        <v>0.33</v>
      </c>
      <c r="AM180" t="s">
        <v>3181</v>
      </c>
      <c r="AN180">
        <v>-0.57999999999999996</v>
      </c>
      <c r="AO180" t="s">
        <v>3180</v>
      </c>
      <c r="AP180">
        <v>5.8920232242500002E-3</v>
      </c>
      <c r="AQ180">
        <f>(Table2[[#This Row],[Sharpe Ratio]]-AVERAGE(Table2[Sharpe Ratio]))/_xlfn.STDEV.P(Table2[Sharpe Ratio])</f>
        <v>-0.61702952808967659</v>
      </c>
      <c r="AR1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-0.40572809290477929</v>
      </c>
      <c r="AS180">
        <f>_xlfn.RANK.AVG(Table2[[#This Row],[1Y Return vs Nifty Z-Score]],Table2[1Y Return vs Nifty Z-Score])</f>
        <v>125</v>
      </c>
      <c r="AT180">
        <f>_xlfn.RANK.AVG(Table2[[#This Row],[6M Return vs Nifty Z-Score]],Table2[6M Return vs Nifty Z-Score])</f>
        <v>52</v>
      </c>
      <c r="AU180">
        <f>_xlfn.RANK.AVG(Table2[[#This Row],[Sharpe Ratio Z-Score]],Table2[Sharpe Ratio Z-Score])</f>
        <v>487</v>
      </c>
      <c r="AV180">
        <f>(Table2[[#This Row],[Rank 1Y]]+Table2[[#This Row],[Rank 6M]]+Table2[[#This Row],[Rank Sharpe]])/3</f>
        <v>221.33333333333334</v>
      </c>
    </row>
    <row r="181" spans="1:48" hidden="1" x14ac:dyDescent="0.3">
      <c r="A181" t="s">
        <v>987</v>
      </c>
      <c r="B181" t="s">
        <v>988</v>
      </c>
      <c r="C181" t="s">
        <v>3149</v>
      </c>
      <c r="D181" t="s">
        <v>989</v>
      </c>
      <c r="E181">
        <v>14318.4430252118</v>
      </c>
      <c r="F181">
        <v>812.6</v>
      </c>
      <c r="G181">
        <v>47.896724870443997</v>
      </c>
      <c r="H181">
        <f>(Table2[[#This Row],[1Y Return vs Nifty]]-AVERAGE(Table2[1Y Return vs Nifty]))/_xlfn.STDEV.P(Table2[1Y Return vs Nifty])</f>
        <v>0.39463269297035791</v>
      </c>
      <c r="I181">
        <v>-0.39661649641285002</v>
      </c>
      <c r="J181">
        <f>(Table2[[#This Row],[1M Return vs Nifty]]-AVERAGE(Table2[1M Return vs Nifty]))/_xlfn.STDEV.P(Table2[1M Return vs Nifty])</f>
        <v>-7.1082154703739672E-2</v>
      </c>
      <c r="K181">
        <v>22.883691825721101</v>
      </c>
      <c r="L181">
        <f>(Table2[[#This Row],[6M Return vs Nifty]]-AVERAGE(Table2[6M Return vs Nifty]))/_xlfn.STDEV.P(Table2[6M Return vs Nifty])</f>
        <v>0.59655191568335908</v>
      </c>
      <c r="M181">
        <v>4.1203086501871304</v>
      </c>
      <c r="N181">
        <f>(Table2[[#This Row],[1W Return vs Nifty]]-AVERAGE(Table2[1W Return vs Nifty]))/_xlfn.STDEV.P(Table2[1W Return vs Nifty])</f>
        <v>0.53651844283686601</v>
      </c>
      <c r="O181">
        <v>797.57</v>
      </c>
      <c r="P181">
        <v>801.80433076552504</v>
      </c>
      <c r="Q181">
        <v>719.42674186748695</v>
      </c>
      <c r="R181">
        <v>55.883354297314298</v>
      </c>
      <c r="S181" s="1">
        <f>(Table2[[#This Row],[Close Price]]-Table2[[#This Row],[20D EMA]])/Table2[[#This Row],[20D EMA]]</f>
        <v>1.8844740900485189E-2</v>
      </c>
      <c r="T181" s="1">
        <f>(Table2[[#This Row],[Close Price]]-Table2[[#This Row],[50D EMA]])/Table2[[#This Row],[50D EMA]]</f>
        <v>1.3464219162009001E-2</v>
      </c>
      <c r="U181" s="1">
        <f>(Table2[[#This Row],[Close Price]]-Table2[[#This Row],[200D EMA]])/Table2[[#This Row],[200D EMA]]</f>
        <v>0.12951041810129835</v>
      </c>
      <c r="V181">
        <v>0.55774761399670703</v>
      </c>
      <c r="W181">
        <v>810</v>
      </c>
      <c r="X181">
        <v>823.7</v>
      </c>
      <c r="Y181">
        <v>741.3</v>
      </c>
      <c r="Z181">
        <v>823.7</v>
      </c>
      <c r="AA181">
        <v>810</v>
      </c>
      <c r="AB181">
        <v>823.7</v>
      </c>
      <c r="AC181" s="1">
        <f>(Table2[[#This Row],[Close Price]]/Table2[[#This Row],[Day Low]])-1</f>
        <v>3.2098765432098109E-3</v>
      </c>
      <c r="AD181" s="1">
        <f>(Table2[[#This Row],[Day High]]/Table2[[#This Row],[Close Price]])-1</f>
        <v>1.3659857248338625E-2</v>
      </c>
      <c r="AE181" s="1">
        <f>(Table2[[#This Row],[Close Price]]/Table2[[#This Row],[Current Week Low]])-1</f>
        <v>9.6182382301362557E-2</v>
      </c>
      <c r="AF181" s="1">
        <f>(Table2[[#This Row],[Current Week High]]/Table2[[#This Row],[Close Price]])-1</f>
        <v>1.3659857248338625E-2</v>
      </c>
      <c r="AG181" s="1">
        <f>(Table2[[#This Row],[Close Price]]/Table2[[#This Row],[Current Month Low]])-1</f>
        <v>3.2098765432098109E-3</v>
      </c>
      <c r="AH181" s="1">
        <f>(Table2[[#This Row],[Current Month High]]/Table2[[#This Row],[Close Price]])-1</f>
        <v>1.3659857248338625E-2</v>
      </c>
      <c r="AI181">
        <v>7.7405857740585802</v>
      </c>
      <c r="AJ181">
        <v>77.967586508979394</v>
      </c>
      <c r="AK181" t="str">
        <f>IF(AND(Table2[[#This Row],[20D EMA]]&gt;Table2[[#This Row],[50D EMA]],Table2[[#This Row],[50D EMA]]&gt;Table2[[#This Row],[200D EMA]]),"Uptrend","Downtrend/NoTrend")</f>
        <v>Downtrend/NoTrend</v>
      </c>
      <c r="AL181">
        <v>0.12</v>
      </c>
      <c r="AM181" t="s">
        <v>3181</v>
      </c>
      <c r="AN181">
        <v>0.22</v>
      </c>
      <c r="AO181" t="s">
        <v>3181</v>
      </c>
      <c r="AP181">
        <v>5.3816628582797003E-2</v>
      </c>
      <c r="AQ181">
        <f>(Table2[[#This Row],[Sharpe Ratio]]-AVERAGE(Table2[Sharpe Ratio]))/_xlfn.STDEV.P(Table2[Sharpe Ratio])</f>
        <v>-4.7712251902724663E-2</v>
      </c>
      <c r="AR1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1">
        <f>_xlfn.RANK.AVG(Table2[[#This Row],[1Y Return vs Nifty Z-Score]],Table2[1Y Return vs Nifty Z-Score])</f>
        <v>188</v>
      </c>
      <c r="AT181">
        <f>_xlfn.RANK.AVG(Table2[[#This Row],[6M Return vs Nifty Z-Score]],Table2[6M Return vs Nifty Z-Score])</f>
        <v>137</v>
      </c>
      <c r="AU181">
        <f>_xlfn.RANK.AVG(Table2[[#This Row],[Sharpe Ratio Z-Score]],Table2[Sharpe Ratio Z-Score])</f>
        <v>349</v>
      </c>
      <c r="AV181">
        <f>(Table2[[#This Row],[Rank 1Y]]+Table2[[#This Row],[Rank 6M]]+Table2[[#This Row],[Rank Sharpe]])/3</f>
        <v>224.66666666666666</v>
      </c>
    </row>
    <row r="182" spans="1:48" hidden="1" x14ac:dyDescent="0.3">
      <c r="A182" t="s">
        <v>825</v>
      </c>
      <c r="B182" t="s">
        <v>826</v>
      </c>
      <c r="C182" t="s">
        <v>3137</v>
      </c>
      <c r="D182" t="s">
        <v>40</v>
      </c>
      <c r="E182">
        <v>19057.493214636899</v>
      </c>
      <c r="F182">
        <v>527.85</v>
      </c>
      <c r="G182">
        <v>18.005683353071401</v>
      </c>
      <c r="H182">
        <f>(Table2[[#This Row],[1Y Return vs Nifty]]-AVERAGE(Table2[1Y Return vs Nifty]))/_xlfn.STDEV.P(Table2[1Y Return vs Nifty])</f>
        <v>-0.11037556124031191</v>
      </c>
      <c r="I182">
        <v>-3.4148569917681</v>
      </c>
      <c r="J182">
        <f>(Table2[[#This Row],[1M Return vs Nifty]]-AVERAGE(Table2[1M Return vs Nifty]))/_xlfn.STDEV.P(Table2[1M Return vs Nifty])</f>
        <v>-0.39361662500728478</v>
      </c>
      <c r="K182">
        <v>12.6250955853563</v>
      </c>
      <c r="L182">
        <f>(Table2[[#This Row],[6M Return vs Nifty]]-AVERAGE(Table2[6M Return vs Nifty]))/_xlfn.STDEV.P(Table2[6M Return vs Nifty])</f>
        <v>0.23968735229669827</v>
      </c>
      <c r="M182">
        <v>2.46465751334655</v>
      </c>
      <c r="N182">
        <f>(Table2[[#This Row],[1W Return vs Nifty]]-AVERAGE(Table2[1W Return vs Nifty]))/_xlfn.STDEV.P(Table2[1W Return vs Nifty])</f>
        <v>0.22206380292737365</v>
      </c>
      <c r="O182">
        <v>516.45000000000005</v>
      </c>
      <c r="P182">
        <v>523.56682945339003</v>
      </c>
      <c r="Q182">
        <v>480.30796015252503</v>
      </c>
      <c r="R182">
        <v>54.546475726809803</v>
      </c>
      <c r="S182" s="1">
        <f>(Table2[[#This Row],[Close Price]]-Table2[[#This Row],[20D EMA]])/Table2[[#This Row],[20D EMA]]</f>
        <v>2.207377287249487E-2</v>
      </c>
      <c r="T182" s="1">
        <f>(Table2[[#This Row],[Close Price]]-Table2[[#This Row],[50D EMA]])/Table2[[#This Row],[50D EMA]]</f>
        <v>8.1807523044988839E-3</v>
      </c>
      <c r="U182" s="1">
        <f>(Table2[[#This Row],[Close Price]]-Table2[[#This Row],[200D EMA]])/Table2[[#This Row],[200D EMA]]</f>
        <v>9.8982410852357525E-2</v>
      </c>
      <c r="V182">
        <v>1.79884625620565</v>
      </c>
      <c r="W182">
        <v>521.5</v>
      </c>
      <c r="X182">
        <v>535</v>
      </c>
      <c r="Y182">
        <v>474.05</v>
      </c>
      <c r="Z182">
        <v>535</v>
      </c>
      <c r="AA182">
        <v>521.5</v>
      </c>
      <c r="AB182">
        <v>535</v>
      </c>
      <c r="AC182" s="1">
        <f>(Table2[[#This Row],[Close Price]]/Table2[[#This Row],[Day Low]])-1</f>
        <v>1.2176414189837059E-2</v>
      </c>
      <c r="AD182" s="1">
        <f>(Table2[[#This Row],[Day High]]/Table2[[#This Row],[Close Price]])-1</f>
        <v>1.3545514824287119E-2</v>
      </c>
      <c r="AE182" s="1">
        <f>(Table2[[#This Row],[Close Price]]/Table2[[#This Row],[Current Week Low]])-1</f>
        <v>0.11349013817107911</v>
      </c>
      <c r="AF182" s="1">
        <f>(Table2[[#This Row],[Current Week High]]/Table2[[#This Row],[Close Price]])-1</f>
        <v>1.3545514824287119E-2</v>
      </c>
      <c r="AG182" s="1">
        <f>(Table2[[#This Row],[Close Price]]/Table2[[#This Row],[Current Month Low]])-1</f>
        <v>1.2176414189837059E-2</v>
      </c>
      <c r="AH182" s="1">
        <f>(Table2[[#This Row],[Current Month High]]/Table2[[#This Row],[Close Price]])-1</f>
        <v>1.3545514824287119E-2</v>
      </c>
      <c r="AI182">
        <v>12.882447665056301</v>
      </c>
      <c r="AJ182">
        <v>47.8157378885466</v>
      </c>
      <c r="AK182" t="str">
        <f>IF(AND(Table2[[#This Row],[20D EMA]]&gt;Table2[[#This Row],[50D EMA]],Table2[[#This Row],[50D EMA]]&gt;Table2[[#This Row],[200D EMA]]),"Uptrend","Downtrend/NoTrend")</f>
        <v>Downtrend/NoTrend</v>
      </c>
      <c r="AL182">
        <v>0.01</v>
      </c>
      <c r="AM182" t="s">
        <v>3181</v>
      </c>
      <c r="AN182">
        <v>2.68</v>
      </c>
      <c r="AO182" t="s">
        <v>3181</v>
      </c>
      <c r="AP182">
        <v>0.14566278128406701</v>
      </c>
      <c r="AQ182">
        <f>(Table2[[#This Row],[Sharpe Ratio]]-AVERAGE(Table2[Sharpe Ratio]))/_xlfn.STDEV.P(Table2[Sharpe Ratio])</f>
        <v>1.0433682294686766</v>
      </c>
      <c r="AR1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2">
        <f>_xlfn.RANK.AVG(Table2[[#This Row],[1Y Return vs Nifty Z-Score]],Table2[1Y Return vs Nifty Z-Score])</f>
        <v>323</v>
      </c>
      <c r="AT182">
        <f>_xlfn.RANK.AVG(Table2[[#This Row],[6M Return vs Nifty Z-Score]],Table2[6M Return vs Nifty Z-Score])</f>
        <v>239</v>
      </c>
      <c r="AU182">
        <f>_xlfn.RANK.AVG(Table2[[#This Row],[Sharpe Ratio Z-Score]],Table2[Sharpe Ratio Z-Score])</f>
        <v>113</v>
      </c>
      <c r="AV182">
        <f>(Table2[[#This Row],[Rank 1Y]]+Table2[[#This Row],[Rank 6M]]+Table2[[#This Row],[Rank Sharpe]])/3</f>
        <v>225</v>
      </c>
    </row>
    <row r="183" spans="1:48" x14ac:dyDescent="0.3">
      <c r="A183" t="s">
        <v>903</v>
      </c>
      <c r="B183" t="s">
        <v>904</v>
      </c>
      <c r="C183" t="s">
        <v>3137</v>
      </c>
      <c r="D183" t="s">
        <v>905</v>
      </c>
      <c r="E183">
        <v>16898.1826640133</v>
      </c>
      <c r="F183">
        <v>2847.55</v>
      </c>
      <c r="G183">
        <v>86.7485422083668</v>
      </c>
      <c r="H183">
        <f>(Table2[[#This Row],[1Y Return vs Nifty]]-AVERAGE(Table2[1Y Return vs Nifty]))/_xlfn.STDEV.P(Table2[1Y Return vs Nifty])</f>
        <v>1.0510329871967352</v>
      </c>
      <c r="I183">
        <v>9.3345615850000101</v>
      </c>
      <c r="J183">
        <f>(Table2[[#This Row],[1M Return vs Nifty]]-AVERAGE(Table2[1M Return vs Nifty]))/_xlfn.STDEV.P(Table2[1M Return vs Nifty])</f>
        <v>0.96880859381282081</v>
      </c>
      <c r="K183">
        <v>47.345060195333801</v>
      </c>
      <c r="L183">
        <f>(Table2[[#This Row],[6M Return vs Nifty]]-AVERAGE(Table2[6M Return vs Nifty]))/_xlfn.STDEV.P(Table2[6M Return vs Nifty])</f>
        <v>1.4474866184952604</v>
      </c>
      <c r="M183">
        <v>6.6659988639979897</v>
      </c>
      <c r="N183">
        <f>(Table2[[#This Row],[1W Return vs Nifty]]-AVERAGE(Table2[1W Return vs Nifty]))/_xlfn.STDEV.P(Table2[1W Return vs Nifty])</f>
        <v>1.0200164948676735</v>
      </c>
      <c r="O183">
        <v>2698.2</v>
      </c>
      <c r="P183">
        <v>2632.0943268073001</v>
      </c>
      <c r="Q183">
        <v>2049.6788900328302</v>
      </c>
      <c r="R183">
        <v>37.547542638197697</v>
      </c>
      <c r="S183" s="1">
        <f>(Table2[[#This Row],[Close Price]]-Table2[[#This Row],[20D EMA]])/Table2[[#This Row],[20D EMA]]</f>
        <v>5.5351715958787476E-2</v>
      </c>
      <c r="T183" s="1">
        <f>(Table2[[#This Row],[Close Price]]-Table2[[#This Row],[50D EMA]])/Table2[[#This Row],[50D EMA]]</f>
        <v>8.1857124571232703E-2</v>
      </c>
      <c r="U183" s="1">
        <f>(Table2[[#This Row],[Close Price]]-Table2[[#This Row],[200D EMA]])/Table2[[#This Row],[200D EMA]]</f>
        <v>0.38926639379809896</v>
      </c>
      <c r="V183">
        <v>1.2996575870465299</v>
      </c>
      <c r="W183">
        <v>2802.05</v>
      </c>
      <c r="X183">
        <v>2875</v>
      </c>
      <c r="Y183">
        <v>2481.75</v>
      </c>
      <c r="Z183">
        <v>2875</v>
      </c>
      <c r="AA183">
        <v>2802.05</v>
      </c>
      <c r="AB183">
        <v>2875</v>
      </c>
      <c r="AC183" s="1">
        <f>(Table2[[#This Row],[Close Price]]/Table2[[#This Row],[Day Low]])-1</f>
        <v>1.6238111382737674E-2</v>
      </c>
      <c r="AD183" s="1">
        <f>(Table2[[#This Row],[Day High]]/Table2[[#This Row],[Close Price]])-1</f>
        <v>9.6398658495899792E-3</v>
      </c>
      <c r="AE183" s="1">
        <f>(Table2[[#This Row],[Close Price]]/Table2[[#This Row],[Current Week Low]])-1</f>
        <v>0.1473959907323461</v>
      </c>
      <c r="AF183" s="1">
        <f>(Table2[[#This Row],[Current Week High]]/Table2[[#This Row],[Close Price]])-1</f>
        <v>9.6398658495899792E-3</v>
      </c>
      <c r="AG183" s="1">
        <f>(Table2[[#This Row],[Close Price]]/Table2[[#This Row],[Current Month Low]])-1</f>
        <v>1.6238111382737674E-2</v>
      </c>
      <c r="AH183" s="1">
        <f>(Table2[[#This Row],[Current Month High]]/Table2[[#This Row],[Close Price]])-1</f>
        <v>9.6398658495899792E-3</v>
      </c>
      <c r="AI183">
        <v>6.70927639549787</v>
      </c>
      <c r="AJ183">
        <v>132.339262402088</v>
      </c>
      <c r="AK183" t="str">
        <f>IF(AND(Table2[[#This Row],[20D EMA]]&gt;Table2[[#This Row],[50D EMA]],Table2[[#This Row],[50D EMA]]&gt;Table2[[#This Row],[200D EMA]]),"Uptrend","Downtrend/NoTrend")</f>
        <v>Uptrend</v>
      </c>
      <c r="AL183">
        <v>0.28999999999999998</v>
      </c>
      <c r="AM183" t="s">
        <v>3181</v>
      </c>
      <c r="AN183">
        <v>1.33</v>
      </c>
      <c r="AO183" t="s">
        <v>3181</v>
      </c>
      <c r="AQ183">
        <f>(Table2[[#This Row],[Sharpe Ratio]]-AVERAGE(Table2[Sharpe Ratio]))/_xlfn.STDEV.P(Table2[Sharpe Ratio])</f>
        <v>-0.68702344015560113</v>
      </c>
      <c r="AR1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3.8003212542168887</v>
      </c>
      <c r="AS183">
        <f>_xlfn.RANK.AVG(Table2[[#This Row],[1Y Return vs Nifty Z-Score]],Table2[1Y Return vs Nifty Z-Score])</f>
        <v>94</v>
      </c>
      <c r="AT183">
        <f>_xlfn.RANK.AVG(Table2[[#This Row],[6M Return vs Nifty Z-Score]],Table2[6M Return vs Nifty Z-Score])</f>
        <v>55</v>
      </c>
      <c r="AU183">
        <f>_xlfn.RANK.AVG(Table2[[#This Row],[Sharpe Ratio Z-Score]],Table2[Sharpe Ratio Z-Score])</f>
        <v>529.5</v>
      </c>
      <c r="AV183">
        <f>(Table2[[#This Row],[Rank 1Y]]+Table2[[#This Row],[Rank 6M]]+Table2[[#This Row],[Rank Sharpe]])/3</f>
        <v>226.16666666666666</v>
      </c>
    </row>
    <row r="184" spans="1:48" hidden="1" x14ac:dyDescent="0.3">
      <c r="A184" t="s">
        <v>749</v>
      </c>
      <c r="B184" t="s">
        <v>750</v>
      </c>
      <c r="C184" t="s">
        <v>3139</v>
      </c>
      <c r="D184" t="s">
        <v>247</v>
      </c>
      <c r="E184">
        <v>22137.028337150401</v>
      </c>
      <c r="F184">
        <v>444.9</v>
      </c>
      <c r="G184">
        <v>6.8478908938937799</v>
      </c>
      <c r="H184">
        <f>(Table2[[#This Row],[1Y Return vs Nifty]]-AVERAGE(Table2[1Y Return vs Nifty]))/_xlfn.STDEV.P(Table2[1Y Return vs Nifty])</f>
        <v>-0.29888613178631812</v>
      </c>
      <c r="I184">
        <v>13.190048587853299</v>
      </c>
      <c r="J184">
        <f>(Table2[[#This Row],[1M Return vs Nifty]]-AVERAGE(Table2[1M Return vs Nifty]))/_xlfn.STDEV.P(Table2[1M Return vs Nifty])</f>
        <v>1.3808126935991514</v>
      </c>
      <c r="K184">
        <v>22.039069437102501</v>
      </c>
      <c r="L184">
        <f>(Table2[[#This Row],[6M Return vs Nifty]]-AVERAGE(Table2[6M Return vs Nifty]))/_xlfn.STDEV.P(Table2[6M Return vs Nifty])</f>
        <v>0.56717013742845657</v>
      </c>
      <c r="M184">
        <v>0.70704263604617601</v>
      </c>
      <c r="N184">
        <f>(Table2[[#This Row],[1W Return vs Nifty]]-AVERAGE(Table2[1W Return vs Nifty]))/_xlfn.STDEV.P(Table2[1W Return vs Nifty])</f>
        <v>-0.11175661433500607</v>
      </c>
      <c r="O184">
        <v>428.95</v>
      </c>
      <c r="P184">
        <v>415.70861644611398</v>
      </c>
      <c r="Q184">
        <v>389.83773007289</v>
      </c>
      <c r="R184">
        <v>57.529797519118198</v>
      </c>
      <c r="S184" s="1">
        <f>(Table2[[#This Row],[Close Price]]-Table2[[#This Row],[20D EMA]])/Table2[[#This Row],[20D EMA]]</f>
        <v>3.7183820958153604E-2</v>
      </c>
      <c r="T184" s="1">
        <f>(Table2[[#This Row],[Close Price]]-Table2[[#This Row],[50D EMA]])/Table2[[#This Row],[50D EMA]]</f>
        <v>7.0220780611772379E-2</v>
      </c>
      <c r="U184" s="1">
        <f>(Table2[[#This Row],[Close Price]]-Table2[[#This Row],[200D EMA]])/Table2[[#This Row],[200D EMA]]</f>
        <v>0.14124407587950685</v>
      </c>
      <c r="V184">
        <v>1.9028335385805699</v>
      </c>
      <c r="W184">
        <v>441.35</v>
      </c>
      <c r="X184">
        <v>450.6</v>
      </c>
      <c r="Y184">
        <v>427</v>
      </c>
      <c r="Z184">
        <v>452.75</v>
      </c>
      <c r="AA184">
        <v>441.35</v>
      </c>
      <c r="AB184">
        <v>450.6</v>
      </c>
      <c r="AC184" s="1">
        <f>(Table2[[#This Row],[Close Price]]/Table2[[#This Row],[Day Low]])-1</f>
        <v>8.043502888863685E-3</v>
      </c>
      <c r="AD184" s="1">
        <f>(Table2[[#This Row],[Day High]]/Table2[[#This Row],[Close Price]])-1</f>
        <v>1.2811867835468727E-2</v>
      </c>
      <c r="AE184" s="1">
        <f>(Table2[[#This Row],[Close Price]]/Table2[[#This Row],[Current Week Low]])-1</f>
        <v>4.1920374707259844E-2</v>
      </c>
      <c r="AF184" s="1">
        <f>(Table2[[#This Row],[Current Week High]]/Table2[[#This Row],[Close Price]])-1</f>
        <v>1.7644414475163073E-2</v>
      </c>
      <c r="AG184" s="1">
        <f>(Table2[[#This Row],[Close Price]]/Table2[[#This Row],[Current Month Low]])-1</f>
        <v>8.043502888863685E-3</v>
      </c>
      <c r="AH184" s="1">
        <f>(Table2[[#This Row],[Current Month High]]/Table2[[#This Row],[Close Price]])-1</f>
        <v>1.2811867835468727E-2</v>
      </c>
      <c r="AI184">
        <v>25.421443020903499</v>
      </c>
      <c r="AJ184">
        <v>43.008678881388597</v>
      </c>
      <c r="AK184" t="str">
        <f>IF(AND(Table2[[#This Row],[20D EMA]]&gt;Table2[[#This Row],[50D EMA]],Table2[[#This Row],[50D EMA]]&gt;Table2[[#This Row],[200D EMA]]),"Uptrend","Downtrend/NoTrend")</f>
        <v>Uptrend</v>
      </c>
      <c r="AL184">
        <v>0.11</v>
      </c>
      <c r="AM184" t="s">
        <v>3181</v>
      </c>
      <c r="AN184">
        <v>3.96</v>
      </c>
      <c r="AO184" t="s">
        <v>3181</v>
      </c>
      <c r="AP184">
        <v>0.12550151976239399</v>
      </c>
      <c r="AQ184">
        <f>(Table2[[#This Row],[Sharpe Ratio]]-AVERAGE(Table2[Sharpe Ratio]))/_xlfn.STDEV.P(Table2[Sharpe Ratio])</f>
        <v>0.80386381606478718</v>
      </c>
      <c r="AR1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2.3412039009710708</v>
      </c>
      <c r="AS184">
        <f>_xlfn.RANK.AVG(Table2[[#This Row],[1Y Return vs Nifty Z-Score]],Table2[1Y Return vs Nifty Z-Score])</f>
        <v>399</v>
      </c>
      <c r="AT184">
        <f>_xlfn.RANK.AVG(Table2[[#This Row],[6M Return vs Nifty Z-Score]],Table2[6M Return vs Nifty Z-Score])</f>
        <v>142</v>
      </c>
      <c r="AU184">
        <f>_xlfn.RANK.AVG(Table2[[#This Row],[Sharpe Ratio Z-Score]],Table2[Sharpe Ratio Z-Score])</f>
        <v>143</v>
      </c>
      <c r="AV184">
        <f>(Table2[[#This Row],[Rank 1Y]]+Table2[[#This Row],[Rank 6M]]+Table2[[#This Row],[Rank Sharpe]])/3</f>
        <v>228</v>
      </c>
    </row>
    <row r="185" spans="1:48" x14ac:dyDescent="0.3">
      <c r="A185" t="s">
        <v>211</v>
      </c>
      <c r="B185" t="s">
        <v>212</v>
      </c>
      <c r="C185" t="s">
        <v>3135</v>
      </c>
      <c r="D185" t="s">
        <v>54</v>
      </c>
      <c r="E185">
        <v>117998.80609978701</v>
      </c>
      <c r="F185">
        <v>3150.95</v>
      </c>
      <c r="G185">
        <v>37.652596107455999</v>
      </c>
      <c r="H185">
        <f>(Table2[[#This Row],[1Y Return vs Nifty]]-AVERAGE(Table2[1Y Return vs Nifty]))/_xlfn.STDEV.P(Table2[1Y Return vs Nifty])</f>
        <v>0.22155844329929414</v>
      </c>
      <c r="I185">
        <v>-6.6845990038789997</v>
      </c>
      <c r="J185">
        <f>(Table2[[#This Row],[1M Return vs Nifty]]-AVERAGE(Table2[1M Return vs Nifty]))/_xlfn.STDEV.P(Table2[1M Return vs Nifty])</f>
        <v>-0.74302698827302205</v>
      </c>
      <c r="K185">
        <v>14.512219731239201</v>
      </c>
      <c r="L185">
        <f>(Table2[[#This Row],[6M Return vs Nifty]]-AVERAGE(Table2[6M Return vs Nifty]))/_xlfn.STDEV.P(Table2[6M Return vs Nifty])</f>
        <v>0.30533451479317042</v>
      </c>
      <c r="M185">
        <v>-4.0555380949264803</v>
      </c>
      <c r="N185">
        <f>(Table2[[#This Row],[1W Return vs Nifty]]-AVERAGE(Table2[1W Return vs Nifty]))/_xlfn.STDEV.P(Table2[1W Return vs Nifty])</f>
        <v>-1.0163044236372363</v>
      </c>
      <c r="O185">
        <v>3266.77</v>
      </c>
      <c r="P185">
        <v>3255.1615758042599</v>
      </c>
      <c r="Q185">
        <v>2802.8883652375198</v>
      </c>
      <c r="R185">
        <v>40.782763126629902</v>
      </c>
      <c r="S185" s="1">
        <f>(Table2[[#This Row],[Close Price]]-Table2[[#This Row],[20D EMA]])/Table2[[#This Row],[20D EMA]]</f>
        <v>-3.5453980537350396E-2</v>
      </c>
      <c r="T185" s="1">
        <f>(Table2[[#This Row],[Close Price]]-Table2[[#This Row],[50D EMA]])/Table2[[#This Row],[50D EMA]]</f>
        <v>-3.2014255937053537E-2</v>
      </c>
      <c r="U185" s="1">
        <f>(Table2[[#This Row],[Close Price]]-Table2[[#This Row],[200D EMA]])/Table2[[#This Row],[200D EMA]]</f>
        <v>0.1241796280862527</v>
      </c>
      <c r="V185">
        <v>1.5742676994712399</v>
      </c>
      <c r="W185">
        <v>3140</v>
      </c>
      <c r="X185">
        <v>3164</v>
      </c>
      <c r="Y185">
        <v>3087.6</v>
      </c>
      <c r="Z185">
        <v>3344.15</v>
      </c>
      <c r="AA185">
        <v>3140</v>
      </c>
      <c r="AB185">
        <v>3164</v>
      </c>
      <c r="AC185" s="1">
        <f>(Table2[[#This Row],[Close Price]]/Table2[[#This Row],[Day Low]])-1</f>
        <v>3.4872611464966674E-3</v>
      </c>
      <c r="AD185" s="1">
        <f>(Table2[[#This Row],[Day High]]/Table2[[#This Row],[Close Price]])-1</f>
        <v>4.1416080864502547E-3</v>
      </c>
      <c r="AE185" s="1">
        <f>(Table2[[#This Row],[Close Price]]/Table2[[#This Row],[Current Week Low]])-1</f>
        <v>2.0517554087317036E-2</v>
      </c>
      <c r="AF185" s="1">
        <f>(Table2[[#This Row],[Current Week High]]/Table2[[#This Row],[Close Price]])-1</f>
        <v>6.1314841555721422E-2</v>
      </c>
      <c r="AG185" s="1">
        <f>(Table2[[#This Row],[Close Price]]/Table2[[#This Row],[Current Month Low]])-1</f>
        <v>3.4872611464966674E-3</v>
      </c>
      <c r="AH185" s="1">
        <f>(Table2[[#This Row],[Current Month High]]/Table2[[#This Row],[Close Price]])-1</f>
        <v>4.1416080864502547E-3</v>
      </c>
      <c r="AI185">
        <v>15.9094876148463</v>
      </c>
      <c r="AJ185">
        <v>67.947658769288097</v>
      </c>
      <c r="AK185" t="str">
        <f>IF(AND(Table2[[#This Row],[20D EMA]]&gt;Table2[[#This Row],[50D EMA]],Table2[[#This Row],[50D EMA]]&gt;Table2[[#This Row],[200D EMA]]),"Uptrend","Downtrend/NoTrend")</f>
        <v>Uptrend</v>
      </c>
      <c r="AL185">
        <v>0.03</v>
      </c>
      <c r="AM185" t="s">
        <v>3181</v>
      </c>
      <c r="AN185">
        <v>-7.06</v>
      </c>
      <c r="AO185" t="s">
        <v>3180</v>
      </c>
      <c r="AP185">
        <v>8.7398388120770998E-2</v>
      </c>
      <c r="AQ185">
        <f>(Table2[[#This Row],[Sharpe Ratio]]-AVERAGE(Table2[Sharpe Ratio]))/_xlfn.STDEV.P(Table2[Sharpe Ratio])</f>
        <v>0.35122010709509172</v>
      </c>
      <c r="AR1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-0.88121834672270205</v>
      </c>
      <c r="AS185">
        <f>_xlfn.RANK.AVG(Table2[[#This Row],[1Y Return vs Nifty Z-Score]],Table2[1Y Return vs Nifty Z-Score])</f>
        <v>224</v>
      </c>
      <c r="AT185">
        <f>_xlfn.RANK.AVG(Table2[[#This Row],[6M Return vs Nifty Z-Score]],Table2[6M Return vs Nifty Z-Score])</f>
        <v>214</v>
      </c>
      <c r="AU185">
        <f>_xlfn.RANK.AVG(Table2[[#This Row],[Sharpe Ratio Z-Score]],Table2[Sharpe Ratio Z-Score])</f>
        <v>251</v>
      </c>
      <c r="AV185">
        <f>(Table2[[#This Row],[Rank 1Y]]+Table2[[#This Row],[Rank 6M]]+Table2[[#This Row],[Rank Sharpe]])/3</f>
        <v>229.66666666666666</v>
      </c>
    </row>
    <row r="186" spans="1:48" hidden="1" x14ac:dyDescent="0.3">
      <c r="A186" t="s">
        <v>1303</v>
      </c>
      <c r="B186" t="s">
        <v>1304</v>
      </c>
      <c r="C186" t="s">
        <v>3144</v>
      </c>
      <c r="D186" t="s">
        <v>277</v>
      </c>
      <c r="E186">
        <v>8762.5856594118504</v>
      </c>
      <c r="F186">
        <v>545.75</v>
      </c>
      <c r="G186">
        <v>17.329476027333101</v>
      </c>
      <c r="H186">
        <f>(Table2[[#This Row],[1Y Return vs Nifty]]-AVERAGE(Table2[1Y Return vs Nifty]))/_xlfn.STDEV.P(Table2[1Y Return vs Nifty])</f>
        <v>-0.12180006382437515</v>
      </c>
      <c r="I186">
        <v>-5.3639377954252296</v>
      </c>
      <c r="J186">
        <f>(Table2[[#This Row],[1M Return vs Nifty]]-AVERAGE(Table2[1M Return vs Nifty]))/_xlfn.STDEV.P(Table2[1M Return vs Nifty])</f>
        <v>-0.60189881642105025</v>
      </c>
      <c r="K186">
        <v>20.426843185206899</v>
      </c>
      <c r="L186">
        <f>(Table2[[#This Row],[6M Return vs Nifty]]-AVERAGE(Table2[6M Return vs Nifty]))/_xlfn.STDEV.P(Table2[6M Return vs Nifty])</f>
        <v>0.51108581517007534</v>
      </c>
      <c r="M186">
        <v>-8.0031919631781108</v>
      </c>
      <c r="N186">
        <f>(Table2[[#This Row],[1W Return vs Nifty]]-AVERAGE(Table2[1W Return vs Nifty]))/_xlfn.STDEV.P(Table2[1W Return vs Nifty])</f>
        <v>-1.7660747393797303</v>
      </c>
      <c r="O186">
        <v>558.69000000000005</v>
      </c>
      <c r="P186">
        <v>560.02237904856099</v>
      </c>
      <c r="Q186">
        <v>491.160245272591</v>
      </c>
      <c r="R186">
        <v>29.948994102368999</v>
      </c>
      <c r="S186" s="1">
        <f>(Table2[[#This Row],[Close Price]]-Table2[[#This Row],[20D EMA]])/Table2[[#This Row],[20D EMA]]</f>
        <v>-2.3161323811058107E-2</v>
      </c>
      <c r="T186" s="1">
        <f>(Table2[[#This Row],[Close Price]]-Table2[[#This Row],[50D EMA]])/Table2[[#This Row],[50D EMA]]</f>
        <v>-2.5485372696728244E-2</v>
      </c>
      <c r="U186" s="1">
        <f>(Table2[[#This Row],[Close Price]]-Table2[[#This Row],[200D EMA]])/Table2[[#This Row],[200D EMA]]</f>
        <v>0.11114448950792427</v>
      </c>
      <c r="V186">
        <v>1.1904761210750701</v>
      </c>
      <c r="W186">
        <v>540.04999999999995</v>
      </c>
      <c r="X186">
        <v>547.9</v>
      </c>
      <c r="Y186">
        <v>490.5</v>
      </c>
      <c r="Z186">
        <v>574.9</v>
      </c>
      <c r="AA186">
        <v>540.04999999999995</v>
      </c>
      <c r="AB186">
        <v>547.9</v>
      </c>
      <c r="AC186" s="1">
        <f>(Table2[[#This Row],[Close Price]]/Table2[[#This Row],[Day Low]])-1</f>
        <v>1.0554578279788895E-2</v>
      </c>
      <c r="AD186" s="1">
        <f>(Table2[[#This Row],[Day High]]/Table2[[#This Row],[Close Price]])-1</f>
        <v>3.939532753092001E-3</v>
      </c>
      <c r="AE186" s="1">
        <f>(Table2[[#This Row],[Close Price]]/Table2[[#This Row],[Current Week Low]])-1</f>
        <v>0.1126401630988787</v>
      </c>
      <c r="AF186" s="1">
        <f>(Table2[[#This Row],[Current Week High]]/Table2[[#This Row],[Close Price]])-1</f>
        <v>5.3412734768667036E-2</v>
      </c>
      <c r="AG186" s="1">
        <f>(Table2[[#This Row],[Close Price]]/Table2[[#This Row],[Current Month Low]])-1</f>
        <v>1.0554578279788895E-2</v>
      </c>
      <c r="AH186" s="1">
        <f>(Table2[[#This Row],[Current Month High]]/Table2[[#This Row],[Close Price]])-1</f>
        <v>3.939532753092001E-3</v>
      </c>
      <c r="AI186">
        <v>12.963811268896</v>
      </c>
      <c r="AJ186">
        <v>53.689101661503798</v>
      </c>
      <c r="AK186" t="str">
        <f>IF(AND(Table2[[#This Row],[20D EMA]]&gt;Table2[[#This Row],[50D EMA]],Table2[[#This Row],[50D EMA]]&gt;Table2[[#This Row],[200D EMA]]),"Uptrend","Downtrend/NoTrend")</f>
        <v>Downtrend/NoTrend</v>
      </c>
      <c r="AL186">
        <v>-0.03</v>
      </c>
      <c r="AM186" t="s">
        <v>3180</v>
      </c>
      <c r="AN186">
        <v>-7.84</v>
      </c>
      <c r="AO186" t="s">
        <v>3180</v>
      </c>
      <c r="AP186">
        <v>0.103966821878968</v>
      </c>
      <c r="AQ186">
        <f>(Table2[[#This Row],[Sharpe Ratio]]-AVERAGE(Table2[Sharpe Ratio]))/_xlfn.STDEV.P(Table2[Sharpe Ratio])</f>
        <v>0.5480437534731919</v>
      </c>
      <c r="AR1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6">
        <f>_xlfn.RANK.AVG(Table2[[#This Row],[1Y Return vs Nifty Z-Score]],Table2[1Y Return vs Nifty Z-Score])</f>
        <v>330</v>
      </c>
      <c r="AT186">
        <f>_xlfn.RANK.AVG(Table2[[#This Row],[6M Return vs Nifty Z-Score]],Table2[6M Return vs Nifty Z-Score])</f>
        <v>154</v>
      </c>
      <c r="AU186">
        <f>_xlfn.RANK.AVG(Table2[[#This Row],[Sharpe Ratio Z-Score]],Table2[Sharpe Ratio Z-Score])</f>
        <v>206</v>
      </c>
      <c r="AV186">
        <f>(Table2[[#This Row],[Rank 1Y]]+Table2[[#This Row],[Rank 6M]]+Table2[[#This Row],[Rank Sharpe]])/3</f>
        <v>230</v>
      </c>
    </row>
    <row r="187" spans="1:48" x14ac:dyDescent="0.3">
      <c r="A187" t="s">
        <v>216</v>
      </c>
      <c r="B187" t="s">
        <v>217</v>
      </c>
      <c r="C187" t="s">
        <v>3135</v>
      </c>
      <c r="D187" t="s">
        <v>218</v>
      </c>
      <c r="E187">
        <v>114044.506012435</v>
      </c>
      <c r="F187">
        <v>10332.549999999999</v>
      </c>
      <c r="G187">
        <v>25.2884660472319</v>
      </c>
      <c r="H187">
        <f>(Table2[[#This Row],[1Y Return vs Nifty]]-AVERAGE(Table2[1Y Return vs Nifty]))/_xlfn.STDEV.P(Table2[1Y Return vs Nifty])</f>
        <v>1.266683499188717E-2</v>
      </c>
      <c r="I187">
        <v>4.28183267452855</v>
      </c>
      <c r="J187">
        <f>(Table2[[#This Row],[1M Return vs Nifty]]-AVERAGE(Table2[1M Return vs Nifty]))/_xlfn.STDEV.P(Table2[1M Return vs Nifty])</f>
        <v>0.42886512501561147</v>
      </c>
      <c r="K187">
        <v>19.878903094637899</v>
      </c>
      <c r="L187">
        <f>(Table2[[#This Row],[6M Return vs Nifty]]-AVERAGE(Table2[6M Return vs Nifty]))/_xlfn.STDEV.P(Table2[6M Return vs Nifty])</f>
        <v>0.49202468861812521</v>
      </c>
      <c r="M187">
        <v>0.96925545379920397</v>
      </c>
      <c r="N187">
        <f>(Table2[[#This Row],[1W Return vs Nifty]]-AVERAGE(Table2[1W Return vs Nifty]))/_xlfn.STDEV.P(Table2[1W Return vs Nifty])</f>
        <v>-6.1955037570757376E-2</v>
      </c>
      <c r="O187">
        <v>10353.57</v>
      </c>
      <c r="P187">
        <v>10274.040504521699</v>
      </c>
      <c r="Q187">
        <v>9230.0308251605893</v>
      </c>
      <c r="R187">
        <v>41.9990829834938</v>
      </c>
      <c r="S187" s="1">
        <f>(Table2[[#This Row],[Close Price]]-Table2[[#This Row],[20D EMA]])/Table2[[#This Row],[20D EMA]]</f>
        <v>-2.0302175964426218E-3</v>
      </c>
      <c r="T187" s="1">
        <f>(Table2[[#This Row],[Close Price]]-Table2[[#This Row],[50D EMA]])/Table2[[#This Row],[50D EMA]]</f>
        <v>5.6948865884409649E-3</v>
      </c>
      <c r="U187" s="1">
        <f>(Table2[[#This Row],[Close Price]]-Table2[[#This Row],[200D EMA]])/Table2[[#This Row],[200D EMA]]</f>
        <v>0.11944913248111798</v>
      </c>
      <c r="V187">
        <v>0.510194616283284</v>
      </c>
      <c r="W187">
        <v>10251</v>
      </c>
      <c r="X187">
        <v>10350</v>
      </c>
      <c r="Y187">
        <v>10064.049999999999</v>
      </c>
      <c r="Z187">
        <v>10398</v>
      </c>
      <c r="AA187">
        <v>10251</v>
      </c>
      <c r="AB187">
        <v>10350</v>
      </c>
      <c r="AC187" s="1">
        <f>(Table2[[#This Row],[Close Price]]/Table2[[#This Row],[Day Low]])-1</f>
        <v>7.9553214320553511E-3</v>
      </c>
      <c r="AD187" s="1">
        <f>(Table2[[#This Row],[Day High]]/Table2[[#This Row],[Close Price]])-1</f>
        <v>1.6888377022130641E-3</v>
      </c>
      <c r="AE187" s="1">
        <f>(Table2[[#This Row],[Close Price]]/Table2[[#This Row],[Current Week Low]])-1</f>
        <v>2.6679120234895493E-2</v>
      </c>
      <c r="AF187" s="1">
        <f>(Table2[[#This Row],[Current Week High]]/Table2[[#This Row],[Close Price]])-1</f>
        <v>6.3343511524260876E-3</v>
      </c>
      <c r="AG187" s="1">
        <f>(Table2[[#This Row],[Close Price]]/Table2[[#This Row],[Current Month Low]])-1</f>
        <v>7.9553214320553511E-3</v>
      </c>
      <c r="AH187" s="1">
        <f>(Table2[[#This Row],[Current Month High]]/Table2[[#This Row],[Close Price]])-1</f>
        <v>1.6888377022130641E-3</v>
      </c>
      <c r="AI187">
        <v>9.84703679149872</v>
      </c>
      <c r="AJ187">
        <v>53.9643868275964</v>
      </c>
      <c r="AK187" t="str">
        <f>IF(AND(Table2[[#This Row],[20D EMA]]&gt;Table2[[#This Row],[50D EMA]],Table2[[#This Row],[50D EMA]]&gt;Table2[[#This Row],[200D EMA]]),"Uptrend","Downtrend/NoTrend")</f>
        <v>Uptrend</v>
      </c>
      <c r="AL187">
        <v>0.04</v>
      </c>
      <c r="AM187" t="s">
        <v>3181</v>
      </c>
      <c r="AN187">
        <v>-1.64</v>
      </c>
      <c r="AO187" t="s">
        <v>3180</v>
      </c>
      <c r="AP187">
        <v>8.8541726188825998E-2</v>
      </c>
      <c r="AQ187">
        <f>(Table2[[#This Row],[Sharpe Ratio]]-AVERAGE(Table2[Sharpe Ratio]))/_xlfn.STDEV.P(Table2[Sharpe Ratio])</f>
        <v>0.36480231835788801</v>
      </c>
      <c r="AR1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1.2364039294127545</v>
      </c>
      <c r="AS187">
        <f>_xlfn.RANK.AVG(Table2[[#This Row],[1Y Return vs Nifty Z-Score]],Table2[1Y Return vs Nifty Z-Score])</f>
        <v>289</v>
      </c>
      <c r="AT187">
        <f>_xlfn.RANK.AVG(Table2[[#This Row],[6M Return vs Nifty Z-Score]],Table2[6M Return vs Nifty Z-Score])</f>
        <v>157</v>
      </c>
      <c r="AU187">
        <f>_xlfn.RANK.AVG(Table2[[#This Row],[Sharpe Ratio Z-Score]],Table2[Sharpe Ratio Z-Score])</f>
        <v>248</v>
      </c>
      <c r="AV187">
        <f>(Table2[[#This Row],[Rank 1Y]]+Table2[[#This Row],[Rank 6M]]+Table2[[#This Row],[Rank Sharpe]])/3</f>
        <v>231.33333333333334</v>
      </c>
    </row>
    <row r="188" spans="1:48" x14ac:dyDescent="0.3">
      <c r="A188" t="s">
        <v>602</v>
      </c>
      <c r="B188" t="s">
        <v>603</v>
      </c>
      <c r="C188" t="s">
        <v>3137</v>
      </c>
      <c r="D188" t="s">
        <v>197</v>
      </c>
      <c r="E188">
        <v>32432.393430974698</v>
      </c>
      <c r="F188">
        <v>9961.1</v>
      </c>
      <c r="G188">
        <v>30.346917374045798</v>
      </c>
      <c r="H188">
        <f>(Table2[[#This Row],[1Y Return vs Nifty]]-AVERAGE(Table2[1Y Return vs Nifty]))/_xlfn.STDEV.P(Table2[1Y Return vs Nifty])</f>
        <v>9.8129219167401083E-2</v>
      </c>
      <c r="I188">
        <v>23.782098417314</v>
      </c>
      <c r="J188">
        <f>(Table2[[#This Row],[1M Return vs Nifty]]-AVERAGE(Table2[1M Return vs Nifty]))/_xlfn.STDEV.P(Table2[1M Return vs Nifty])</f>
        <v>2.5126977062186513</v>
      </c>
      <c r="K188">
        <v>39.582830177125601</v>
      </c>
      <c r="L188">
        <f>(Table2[[#This Row],[6M Return vs Nifty]]-AVERAGE(Table2[6M Return vs Nifty]))/_xlfn.STDEV.P(Table2[6M Return vs Nifty])</f>
        <v>1.1774628490193504</v>
      </c>
      <c r="M188">
        <v>18.6862557098592</v>
      </c>
      <c r="N188">
        <f>(Table2[[#This Row],[1W Return vs Nifty]]-AVERAGE(Table2[1W Return vs Nifty]))/_xlfn.STDEV.P(Table2[1W Return vs Nifty])</f>
        <v>3.3030007866538065</v>
      </c>
      <c r="O188">
        <v>9024.61</v>
      </c>
      <c r="P188">
        <v>8745.8739148234399</v>
      </c>
      <c r="Q188">
        <v>7681.3679686312998</v>
      </c>
      <c r="R188">
        <v>76.221451155987097</v>
      </c>
      <c r="S188" s="1">
        <f>(Table2[[#This Row],[Close Price]]-Table2[[#This Row],[20D EMA]])/Table2[[#This Row],[20D EMA]]</f>
        <v>0.10377068925970205</v>
      </c>
      <c r="T188" s="1">
        <f>(Table2[[#This Row],[Close Price]]-Table2[[#This Row],[50D EMA]])/Table2[[#This Row],[50D EMA]]</f>
        <v>0.13894850268957865</v>
      </c>
      <c r="U188" s="1">
        <f>(Table2[[#This Row],[Close Price]]-Table2[[#This Row],[200D EMA]])/Table2[[#This Row],[200D EMA]]</f>
        <v>0.29678724423547087</v>
      </c>
      <c r="V188">
        <v>2.1792912847530101</v>
      </c>
      <c r="W188">
        <v>9800</v>
      </c>
      <c r="X188">
        <v>10000</v>
      </c>
      <c r="Y188">
        <v>8135.7</v>
      </c>
      <c r="Z188">
        <v>10097.950000000001</v>
      </c>
      <c r="AA188">
        <v>9800</v>
      </c>
      <c r="AB188">
        <v>10000</v>
      </c>
      <c r="AC188" s="1">
        <f>(Table2[[#This Row],[Close Price]]/Table2[[#This Row],[Day Low]])-1</f>
        <v>1.6438775510204229E-2</v>
      </c>
      <c r="AD188" s="1">
        <f>(Table2[[#This Row],[Day High]]/Table2[[#This Row],[Close Price]])-1</f>
        <v>3.9051911937435513E-3</v>
      </c>
      <c r="AE188" s="1">
        <f>(Table2[[#This Row],[Close Price]]/Table2[[#This Row],[Current Week Low]])-1</f>
        <v>0.2243691384883908</v>
      </c>
      <c r="AF188" s="1">
        <f>(Table2[[#This Row],[Current Week High]]/Table2[[#This Row],[Close Price]])-1</f>
        <v>1.3738442541486373E-2</v>
      </c>
      <c r="AG188" s="1">
        <f>(Table2[[#This Row],[Close Price]]/Table2[[#This Row],[Current Month Low]])-1</f>
        <v>1.6438775510204229E-2</v>
      </c>
      <c r="AH188" s="1">
        <f>(Table2[[#This Row],[Current Month High]]/Table2[[#This Row],[Close Price]])-1</f>
        <v>3.9051911937435513E-3</v>
      </c>
      <c r="AI188">
        <v>1.37384425414863</v>
      </c>
      <c r="AJ188">
        <v>67.243391173680493</v>
      </c>
      <c r="AK188" t="str">
        <f>IF(AND(Table2[[#This Row],[20D EMA]]&gt;Table2[[#This Row],[50D EMA]],Table2[[#This Row],[50D EMA]]&gt;Table2[[#This Row],[200D EMA]]),"Uptrend","Downtrend/NoTrend")</f>
        <v>Uptrend</v>
      </c>
      <c r="AL188">
        <v>0.33</v>
      </c>
      <c r="AM188" t="s">
        <v>3181</v>
      </c>
      <c r="AN188">
        <v>9.3000000000000007</v>
      </c>
      <c r="AO188" t="s">
        <v>3181</v>
      </c>
      <c r="AP188">
        <v>5.6297931968437999E-2</v>
      </c>
      <c r="AQ188">
        <f>(Table2[[#This Row],[Sharpe Ratio]]-AVERAGE(Table2[Sharpe Ratio]))/_xlfn.STDEV.P(Table2[Sharpe Ratio])</f>
        <v>-1.8235767446819633E-2</v>
      </c>
      <c r="AR1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7.0730547936123891</v>
      </c>
      <c r="AS188">
        <f>_xlfn.RANK.AVG(Table2[[#This Row],[1Y Return vs Nifty Z-Score]],Table2[1Y Return vs Nifty Z-Score])</f>
        <v>270</v>
      </c>
      <c r="AT188">
        <f>_xlfn.RANK.AVG(Table2[[#This Row],[6M Return vs Nifty Z-Score]],Table2[6M Return vs Nifty Z-Score])</f>
        <v>83</v>
      </c>
      <c r="AU188">
        <f>_xlfn.RANK.AVG(Table2[[#This Row],[Sharpe Ratio Z-Score]],Table2[Sharpe Ratio Z-Score])</f>
        <v>343</v>
      </c>
      <c r="AV188">
        <f>(Table2[[#This Row],[Rank 1Y]]+Table2[[#This Row],[Rank 6M]]+Table2[[#This Row],[Rank Sharpe]])/3</f>
        <v>232</v>
      </c>
    </row>
    <row r="189" spans="1:48" x14ac:dyDescent="0.3">
      <c r="A189" t="s">
        <v>1051</v>
      </c>
      <c r="B189" t="s">
        <v>1052</v>
      </c>
      <c r="C189" t="s">
        <v>3146</v>
      </c>
      <c r="D189" t="s">
        <v>117</v>
      </c>
      <c r="E189">
        <v>12945.561966935</v>
      </c>
      <c r="F189">
        <v>428.15</v>
      </c>
      <c r="G189">
        <v>18.2603464467044</v>
      </c>
      <c r="H189">
        <f>(Table2[[#This Row],[1Y Return vs Nifty]]-AVERAGE(Table2[1Y Return vs Nifty]))/_xlfn.STDEV.P(Table2[1Y Return vs Nifty])</f>
        <v>-0.10607303587488617</v>
      </c>
      <c r="I189">
        <v>23.698912711898998</v>
      </c>
      <c r="J189">
        <f>(Table2[[#This Row],[1M Return vs Nifty]]-AVERAGE(Table2[1M Return vs Nifty]))/_xlfn.STDEV.P(Table2[1M Return vs Nifty])</f>
        <v>2.5038083359136198</v>
      </c>
      <c r="K189">
        <v>7.2980065749600396</v>
      </c>
      <c r="L189">
        <f>(Table2[[#This Row],[6M Return vs Nifty]]-AVERAGE(Table2[6M Return vs Nifty]))/_xlfn.STDEV.P(Table2[6M Return vs Nifty])</f>
        <v>5.4374542505352175E-2</v>
      </c>
      <c r="M189">
        <v>6.2746819627732897</v>
      </c>
      <c r="N189">
        <f>(Table2[[#This Row],[1W Return vs Nifty]]-AVERAGE(Table2[1W Return vs Nifty]))/_xlfn.STDEV.P(Table2[1W Return vs Nifty])</f>
        <v>0.94569442753896926</v>
      </c>
      <c r="O189">
        <v>401.75</v>
      </c>
      <c r="P189">
        <v>382.22842188725798</v>
      </c>
      <c r="Q189">
        <v>353.01478552138701</v>
      </c>
      <c r="R189">
        <v>59.389576923500002</v>
      </c>
      <c r="S189" s="1">
        <f>(Table2[[#This Row],[Close Price]]-Table2[[#This Row],[20D EMA]])/Table2[[#This Row],[20D EMA]]</f>
        <v>6.571250777846914E-2</v>
      </c>
      <c r="T189" s="1">
        <f>(Table2[[#This Row],[Close Price]]-Table2[[#This Row],[50D EMA]])/Table2[[#This Row],[50D EMA]]</f>
        <v>0.12014171496196852</v>
      </c>
      <c r="U189" s="1">
        <f>(Table2[[#This Row],[Close Price]]-Table2[[#This Row],[200D EMA]])/Table2[[#This Row],[200D EMA]]</f>
        <v>0.21283871826400025</v>
      </c>
      <c r="V189">
        <v>0.64550314132590603</v>
      </c>
      <c r="W189">
        <v>423.55</v>
      </c>
      <c r="X189">
        <v>432.4</v>
      </c>
      <c r="Y189">
        <v>381.35</v>
      </c>
      <c r="Z189">
        <v>432.4</v>
      </c>
      <c r="AA189">
        <v>423.55</v>
      </c>
      <c r="AB189">
        <v>432.4</v>
      </c>
      <c r="AC189" s="1">
        <f>(Table2[[#This Row],[Close Price]]/Table2[[#This Row],[Day Low]])-1</f>
        <v>1.086058316609595E-2</v>
      </c>
      <c r="AD189" s="1">
        <f>(Table2[[#This Row],[Day High]]/Table2[[#This Row],[Close Price]])-1</f>
        <v>9.9264276538595375E-3</v>
      </c>
      <c r="AE189" s="1">
        <f>(Table2[[#This Row],[Close Price]]/Table2[[#This Row],[Current Week Low]])-1</f>
        <v>0.12272190900747337</v>
      </c>
      <c r="AF189" s="1">
        <f>(Table2[[#This Row],[Current Week High]]/Table2[[#This Row],[Close Price]])-1</f>
        <v>9.9264276538595375E-3</v>
      </c>
      <c r="AG189" s="1">
        <f>(Table2[[#This Row],[Close Price]]/Table2[[#This Row],[Current Month Low]])-1</f>
        <v>1.086058316609595E-2</v>
      </c>
      <c r="AH189" s="1">
        <f>(Table2[[#This Row],[Current Month High]]/Table2[[#This Row],[Close Price]])-1</f>
        <v>9.9264276538595375E-3</v>
      </c>
      <c r="AI189">
        <v>5.3369146327221797</v>
      </c>
      <c r="AJ189">
        <v>56.802783373008502</v>
      </c>
      <c r="AK189" t="str">
        <f>IF(AND(Table2[[#This Row],[20D EMA]]&gt;Table2[[#This Row],[50D EMA]],Table2[[#This Row],[50D EMA]]&gt;Table2[[#This Row],[200D EMA]]),"Uptrend","Downtrend/NoTrend")</f>
        <v>Uptrend</v>
      </c>
      <c r="AL189">
        <v>0.2</v>
      </c>
      <c r="AM189" t="s">
        <v>3181</v>
      </c>
      <c r="AN189">
        <v>-1.99</v>
      </c>
      <c r="AO189" t="s">
        <v>3180</v>
      </c>
      <c r="AP189">
        <v>0.166398307863311</v>
      </c>
      <c r="AQ189">
        <f>(Table2[[#This Row],[Sharpe Ratio]]-AVERAGE(Table2[Sharpe Ratio]))/_xlfn.STDEV.P(Table2[Sharpe Ratio])</f>
        <v>1.2896945877991783</v>
      </c>
      <c r="AR1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4.6874988578822334</v>
      </c>
      <c r="AS189">
        <f>_xlfn.RANK.AVG(Table2[[#This Row],[1Y Return vs Nifty Z-Score]],Table2[1Y Return vs Nifty Z-Score])</f>
        <v>322</v>
      </c>
      <c r="AT189">
        <f>_xlfn.RANK.AVG(Table2[[#This Row],[6M Return vs Nifty Z-Score]],Table2[6M Return vs Nifty Z-Score])</f>
        <v>301</v>
      </c>
      <c r="AU189">
        <f>_xlfn.RANK.AVG(Table2[[#This Row],[Sharpe Ratio Z-Score]],Table2[Sharpe Ratio Z-Score])</f>
        <v>73</v>
      </c>
      <c r="AV189">
        <f>(Table2[[#This Row],[Rank 1Y]]+Table2[[#This Row],[Rank 6M]]+Table2[[#This Row],[Rank Sharpe]])/3</f>
        <v>232</v>
      </c>
    </row>
    <row r="190" spans="1:48" hidden="1" x14ac:dyDescent="0.3">
      <c r="A190" t="s">
        <v>172</v>
      </c>
      <c r="B190" t="s">
        <v>173</v>
      </c>
      <c r="C190" t="s">
        <v>3135</v>
      </c>
      <c r="D190" t="s">
        <v>136</v>
      </c>
      <c r="E190">
        <v>150104.20206808599</v>
      </c>
      <c r="F190">
        <v>459.1</v>
      </c>
      <c r="G190">
        <v>61.563366513964297</v>
      </c>
      <c r="H190">
        <f>(Table2[[#This Row],[1Y Return vs Nifty]]-AVERAGE(Table2[1Y Return vs Nifty]))/_xlfn.STDEV.P(Table2[1Y Return vs Nifty])</f>
        <v>0.62553019559855294</v>
      </c>
      <c r="I190">
        <v>-1.78228905438679</v>
      </c>
      <c r="J190">
        <f>(Table2[[#This Row],[1M Return vs Nifty]]-AVERAGE(Table2[1M Return vs Nifty]))/_xlfn.STDEV.P(Table2[1M Return vs Nifty])</f>
        <v>-0.21915755333020975</v>
      </c>
      <c r="K190">
        <v>-9.3885556255375793</v>
      </c>
      <c r="L190">
        <f>(Table2[[#This Row],[6M Return vs Nifty]]-AVERAGE(Table2[6M Return vs Nifty]))/_xlfn.STDEV.P(Table2[6M Return vs Nifty])</f>
        <v>-0.52609890576959262</v>
      </c>
      <c r="M190">
        <v>-0.411932665012679</v>
      </c>
      <c r="N190">
        <f>(Table2[[#This Row],[1W Return vs Nifty]]-AVERAGE(Table2[1W Return vs Nifty]))/_xlfn.STDEV.P(Table2[1W Return vs Nifty])</f>
        <v>-0.32428144371031353</v>
      </c>
      <c r="O190">
        <v>463.62</v>
      </c>
      <c r="P190">
        <v>479.681248843557</v>
      </c>
      <c r="Q190">
        <v>449.634331824242</v>
      </c>
      <c r="R190">
        <v>51.733965219468402</v>
      </c>
      <c r="S190" s="1">
        <f>(Table2[[#This Row],[Close Price]]-Table2[[#This Row],[20D EMA]])/Table2[[#This Row],[20D EMA]]</f>
        <v>-9.749363703032617E-3</v>
      </c>
      <c r="T190" s="1">
        <f>(Table2[[#This Row],[Close Price]]-Table2[[#This Row],[50D EMA]])/Table2[[#This Row],[50D EMA]]</f>
        <v>-4.2906094188954497E-2</v>
      </c>
      <c r="U190" s="1">
        <f>(Table2[[#This Row],[Close Price]]-Table2[[#This Row],[200D EMA]])/Table2[[#This Row],[200D EMA]]</f>
        <v>2.1051924877164563E-2</v>
      </c>
      <c r="V190">
        <v>0.78821347227257499</v>
      </c>
      <c r="W190">
        <v>456.1</v>
      </c>
      <c r="X190">
        <v>460.75</v>
      </c>
      <c r="Y190">
        <v>440.5</v>
      </c>
      <c r="Z190">
        <v>474.25</v>
      </c>
      <c r="AA190">
        <v>456.1</v>
      </c>
      <c r="AB190">
        <v>460.75</v>
      </c>
      <c r="AC190" s="1">
        <f>(Table2[[#This Row],[Close Price]]/Table2[[#This Row],[Day Low]])-1</f>
        <v>6.5775049331286972E-3</v>
      </c>
      <c r="AD190" s="1">
        <f>(Table2[[#This Row],[Day High]]/Table2[[#This Row],[Close Price]])-1</f>
        <v>3.5939882378566157E-3</v>
      </c>
      <c r="AE190" s="1">
        <f>(Table2[[#This Row],[Close Price]]/Table2[[#This Row],[Current Week Low]])-1</f>
        <v>4.2224744608399645E-2</v>
      </c>
      <c r="AF190" s="1">
        <f>(Table2[[#This Row],[Current Week High]]/Table2[[#This Row],[Close Price]])-1</f>
        <v>3.2999346547593067E-2</v>
      </c>
      <c r="AG190" s="1">
        <f>(Table2[[#This Row],[Close Price]]/Table2[[#This Row],[Current Month Low]])-1</f>
        <v>6.5775049331286972E-3</v>
      </c>
      <c r="AH190" s="1">
        <f>(Table2[[#This Row],[Current Month High]]/Table2[[#This Row],[Close Price]])-1</f>
        <v>3.5939882378566157E-3</v>
      </c>
      <c r="AI190">
        <v>26.334131997386098</v>
      </c>
      <c r="AJ190">
        <v>93.020811435778796</v>
      </c>
      <c r="AK190" t="str">
        <f>IF(AND(Table2[[#This Row],[20D EMA]]&gt;Table2[[#This Row],[50D EMA]],Table2[[#This Row],[50D EMA]]&gt;Table2[[#This Row],[200D EMA]]),"Uptrend","Downtrend/NoTrend")</f>
        <v>Downtrend/NoTrend</v>
      </c>
      <c r="AL190">
        <v>-0.11</v>
      </c>
      <c r="AM190" t="s">
        <v>3180</v>
      </c>
      <c r="AN190">
        <v>-4.1900000000000004</v>
      </c>
      <c r="AO190" t="s">
        <v>3180</v>
      </c>
      <c r="AP190">
        <v>0.182139624592663</v>
      </c>
      <c r="AQ190">
        <f>(Table2[[#This Row],[Sharpe Ratio]]-AVERAGE(Table2[Sharpe Ratio]))/_xlfn.STDEV.P(Table2[Sharpe Ratio])</f>
        <v>1.4766925504720729</v>
      </c>
      <c r="AR1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0">
        <f>_xlfn.RANK.AVG(Table2[[#This Row],[1Y Return vs Nifty Z-Score]],Table2[1Y Return vs Nifty Z-Score])</f>
        <v>145</v>
      </c>
      <c r="AT190">
        <f>_xlfn.RANK.AVG(Table2[[#This Row],[6M Return vs Nifty Z-Score]],Table2[6M Return vs Nifty Z-Score])</f>
        <v>503</v>
      </c>
      <c r="AU190">
        <f>_xlfn.RANK.AVG(Table2[[#This Row],[Sharpe Ratio Z-Score]],Table2[Sharpe Ratio Z-Score])</f>
        <v>51</v>
      </c>
      <c r="AV190">
        <f>(Table2[[#This Row],[Rank 1Y]]+Table2[[#This Row],[Rank 6M]]+Table2[[#This Row],[Rank Sharpe]])/3</f>
        <v>233</v>
      </c>
    </row>
    <row r="191" spans="1:48" x14ac:dyDescent="0.3">
      <c r="A191" t="s">
        <v>715</v>
      </c>
      <c r="B191" t="s">
        <v>716</v>
      </c>
      <c r="C191" t="s">
        <v>3135</v>
      </c>
      <c r="D191" t="s">
        <v>397</v>
      </c>
      <c r="E191">
        <v>25004.538813508199</v>
      </c>
      <c r="F191">
        <v>7093.45</v>
      </c>
      <c r="G191">
        <v>116.953079808288</v>
      </c>
      <c r="H191">
        <f>(Table2[[#This Row],[1Y Return vs Nifty]]-AVERAGE(Table2[1Y Return vs Nifty]))/_xlfn.STDEV.P(Table2[1Y Return vs Nifty])</f>
        <v>1.5613377483644388</v>
      </c>
      <c r="I191">
        <v>10.9799036346318</v>
      </c>
      <c r="J191">
        <f>(Table2[[#This Row],[1M Return vs Nifty]]-AVERAGE(Table2[1M Return vs Nifty]))/_xlfn.STDEV.P(Table2[1M Return vs Nifty])</f>
        <v>1.1446327295179768</v>
      </c>
      <c r="K191">
        <v>26.261063916654901</v>
      </c>
      <c r="L191">
        <f>(Table2[[#This Row],[6M Return vs Nifty]]-AVERAGE(Table2[6M Return vs Nifty]))/_xlfn.STDEV.P(Table2[6M Return vs Nifty])</f>
        <v>0.71404015563211487</v>
      </c>
      <c r="M191">
        <v>0.216759839738147</v>
      </c>
      <c r="N191">
        <f>(Table2[[#This Row],[1W Return vs Nifty]]-AVERAGE(Table2[1W Return vs Nifty]))/_xlfn.STDEV.P(Table2[1W Return vs Nifty])</f>
        <v>-0.20487508400311541</v>
      </c>
      <c r="O191">
        <v>6780.45</v>
      </c>
      <c r="P191">
        <v>6576.5179872639201</v>
      </c>
      <c r="Q191">
        <v>5308.23206146763</v>
      </c>
      <c r="R191">
        <v>48.410576160680201</v>
      </c>
      <c r="S191" s="1">
        <f>(Table2[[#This Row],[Close Price]]-Table2[[#This Row],[20D EMA]])/Table2[[#This Row],[20D EMA]]</f>
        <v>4.616212788236769E-2</v>
      </c>
      <c r="T191" s="1">
        <f>(Table2[[#This Row],[Close Price]]-Table2[[#This Row],[50D EMA]])/Table2[[#This Row],[50D EMA]]</f>
        <v>7.8602691232225005E-2</v>
      </c>
      <c r="U191" s="1">
        <f>(Table2[[#This Row],[Close Price]]-Table2[[#This Row],[200D EMA]])/Table2[[#This Row],[200D EMA]]</f>
        <v>0.33631120830063888</v>
      </c>
      <c r="V191">
        <v>1.00280126726104</v>
      </c>
      <c r="W191">
        <v>7020</v>
      </c>
      <c r="X191">
        <v>7124</v>
      </c>
      <c r="Y191">
        <v>6520</v>
      </c>
      <c r="Z191">
        <v>7124</v>
      </c>
      <c r="AA191">
        <v>7020</v>
      </c>
      <c r="AB191">
        <v>7124</v>
      </c>
      <c r="AC191" s="1">
        <f>(Table2[[#This Row],[Close Price]]/Table2[[#This Row],[Day Low]])-1</f>
        <v>1.0462962962962896E-2</v>
      </c>
      <c r="AD191" s="1">
        <f>(Table2[[#This Row],[Day High]]/Table2[[#This Row],[Close Price]])-1</f>
        <v>4.3067900668927184E-3</v>
      </c>
      <c r="AE191" s="1">
        <f>(Table2[[#This Row],[Close Price]]/Table2[[#This Row],[Current Week Low]])-1</f>
        <v>8.7952453987730106E-2</v>
      </c>
      <c r="AF191" s="1">
        <f>(Table2[[#This Row],[Current Week High]]/Table2[[#This Row],[Close Price]])-1</f>
        <v>4.3067900668927184E-3</v>
      </c>
      <c r="AG191" s="1">
        <f>(Table2[[#This Row],[Close Price]]/Table2[[#This Row],[Current Month Low]])-1</f>
        <v>1.0462962962962896E-2</v>
      </c>
      <c r="AH191" s="1">
        <f>(Table2[[#This Row],[Current Month High]]/Table2[[#This Row],[Close Price]])-1</f>
        <v>4.3067900668927184E-3</v>
      </c>
      <c r="AI191">
        <v>4.25815364878867</v>
      </c>
      <c r="AJ191">
        <v>170.881942985889</v>
      </c>
      <c r="AK191" t="str">
        <f>IF(AND(Table2[[#This Row],[20D EMA]]&gt;Table2[[#This Row],[50D EMA]],Table2[[#This Row],[50D EMA]]&gt;Table2[[#This Row],[200D EMA]]),"Uptrend","Downtrend/NoTrend")</f>
        <v>Uptrend</v>
      </c>
      <c r="AL191">
        <v>0.09</v>
      </c>
      <c r="AM191" t="s">
        <v>3181</v>
      </c>
      <c r="AN191">
        <v>-3.32</v>
      </c>
      <c r="AO191" t="s">
        <v>3180</v>
      </c>
      <c r="AQ191">
        <f>(Table2[[#This Row],[Sharpe Ratio]]-AVERAGE(Table2[Sharpe Ratio]))/_xlfn.STDEV.P(Table2[Sharpe Ratio])</f>
        <v>-0.68702344015560113</v>
      </c>
      <c r="AR1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2.5281121093558139</v>
      </c>
      <c r="AS191">
        <f>_xlfn.RANK.AVG(Table2[[#This Row],[1Y Return vs Nifty Z-Score]],Table2[1Y Return vs Nifty Z-Score])</f>
        <v>48</v>
      </c>
      <c r="AT191">
        <f>_xlfn.RANK.AVG(Table2[[#This Row],[6M Return vs Nifty Z-Score]],Table2[6M Return vs Nifty Z-Score])</f>
        <v>123</v>
      </c>
      <c r="AU191">
        <f>_xlfn.RANK.AVG(Table2[[#This Row],[Sharpe Ratio Z-Score]],Table2[Sharpe Ratio Z-Score])</f>
        <v>529.5</v>
      </c>
      <c r="AV191">
        <f>(Table2[[#This Row],[Rank 1Y]]+Table2[[#This Row],[Rank 6M]]+Table2[[#This Row],[Rank Sharpe]])/3</f>
        <v>233.5</v>
      </c>
    </row>
    <row r="192" spans="1:48" hidden="1" x14ac:dyDescent="0.3">
      <c r="A192" t="s">
        <v>1473</v>
      </c>
      <c r="B192" t="s">
        <v>1474</v>
      </c>
      <c r="C192" t="s">
        <v>3149</v>
      </c>
      <c r="D192" t="s">
        <v>400</v>
      </c>
      <c r="E192">
        <v>7082.0071132263902</v>
      </c>
      <c r="F192">
        <v>1567.6</v>
      </c>
      <c r="G192">
        <v>72.6235610408431</v>
      </c>
      <c r="H192">
        <f>(Table2[[#This Row],[1Y Return vs Nifty]]-AVERAGE(Table2[1Y Return vs Nifty]))/_xlfn.STDEV.P(Table2[1Y Return vs Nifty])</f>
        <v>0.81239185199159625</v>
      </c>
      <c r="I192">
        <v>5.5572012805525501</v>
      </c>
      <c r="J192">
        <f>(Table2[[#This Row],[1M Return vs Nifty]]-AVERAGE(Table2[1M Return vs Nifty]))/_xlfn.STDEV.P(Table2[1M Return vs Nifty])</f>
        <v>0.56515324997409166</v>
      </c>
      <c r="K192">
        <v>5.3479990052699797</v>
      </c>
      <c r="L192">
        <f>(Table2[[#This Row],[6M Return vs Nifty]]-AVERAGE(Table2[6M Return vs Nifty]))/_xlfn.STDEV.P(Table2[6M Return vs Nifty])</f>
        <v>-1.3460138152026006E-2</v>
      </c>
      <c r="M192">
        <v>9.3771693221091095</v>
      </c>
      <c r="N192">
        <f>(Table2[[#This Row],[1W Return vs Nifty]]-AVERAGE(Table2[1W Return vs Nifty]))/_xlfn.STDEV.P(Table2[1W Return vs Nifty])</f>
        <v>1.5349438918104001</v>
      </c>
      <c r="O192">
        <v>1505.12</v>
      </c>
      <c r="P192">
        <v>1550.51844638699</v>
      </c>
      <c r="Q192">
        <v>1421.3145226732599</v>
      </c>
      <c r="R192">
        <v>60.037564875265502</v>
      </c>
      <c r="S192" s="1">
        <f>(Table2[[#This Row],[Close Price]]-Table2[[#This Row],[20D EMA]])/Table2[[#This Row],[20D EMA]]</f>
        <v>4.1511640267885633E-2</v>
      </c>
      <c r="T192" s="1">
        <f>(Table2[[#This Row],[Close Price]]-Table2[[#This Row],[50D EMA]])/Table2[[#This Row],[50D EMA]]</f>
        <v>1.1016672296168562E-2</v>
      </c>
      <c r="U192" s="1">
        <f>(Table2[[#This Row],[Close Price]]-Table2[[#This Row],[200D EMA]])/Table2[[#This Row],[200D EMA]]</f>
        <v>0.10292266419089346</v>
      </c>
      <c r="V192">
        <v>0.38644697937544298</v>
      </c>
      <c r="W192">
        <v>1555</v>
      </c>
      <c r="X192">
        <v>1579</v>
      </c>
      <c r="Y192">
        <v>1360.55</v>
      </c>
      <c r="Z192">
        <v>1579</v>
      </c>
      <c r="AA192">
        <v>1555</v>
      </c>
      <c r="AB192">
        <v>1579</v>
      </c>
      <c r="AC192" s="1">
        <f>(Table2[[#This Row],[Close Price]]/Table2[[#This Row],[Day Low]])-1</f>
        <v>8.1028938906750891E-3</v>
      </c>
      <c r="AD192" s="1">
        <f>(Table2[[#This Row],[Day High]]/Table2[[#This Row],[Close Price]])-1</f>
        <v>7.2722633324828756E-3</v>
      </c>
      <c r="AE192" s="1">
        <f>(Table2[[#This Row],[Close Price]]/Table2[[#This Row],[Current Week Low]])-1</f>
        <v>0.15218110323031131</v>
      </c>
      <c r="AF192" s="1">
        <f>(Table2[[#This Row],[Current Week High]]/Table2[[#This Row],[Close Price]])-1</f>
        <v>7.2722633324828756E-3</v>
      </c>
      <c r="AG192" s="1">
        <f>(Table2[[#This Row],[Close Price]]/Table2[[#This Row],[Current Month Low]])-1</f>
        <v>8.1028938906750891E-3</v>
      </c>
      <c r="AH192" s="1">
        <f>(Table2[[#This Row],[Current Month High]]/Table2[[#This Row],[Close Price]])-1</f>
        <v>7.2722633324828756E-3</v>
      </c>
      <c r="AI192">
        <v>22.850216892064299</v>
      </c>
      <c r="AJ192">
        <v>105.022233847763</v>
      </c>
      <c r="AK192" t="str">
        <f>IF(AND(Table2[[#This Row],[20D EMA]]&gt;Table2[[#This Row],[50D EMA]],Table2[[#This Row],[50D EMA]]&gt;Table2[[#This Row],[200D EMA]]),"Uptrend","Downtrend/NoTrend")</f>
        <v>Downtrend/NoTrend</v>
      </c>
      <c r="AL192">
        <v>-0.13</v>
      </c>
      <c r="AM192" t="s">
        <v>3180</v>
      </c>
      <c r="AN192">
        <v>0.45</v>
      </c>
      <c r="AO192" t="s">
        <v>3181</v>
      </c>
      <c r="AP192">
        <v>8.0119617686972996E-2</v>
      </c>
      <c r="AQ192">
        <f>(Table2[[#This Row],[Sharpe Ratio]]-AVERAGE(Table2[Sharpe Ratio]))/_xlfn.STDEV.P(Table2[Sharpe Ratio])</f>
        <v>0.26475242047863934</v>
      </c>
      <c r="AR1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2">
        <f>_xlfn.RANK.AVG(Table2[[#This Row],[1Y Return vs Nifty Z-Score]],Table2[1Y Return vs Nifty Z-Score])</f>
        <v>113</v>
      </c>
      <c r="AT192">
        <f>_xlfn.RANK.AVG(Table2[[#This Row],[6M Return vs Nifty Z-Score]],Table2[6M Return vs Nifty Z-Score])</f>
        <v>323</v>
      </c>
      <c r="AU192">
        <f>_xlfn.RANK.AVG(Table2[[#This Row],[Sharpe Ratio Z-Score]],Table2[Sharpe Ratio Z-Score])</f>
        <v>270</v>
      </c>
      <c r="AV192">
        <f>(Table2[[#This Row],[Rank 1Y]]+Table2[[#This Row],[Rank 6M]]+Table2[[#This Row],[Rank Sharpe]])/3</f>
        <v>235.33333333333334</v>
      </c>
    </row>
    <row r="193" spans="1:48" x14ac:dyDescent="0.3">
      <c r="A193" t="s">
        <v>1418</v>
      </c>
      <c r="B193" t="s">
        <v>1419</v>
      </c>
      <c r="C193" t="s">
        <v>3147</v>
      </c>
      <c r="D193" t="s">
        <v>580</v>
      </c>
      <c r="E193">
        <v>7541.4206211235696</v>
      </c>
      <c r="F193">
        <v>579.65</v>
      </c>
      <c r="G193">
        <v>52.585602970537103</v>
      </c>
      <c r="H193">
        <f>(Table2[[#This Row],[1Y Return vs Nifty]]-AVERAGE(Table2[1Y Return vs Nifty]))/_xlfn.STDEV.P(Table2[1Y Return vs Nifty])</f>
        <v>0.47385114851190979</v>
      </c>
      <c r="I193">
        <v>0.808852860194059</v>
      </c>
      <c r="J193">
        <f>(Table2[[#This Row],[1M Return vs Nifty]]-AVERAGE(Table2[1M Return vs Nifty]))/_xlfn.STDEV.P(Table2[1M Return vs Nifty])</f>
        <v>5.7736413928778089E-2</v>
      </c>
      <c r="K193">
        <v>16.3914924444109</v>
      </c>
      <c r="L193">
        <f>(Table2[[#This Row],[6M Return vs Nifty]]-AVERAGE(Table2[6M Return vs Nifty]))/_xlfn.STDEV.P(Table2[6M Return vs Nifty])</f>
        <v>0.37070855043672896</v>
      </c>
      <c r="M193">
        <v>0.32625016645180899</v>
      </c>
      <c r="N193">
        <f>(Table2[[#This Row],[1W Return vs Nifty]]-AVERAGE(Table2[1W Return vs Nifty]))/_xlfn.STDEV.P(Table2[1W Return vs Nifty])</f>
        <v>-0.18407979658162496</v>
      </c>
      <c r="O193">
        <v>576.97</v>
      </c>
      <c r="P193">
        <v>567.97475845258703</v>
      </c>
      <c r="Q193">
        <v>501.73521617044401</v>
      </c>
      <c r="R193">
        <v>33.427553277026902</v>
      </c>
      <c r="S193" s="1">
        <f>(Table2[[#This Row],[Close Price]]-Table2[[#This Row],[20D EMA]])/Table2[[#This Row],[20D EMA]]</f>
        <v>4.6449555436156994E-3</v>
      </c>
      <c r="T193" s="1">
        <f>(Table2[[#This Row],[Close Price]]-Table2[[#This Row],[50D EMA]])/Table2[[#This Row],[50D EMA]]</f>
        <v>2.0555916215751282E-2</v>
      </c>
      <c r="U193" s="1">
        <f>(Table2[[#This Row],[Close Price]]-Table2[[#This Row],[200D EMA]])/Table2[[#This Row],[200D EMA]]</f>
        <v>0.15529064199290252</v>
      </c>
      <c r="V193">
        <v>0.52913861439492504</v>
      </c>
      <c r="W193">
        <v>567.1</v>
      </c>
      <c r="X193">
        <v>584</v>
      </c>
      <c r="Y193">
        <v>539.20000000000005</v>
      </c>
      <c r="Z193">
        <v>584</v>
      </c>
      <c r="AA193">
        <v>567.1</v>
      </c>
      <c r="AB193">
        <v>584</v>
      </c>
      <c r="AC193" s="1">
        <f>(Table2[[#This Row],[Close Price]]/Table2[[#This Row],[Day Low]])-1</f>
        <v>2.2130135778522186E-2</v>
      </c>
      <c r="AD193" s="1">
        <f>(Table2[[#This Row],[Day High]]/Table2[[#This Row],[Close Price]])-1</f>
        <v>7.5045285948418528E-3</v>
      </c>
      <c r="AE193" s="1">
        <f>(Table2[[#This Row],[Close Price]]/Table2[[#This Row],[Current Week Low]])-1</f>
        <v>7.50185459940651E-2</v>
      </c>
      <c r="AF193" s="1">
        <f>(Table2[[#This Row],[Current Week High]]/Table2[[#This Row],[Close Price]])-1</f>
        <v>7.5045285948418528E-3</v>
      </c>
      <c r="AG193" s="1">
        <f>(Table2[[#This Row],[Close Price]]/Table2[[#This Row],[Current Month Low]])-1</f>
        <v>2.2130135778522186E-2</v>
      </c>
      <c r="AH193" s="1">
        <f>(Table2[[#This Row],[Current Month High]]/Table2[[#This Row],[Close Price]])-1</f>
        <v>7.5045285948418528E-3</v>
      </c>
      <c r="AI193">
        <v>10.3596998188562</v>
      </c>
      <c r="AJ193">
        <v>82.050879396984897</v>
      </c>
      <c r="AK193" t="str">
        <f>IF(AND(Table2[[#This Row],[20D EMA]]&gt;Table2[[#This Row],[50D EMA]],Table2[[#This Row],[50D EMA]]&gt;Table2[[#This Row],[200D EMA]]),"Uptrend","Downtrend/NoTrend")</f>
        <v>Uptrend</v>
      </c>
      <c r="AL193">
        <v>0.25</v>
      </c>
      <c r="AM193" t="s">
        <v>3181</v>
      </c>
      <c r="AN193">
        <v>-6.89</v>
      </c>
      <c r="AO193" t="s">
        <v>3180</v>
      </c>
      <c r="AP193">
        <v>5.6749734481219997E-2</v>
      </c>
      <c r="AQ193">
        <f>(Table2[[#This Row],[Sharpe Ratio]]-AVERAGE(Table2[Sharpe Ratio]))/_xlfn.STDEV.P(Table2[Sharpe Ratio])</f>
        <v>-1.286860846810527E-2</v>
      </c>
      <c r="AR1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0.70534770782768663</v>
      </c>
      <c r="AS193">
        <f>_xlfn.RANK.AVG(Table2[[#This Row],[1Y Return vs Nifty Z-Score]],Table2[1Y Return vs Nifty Z-Score])</f>
        <v>176</v>
      </c>
      <c r="AT193">
        <f>_xlfn.RANK.AVG(Table2[[#This Row],[6M Return vs Nifty Z-Score]],Table2[6M Return vs Nifty Z-Score])</f>
        <v>199</v>
      </c>
      <c r="AU193">
        <f>_xlfn.RANK.AVG(Table2[[#This Row],[Sharpe Ratio Z-Score]],Table2[Sharpe Ratio Z-Score])</f>
        <v>339</v>
      </c>
      <c r="AV193">
        <f>(Table2[[#This Row],[Rank 1Y]]+Table2[[#This Row],[Rank 6M]]+Table2[[#This Row],[Rank Sharpe]])/3</f>
        <v>238</v>
      </c>
    </row>
    <row r="194" spans="1:48" x14ac:dyDescent="0.3">
      <c r="A194" t="s">
        <v>403</v>
      </c>
      <c r="B194" t="s">
        <v>404</v>
      </c>
      <c r="C194" t="s">
        <v>3146</v>
      </c>
      <c r="D194" t="s">
        <v>265</v>
      </c>
      <c r="E194">
        <v>55464.8114999178</v>
      </c>
      <c r="F194">
        <v>4996.95</v>
      </c>
      <c r="G194">
        <v>45.147770372762899</v>
      </c>
      <c r="H194">
        <f>(Table2[[#This Row],[1Y Return vs Nifty]]-AVERAGE(Table2[1Y Return vs Nifty]))/_xlfn.STDEV.P(Table2[1Y Return vs Nifty])</f>
        <v>0.34818918878628136</v>
      </c>
      <c r="I194">
        <v>1.44972671693177</v>
      </c>
      <c r="J194">
        <f>(Table2[[#This Row],[1M Return vs Nifty]]-AVERAGE(Table2[1M Return vs Nifty]))/_xlfn.STDEV.P(Table2[1M Return vs Nifty])</f>
        <v>0.12622131771042933</v>
      </c>
      <c r="K194">
        <v>-1.11644980082684</v>
      </c>
      <c r="L194">
        <f>(Table2[[#This Row],[6M Return vs Nifty]]-AVERAGE(Table2[6M Return vs Nifty]))/_xlfn.STDEV.P(Table2[6M Return vs Nifty])</f>
        <v>-0.23833814744982895</v>
      </c>
      <c r="M194">
        <v>-5.5167284869285202</v>
      </c>
      <c r="N194">
        <f>(Table2[[#This Row],[1W Return vs Nifty]]-AVERAGE(Table2[1W Return vs Nifty]))/_xlfn.STDEV.P(Table2[1W Return vs Nifty])</f>
        <v>-1.2938255078392</v>
      </c>
      <c r="O194">
        <v>5099.91</v>
      </c>
      <c r="P194">
        <v>5006.4985114195597</v>
      </c>
      <c r="Q194">
        <v>4494.5878498017701</v>
      </c>
      <c r="R194">
        <v>39.092374863959101</v>
      </c>
      <c r="S194" s="1">
        <f>(Table2[[#This Row],[Close Price]]-Table2[[#This Row],[20D EMA]])/Table2[[#This Row],[20D EMA]]</f>
        <v>-2.0188591563380539E-2</v>
      </c>
      <c r="T194" s="1">
        <f>(Table2[[#This Row],[Close Price]]-Table2[[#This Row],[50D EMA]])/Table2[[#This Row],[50D EMA]]</f>
        <v>-1.9072234612234919E-3</v>
      </c>
      <c r="U194" s="1">
        <f>(Table2[[#This Row],[Close Price]]-Table2[[#This Row],[200D EMA]])/Table2[[#This Row],[200D EMA]]</f>
        <v>0.11177045971420628</v>
      </c>
      <c r="V194">
        <v>0.83212342592507105</v>
      </c>
      <c r="W194">
        <v>4952.5</v>
      </c>
      <c r="X194">
        <v>5012.75</v>
      </c>
      <c r="Y194">
        <v>4902.05</v>
      </c>
      <c r="Z194">
        <v>5719</v>
      </c>
      <c r="AA194">
        <v>4952.5</v>
      </c>
      <c r="AB194">
        <v>5012.75</v>
      </c>
      <c r="AC194" s="1">
        <f>(Table2[[#This Row],[Close Price]]/Table2[[#This Row],[Day Low]])-1</f>
        <v>8.9752650176677662E-3</v>
      </c>
      <c r="AD194" s="1">
        <f>(Table2[[#This Row],[Day High]]/Table2[[#This Row],[Close Price]])-1</f>
        <v>3.1619287765536352E-3</v>
      </c>
      <c r="AE194" s="1">
        <f>(Table2[[#This Row],[Close Price]]/Table2[[#This Row],[Current Week Low]])-1</f>
        <v>1.9359247661692391E-2</v>
      </c>
      <c r="AF194" s="1">
        <f>(Table2[[#This Row],[Current Week High]]/Table2[[#This Row],[Close Price]])-1</f>
        <v>0.14449814386775928</v>
      </c>
      <c r="AG194" s="1">
        <f>(Table2[[#This Row],[Close Price]]/Table2[[#This Row],[Current Month Low]])-1</f>
        <v>8.9752650176677662E-3</v>
      </c>
      <c r="AH194" s="1">
        <f>(Table2[[#This Row],[Current Month High]]/Table2[[#This Row],[Close Price]])-1</f>
        <v>3.1619287765536352E-3</v>
      </c>
      <c r="AI194">
        <v>16.870290877435199</v>
      </c>
      <c r="AJ194">
        <v>99.858014198580094</v>
      </c>
      <c r="AK194" t="str">
        <f>IF(AND(Table2[[#This Row],[20D EMA]]&gt;Table2[[#This Row],[50D EMA]],Table2[[#This Row],[50D EMA]]&gt;Table2[[#This Row],[200D EMA]]),"Uptrend","Downtrend/NoTrend")</f>
        <v>Uptrend</v>
      </c>
      <c r="AL194">
        <v>0.18</v>
      </c>
      <c r="AM194" t="s">
        <v>3181</v>
      </c>
      <c r="AN194">
        <v>-4.29</v>
      </c>
      <c r="AO194" t="s">
        <v>3180</v>
      </c>
      <c r="AP194">
        <v>0.146855540119709</v>
      </c>
      <c r="AQ194">
        <f>(Table2[[#This Row],[Sharpe Ratio]]-AVERAGE(Table2[Sharpe Ratio]))/_xlfn.STDEV.P(Table2[Sharpe Ratio])</f>
        <v>1.057537531570911</v>
      </c>
      <c r="AR1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-2.1561722140717166E-4</v>
      </c>
      <c r="AS194">
        <f>_xlfn.RANK.AVG(Table2[[#This Row],[1Y Return vs Nifty Z-Score]],Table2[1Y Return vs Nifty Z-Score])</f>
        <v>201</v>
      </c>
      <c r="AT194">
        <f>_xlfn.RANK.AVG(Table2[[#This Row],[6M Return vs Nifty Z-Score]],Table2[6M Return vs Nifty Z-Score])</f>
        <v>405</v>
      </c>
      <c r="AU194">
        <f>_xlfn.RANK.AVG(Table2[[#This Row],[Sharpe Ratio Z-Score]],Table2[Sharpe Ratio Z-Score])</f>
        <v>108</v>
      </c>
      <c r="AV194">
        <f>(Table2[[#This Row],[Rank 1Y]]+Table2[[#This Row],[Rank 6M]]+Table2[[#This Row],[Rank Sharpe]])/3</f>
        <v>238</v>
      </c>
    </row>
    <row r="195" spans="1:48" hidden="1" x14ac:dyDescent="0.3">
      <c r="A195" t="s">
        <v>1613</v>
      </c>
      <c r="B195" t="s">
        <v>1614</v>
      </c>
      <c r="C195" t="s">
        <v>3133</v>
      </c>
      <c r="D195" t="s">
        <v>284</v>
      </c>
      <c r="E195">
        <v>5824.8550036740398</v>
      </c>
      <c r="F195">
        <v>1183.2</v>
      </c>
      <c r="G195">
        <v>64.712862044887402</v>
      </c>
      <c r="H195">
        <f>(Table2[[#This Row],[1Y Return vs Nifty]]-AVERAGE(Table2[1Y Return vs Nifty]))/_xlfn.STDEV.P(Table2[1Y Return vs Nifty])</f>
        <v>0.67874082858340157</v>
      </c>
      <c r="I195">
        <v>-8.5061505071020207</v>
      </c>
      <c r="J195">
        <f>(Table2[[#This Row],[1M Return vs Nifty]]-AVERAGE(Table2[1M Return vs Nifty]))/_xlfn.STDEV.P(Table2[1M Return vs Nifty])</f>
        <v>-0.93768117508377591</v>
      </c>
      <c r="K195">
        <v>8.6810635855360694</v>
      </c>
      <c r="L195">
        <f>(Table2[[#This Row],[6M Return vs Nifty]]-AVERAGE(Table2[6M Return vs Nifty]))/_xlfn.STDEV.P(Table2[6M Return vs Nifty])</f>
        <v>0.10248678170978</v>
      </c>
      <c r="M195">
        <v>1.48905743399722</v>
      </c>
      <c r="N195">
        <f>(Table2[[#This Row],[1W Return vs Nifty]]-AVERAGE(Table2[1W Return vs Nifty]))/_xlfn.STDEV.P(Table2[1W Return vs Nifty])</f>
        <v>3.6769953987139253E-2</v>
      </c>
      <c r="O195">
        <v>1222.92</v>
      </c>
      <c r="P195">
        <v>1269.2447341285599</v>
      </c>
      <c r="Q195">
        <v>1104.85439216093</v>
      </c>
      <c r="R195">
        <v>38.437973629809498</v>
      </c>
      <c r="S195" s="1">
        <f>(Table2[[#This Row],[Close Price]]-Table2[[#This Row],[20D EMA]])/Table2[[#This Row],[20D EMA]]</f>
        <v>-3.2479638897066059E-2</v>
      </c>
      <c r="T195" s="1">
        <f>(Table2[[#This Row],[Close Price]]-Table2[[#This Row],[50D EMA]])/Table2[[#This Row],[50D EMA]]</f>
        <v>-6.7792074936309746E-2</v>
      </c>
      <c r="U195" s="1">
        <f>(Table2[[#This Row],[Close Price]]-Table2[[#This Row],[200D EMA]])/Table2[[#This Row],[200D EMA]]</f>
        <v>7.0910346553302556E-2</v>
      </c>
      <c r="V195">
        <v>0.52077929527747902</v>
      </c>
      <c r="W195">
        <v>1161.95</v>
      </c>
      <c r="X195">
        <v>1195</v>
      </c>
      <c r="Y195">
        <v>1097.55</v>
      </c>
      <c r="Z195">
        <v>1195</v>
      </c>
      <c r="AA195">
        <v>1161.95</v>
      </c>
      <c r="AB195">
        <v>1195</v>
      </c>
      <c r="AC195" s="1">
        <f>(Table2[[#This Row],[Close Price]]/Table2[[#This Row],[Day Low]])-1</f>
        <v>1.8288222384784225E-2</v>
      </c>
      <c r="AD195" s="1">
        <f>(Table2[[#This Row],[Day High]]/Table2[[#This Row],[Close Price]])-1</f>
        <v>9.9729546991209617E-3</v>
      </c>
      <c r="AE195" s="1">
        <f>(Table2[[#This Row],[Close Price]]/Table2[[#This Row],[Current Week Low]])-1</f>
        <v>7.8037447041137131E-2</v>
      </c>
      <c r="AF195" s="1">
        <f>(Table2[[#This Row],[Current Week High]]/Table2[[#This Row],[Close Price]])-1</f>
        <v>9.9729546991209617E-3</v>
      </c>
      <c r="AG195" s="1">
        <f>(Table2[[#This Row],[Close Price]]/Table2[[#This Row],[Current Month Low]])-1</f>
        <v>1.8288222384784225E-2</v>
      </c>
      <c r="AH195" s="1">
        <f>(Table2[[#This Row],[Current Month High]]/Table2[[#This Row],[Close Price]])-1</f>
        <v>9.9729546991209617E-3</v>
      </c>
      <c r="AI195">
        <v>27.9200473292765</v>
      </c>
      <c r="AJ195">
        <v>97.2</v>
      </c>
      <c r="AK195" t="str">
        <f>IF(AND(Table2[[#This Row],[20D EMA]]&gt;Table2[[#This Row],[50D EMA]],Table2[[#This Row],[50D EMA]]&gt;Table2[[#This Row],[200D EMA]]),"Uptrend","Downtrend/NoTrend")</f>
        <v>Downtrend/NoTrend</v>
      </c>
      <c r="AL195">
        <v>-0.06</v>
      </c>
      <c r="AM195" t="s">
        <v>3180</v>
      </c>
      <c r="AN195">
        <v>-12.09</v>
      </c>
      <c r="AO195" t="s">
        <v>3180</v>
      </c>
      <c r="AP195">
        <v>7.2403144182587004E-2</v>
      </c>
      <c r="AQ195">
        <f>(Table2[[#This Row],[Sharpe Ratio]]-AVERAGE(Table2[Sharpe Ratio]))/_xlfn.STDEV.P(Table2[Sharpe Ratio])</f>
        <v>0.17308506830288822</v>
      </c>
      <c r="AR1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5">
        <f>_xlfn.RANK.AVG(Table2[[#This Row],[1Y Return vs Nifty Z-Score]],Table2[1Y Return vs Nifty Z-Score])</f>
        <v>134</v>
      </c>
      <c r="AT195">
        <f>_xlfn.RANK.AVG(Table2[[#This Row],[6M Return vs Nifty Z-Score]],Table2[6M Return vs Nifty Z-Score])</f>
        <v>284</v>
      </c>
      <c r="AU195">
        <f>_xlfn.RANK.AVG(Table2[[#This Row],[Sharpe Ratio Z-Score]],Table2[Sharpe Ratio Z-Score])</f>
        <v>297</v>
      </c>
      <c r="AV195">
        <f>(Table2[[#This Row],[Rank 1Y]]+Table2[[#This Row],[Rank 6M]]+Table2[[#This Row],[Rank Sharpe]])/3</f>
        <v>238.33333333333334</v>
      </c>
    </row>
    <row r="196" spans="1:48" hidden="1" x14ac:dyDescent="0.3">
      <c r="A196" t="s">
        <v>142</v>
      </c>
      <c r="B196" t="s">
        <v>143</v>
      </c>
      <c r="C196" t="s">
        <v>3137</v>
      </c>
      <c r="D196" t="s">
        <v>144</v>
      </c>
      <c r="E196">
        <v>194148.67836907299</v>
      </c>
      <c r="F196">
        <v>608.5</v>
      </c>
      <c r="G196">
        <v>37.6776699440654</v>
      </c>
      <c r="H196">
        <f>(Table2[[#This Row],[1Y Return vs Nifty]]-AVERAGE(Table2[1Y Return vs Nifty]))/_xlfn.STDEV.P(Table2[1Y Return vs Nifty])</f>
        <v>0.22198206502037462</v>
      </c>
      <c r="I196">
        <v>3.48128631540001</v>
      </c>
      <c r="J196">
        <f>(Table2[[#This Row],[1M Return vs Nifty]]-AVERAGE(Table2[1M Return vs Nifty]))/_xlfn.STDEV.P(Table2[1M Return vs Nifty])</f>
        <v>0.34331733772288137</v>
      </c>
      <c r="K196">
        <v>-7.2249172626656799</v>
      </c>
      <c r="L196">
        <f>(Table2[[#This Row],[6M Return vs Nifty]]-AVERAGE(Table2[6M Return vs Nifty]))/_xlfn.STDEV.P(Table2[6M Return vs Nifty])</f>
        <v>-0.45083267619962442</v>
      </c>
      <c r="M196">
        <v>-3.0384598917263799</v>
      </c>
      <c r="N196">
        <f>(Table2[[#This Row],[1W Return vs Nifty]]-AVERAGE(Table2[1W Return vs Nifty]))/_xlfn.STDEV.P(Table2[1W Return vs Nifty])</f>
        <v>-0.82313271431362134</v>
      </c>
      <c r="O196">
        <v>603.92999999999995</v>
      </c>
      <c r="P196">
        <v>608.314840601578</v>
      </c>
      <c r="Q196">
        <v>572.33094231660198</v>
      </c>
      <c r="R196">
        <v>51.316203007505898</v>
      </c>
      <c r="S196" s="1">
        <f>(Table2[[#This Row],[Close Price]]-Table2[[#This Row],[20D EMA]])/Table2[[#This Row],[20D EMA]]</f>
        <v>7.5671021475999705E-3</v>
      </c>
      <c r="T196" s="1">
        <f>(Table2[[#This Row],[Close Price]]-Table2[[#This Row],[50D EMA]])/Table2[[#This Row],[50D EMA]]</f>
        <v>3.0438086672173386E-4</v>
      </c>
      <c r="U196" s="1">
        <f>(Table2[[#This Row],[Close Price]]-Table2[[#This Row],[200D EMA]])/Table2[[#This Row],[200D EMA]]</f>
        <v>6.319605495554359E-2</v>
      </c>
      <c r="V196">
        <v>0.980917144692529</v>
      </c>
      <c r="W196">
        <v>600</v>
      </c>
      <c r="X196">
        <v>610</v>
      </c>
      <c r="Y196">
        <v>589.4</v>
      </c>
      <c r="Z196">
        <v>615.54999999999995</v>
      </c>
      <c r="AA196">
        <v>600</v>
      </c>
      <c r="AB196">
        <v>610</v>
      </c>
      <c r="AC196" s="1">
        <f>(Table2[[#This Row],[Close Price]]/Table2[[#This Row],[Day Low]])-1</f>
        <v>1.4166666666666661E-2</v>
      </c>
      <c r="AD196" s="1">
        <f>(Table2[[#This Row],[Day High]]/Table2[[#This Row],[Close Price]])-1</f>
        <v>2.4650780608053147E-3</v>
      </c>
      <c r="AE196" s="1">
        <f>(Table2[[#This Row],[Close Price]]/Table2[[#This Row],[Current Week Low]])-1</f>
        <v>3.2405836443841318E-2</v>
      </c>
      <c r="AF196" s="1">
        <f>(Table2[[#This Row],[Current Week High]]/Table2[[#This Row],[Close Price]])-1</f>
        <v>1.1585866885784668E-2</v>
      </c>
      <c r="AG196" s="1">
        <f>(Table2[[#This Row],[Close Price]]/Table2[[#This Row],[Current Month Low]])-1</f>
        <v>1.4166666666666661E-2</v>
      </c>
      <c r="AH196" s="1">
        <f>(Table2[[#This Row],[Current Month High]]/Table2[[#This Row],[Close Price]])-1</f>
        <v>2.4650780608053147E-3</v>
      </c>
      <c r="AI196">
        <v>11.934264585045099</v>
      </c>
      <c r="AJ196">
        <v>66.950175592625101</v>
      </c>
      <c r="AK196" t="str">
        <f>IF(AND(Table2[[#This Row],[20D EMA]]&gt;Table2[[#This Row],[50D EMA]],Table2[[#This Row],[50D EMA]]&gt;Table2[[#This Row],[200D EMA]]),"Uptrend","Downtrend/NoTrend")</f>
        <v>Downtrend/NoTrend</v>
      </c>
      <c r="AL196">
        <v>7.0000000000000007E-2</v>
      </c>
      <c r="AM196" t="s">
        <v>3181</v>
      </c>
      <c r="AN196">
        <v>0.03</v>
      </c>
      <c r="AO196" t="s">
        <v>3181</v>
      </c>
      <c r="AP196">
        <v>0.20560014567228699</v>
      </c>
      <c r="AQ196">
        <f>(Table2[[#This Row],[Sharpe Ratio]]-AVERAGE(Table2[Sharpe Ratio]))/_xlfn.STDEV.P(Table2[Sharpe Ratio])</f>
        <v>1.7553903062293055</v>
      </c>
      <c r="AR1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6">
        <f>_xlfn.RANK.AVG(Table2[[#This Row],[1Y Return vs Nifty Z-Score]],Table2[1Y Return vs Nifty Z-Score])</f>
        <v>223</v>
      </c>
      <c r="AT196">
        <f>_xlfn.RANK.AVG(Table2[[#This Row],[6M Return vs Nifty Z-Score]],Table2[6M Return vs Nifty Z-Score])</f>
        <v>471</v>
      </c>
      <c r="AU196">
        <f>_xlfn.RANK.AVG(Table2[[#This Row],[Sharpe Ratio Z-Score]],Table2[Sharpe Ratio Z-Score])</f>
        <v>24</v>
      </c>
      <c r="AV196">
        <f>(Table2[[#This Row],[Rank 1Y]]+Table2[[#This Row],[Rank 6M]]+Table2[[#This Row],[Rank Sharpe]])/3</f>
        <v>239.33333333333334</v>
      </c>
    </row>
    <row r="197" spans="1:48" hidden="1" x14ac:dyDescent="0.3">
      <c r="A197" t="s">
        <v>1497</v>
      </c>
      <c r="B197" t="s">
        <v>1498</v>
      </c>
      <c r="C197" t="s">
        <v>3138</v>
      </c>
      <c r="D197" t="s">
        <v>46</v>
      </c>
      <c r="E197">
        <v>6837.2492732486598</v>
      </c>
      <c r="F197">
        <v>41.35</v>
      </c>
      <c r="G197">
        <v>37.999243139955396</v>
      </c>
      <c r="H197">
        <f>(Table2[[#This Row],[1Y Return vs Nifty]]-AVERAGE(Table2[1Y Return vs Nifty]))/_xlfn.STDEV.P(Table2[1Y Return vs Nifty])</f>
        <v>0.22741503456621556</v>
      </c>
      <c r="I197">
        <v>1.7094296365509301</v>
      </c>
      <c r="J197">
        <f>(Table2[[#This Row],[1M Return vs Nifty]]-AVERAGE(Table2[1M Return vs Nifty]))/_xlfn.STDEV.P(Table2[1M Return vs Nifty])</f>
        <v>0.15397362695965996</v>
      </c>
      <c r="K197">
        <v>2.6015421486958301</v>
      </c>
      <c r="L197">
        <f>(Table2[[#This Row],[6M Return vs Nifty]]-AVERAGE(Table2[6M Return vs Nifty]))/_xlfn.STDEV.P(Table2[6M Return vs Nifty])</f>
        <v>-0.10900080512214759</v>
      </c>
      <c r="M197">
        <v>6.6206363813656397</v>
      </c>
      <c r="N197">
        <f>(Table2[[#This Row],[1W Return vs Nifty]]-AVERAGE(Table2[1W Return vs Nifty]))/_xlfn.STDEV.P(Table2[1W Return vs Nifty])</f>
        <v>1.0114008856827721</v>
      </c>
      <c r="O197">
        <v>40.26</v>
      </c>
      <c r="P197">
        <v>42.364031792386101</v>
      </c>
      <c r="Q197">
        <v>40.4788058119331</v>
      </c>
      <c r="R197">
        <v>47.241404389690899</v>
      </c>
      <c r="S197" s="1">
        <f>(Table2[[#This Row],[Close Price]]-Table2[[#This Row],[20D EMA]])/Table2[[#This Row],[20D EMA]]</f>
        <v>2.7074018877297653E-2</v>
      </c>
      <c r="T197" s="1">
        <f>(Table2[[#This Row],[Close Price]]-Table2[[#This Row],[50D EMA]])/Table2[[#This Row],[50D EMA]]</f>
        <v>-2.3936149357917026E-2</v>
      </c>
      <c r="U197" s="1">
        <f>(Table2[[#This Row],[Close Price]]-Table2[[#This Row],[200D EMA]])/Table2[[#This Row],[200D EMA]]</f>
        <v>2.1522230475733914E-2</v>
      </c>
      <c r="V197">
        <v>0.78488313209394101</v>
      </c>
      <c r="W197">
        <v>40.78</v>
      </c>
      <c r="X197">
        <v>41.48</v>
      </c>
      <c r="Y197">
        <v>36.28</v>
      </c>
      <c r="Z197">
        <v>41.48</v>
      </c>
      <c r="AA197">
        <v>40.78</v>
      </c>
      <c r="AB197">
        <v>41.48</v>
      </c>
      <c r="AC197" s="1">
        <f>(Table2[[#This Row],[Close Price]]/Table2[[#This Row],[Day Low]])-1</f>
        <v>1.3977439921530221E-2</v>
      </c>
      <c r="AD197" s="1">
        <f>(Table2[[#This Row],[Day High]]/Table2[[#This Row],[Close Price]])-1</f>
        <v>3.1438935912937449E-3</v>
      </c>
      <c r="AE197" s="1">
        <f>(Table2[[#This Row],[Close Price]]/Table2[[#This Row],[Current Week Low]])-1</f>
        <v>0.13974641675854471</v>
      </c>
      <c r="AF197" s="1">
        <f>(Table2[[#This Row],[Current Week High]]/Table2[[#This Row],[Close Price]])-1</f>
        <v>3.1438935912937449E-3</v>
      </c>
      <c r="AG197" s="1">
        <f>(Table2[[#This Row],[Close Price]]/Table2[[#This Row],[Current Month Low]])-1</f>
        <v>1.3977439921530221E-2</v>
      </c>
      <c r="AH197" s="1">
        <f>(Table2[[#This Row],[Current Month High]]/Table2[[#This Row],[Close Price]])-1</f>
        <v>3.1438935912937449E-3</v>
      </c>
      <c r="AI197">
        <v>39.056831922611799</v>
      </c>
      <c r="AJ197">
        <v>69.251063649235306</v>
      </c>
      <c r="AK197" t="str">
        <f>IF(AND(Table2[[#This Row],[20D EMA]]&gt;Table2[[#This Row],[50D EMA]],Table2[[#This Row],[50D EMA]]&gt;Table2[[#This Row],[200D EMA]]),"Uptrend","Downtrend/NoTrend")</f>
        <v>Downtrend/NoTrend</v>
      </c>
      <c r="AL197">
        <v>-0.08</v>
      </c>
      <c r="AM197" t="s">
        <v>3180</v>
      </c>
      <c r="AN197">
        <v>-6.21</v>
      </c>
      <c r="AO197" t="s">
        <v>3180</v>
      </c>
      <c r="AP197">
        <v>0.12928844869351</v>
      </c>
      <c r="AQ197">
        <f>(Table2[[#This Row],[Sharpe Ratio]]-AVERAGE(Table2[Sharpe Ratio]))/_xlfn.STDEV.P(Table2[Sharpe Ratio])</f>
        <v>0.84885039546479957</v>
      </c>
      <c r="AR1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7">
        <f>_xlfn.RANK.AVG(Table2[[#This Row],[1Y Return vs Nifty Z-Score]],Table2[1Y Return vs Nifty Z-Score])</f>
        <v>221</v>
      </c>
      <c r="AT197">
        <f>_xlfn.RANK.AVG(Table2[[#This Row],[6M Return vs Nifty Z-Score]],Table2[6M Return vs Nifty Z-Score])</f>
        <v>360</v>
      </c>
      <c r="AU197">
        <f>_xlfn.RANK.AVG(Table2[[#This Row],[Sharpe Ratio Z-Score]],Table2[Sharpe Ratio Z-Score])</f>
        <v>137</v>
      </c>
      <c r="AV197">
        <f>(Table2[[#This Row],[Rank 1Y]]+Table2[[#This Row],[Rank 6M]]+Table2[[#This Row],[Rank Sharpe]])/3</f>
        <v>239.33333333333334</v>
      </c>
    </row>
    <row r="198" spans="1:48" hidden="1" x14ac:dyDescent="0.3">
      <c r="A198" t="s">
        <v>795</v>
      </c>
      <c r="B198" t="s">
        <v>796</v>
      </c>
      <c r="C198" t="s">
        <v>3146</v>
      </c>
      <c r="D198" t="s">
        <v>470</v>
      </c>
      <c r="E198">
        <v>20143.327322589801</v>
      </c>
      <c r="F198">
        <v>314.45</v>
      </c>
      <c r="G198">
        <v>16.633862172603799</v>
      </c>
      <c r="H198">
        <f>(Table2[[#This Row],[1Y Return vs Nifty]]-AVERAGE(Table2[1Y Return vs Nifty]))/_xlfn.STDEV.P(Table2[1Y Return vs Nifty])</f>
        <v>-0.13355243913647091</v>
      </c>
      <c r="I198">
        <v>-9.2477843378558902</v>
      </c>
      <c r="J198">
        <f>(Table2[[#This Row],[1M Return vs Nifty]]-AVERAGE(Table2[1M Return vs Nifty]))/_xlfn.STDEV.P(Table2[1M Return vs Nifty])</f>
        <v>-1.0169334663208378</v>
      </c>
      <c r="K198">
        <v>5.6746465000813897</v>
      </c>
      <c r="L198">
        <f>(Table2[[#This Row],[6M Return vs Nifty]]-AVERAGE(Table2[6M Return vs Nifty]))/_xlfn.STDEV.P(Table2[6M Return vs Nifty])</f>
        <v>-2.0970907246837321E-3</v>
      </c>
      <c r="M198">
        <v>-0.77878564147150797</v>
      </c>
      <c r="N198">
        <f>(Table2[[#This Row],[1W Return vs Nifty]]-AVERAGE(Table2[1W Return vs Nifty]))/_xlfn.STDEV.P(Table2[1W Return vs Nifty])</f>
        <v>-0.39395712480350648</v>
      </c>
      <c r="O198">
        <v>332.69</v>
      </c>
      <c r="P198">
        <v>337.273172866268</v>
      </c>
      <c r="Q198">
        <v>289.85359192915001</v>
      </c>
      <c r="R198">
        <v>32.720162808935001</v>
      </c>
      <c r="S198" s="1">
        <f>(Table2[[#This Row],[Close Price]]-Table2[[#This Row],[20D EMA]])/Table2[[#This Row],[20D EMA]]</f>
        <v>-5.4825813820673926E-2</v>
      </c>
      <c r="T198" s="1">
        <f>(Table2[[#This Row],[Close Price]]-Table2[[#This Row],[50D EMA]])/Table2[[#This Row],[50D EMA]]</f>
        <v>-6.7669695375735125E-2</v>
      </c>
      <c r="U198" s="1">
        <f>(Table2[[#This Row],[Close Price]]-Table2[[#This Row],[200D EMA]])/Table2[[#This Row],[200D EMA]]</f>
        <v>8.4858041286106148E-2</v>
      </c>
      <c r="V198">
        <v>0.86821977740978695</v>
      </c>
      <c r="W198">
        <v>309.14999999999998</v>
      </c>
      <c r="X198">
        <v>328.3</v>
      </c>
      <c r="Y198">
        <v>298.2</v>
      </c>
      <c r="Z198">
        <v>328.3</v>
      </c>
      <c r="AA198">
        <v>309.14999999999998</v>
      </c>
      <c r="AB198">
        <v>328.3</v>
      </c>
      <c r="AC198" s="1">
        <f>(Table2[[#This Row],[Close Price]]/Table2[[#This Row],[Day Low]])-1</f>
        <v>1.7143781335921204E-2</v>
      </c>
      <c r="AD198" s="1">
        <f>(Table2[[#This Row],[Day High]]/Table2[[#This Row],[Close Price]])-1</f>
        <v>4.4045158212752566E-2</v>
      </c>
      <c r="AE198" s="1">
        <f>(Table2[[#This Row],[Close Price]]/Table2[[#This Row],[Current Week Low]])-1</f>
        <v>5.4493628437290331E-2</v>
      </c>
      <c r="AF198" s="1">
        <f>(Table2[[#This Row],[Current Week High]]/Table2[[#This Row],[Close Price]])-1</f>
        <v>4.4045158212752566E-2</v>
      </c>
      <c r="AG198" s="1">
        <f>(Table2[[#This Row],[Close Price]]/Table2[[#This Row],[Current Month Low]])-1</f>
        <v>1.7143781335921204E-2</v>
      </c>
      <c r="AH198" s="1">
        <f>(Table2[[#This Row],[Current Month High]]/Table2[[#This Row],[Close Price]])-1</f>
        <v>4.4045158212752566E-2</v>
      </c>
      <c r="AI198">
        <v>22.070281443790702</v>
      </c>
      <c r="AJ198">
        <v>65.521779181471203</v>
      </c>
      <c r="AK198" t="str">
        <f>IF(AND(Table2[[#This Row],[20D EMA]]&gt;Table2[[#This Row],[50D EMA]],Table2[[#This Row],[50D EMA]]&gt;Table2[[#This Row],[200D EMA]]),"Uptrend","Downtrend/NoTrend")</f>
        <v>Downtrend/NoTrend</v>
      </c>
      <c r="AL198">
        <v>-0.04</v>
      </c>
      <c r="AM198" t="s">
        <v>3180</v>
      </c>
      <c r="AN198">
        <v>-14.18</v>
      </c>
      <c r="AO198" t="s">
        <v>3180</v>
      </c>
      <c r="AP198">
        <v>0.17298533013065001</v>
      </c>
      <c r="AQ198">
        <f>(Table2[[#This Row],[Sharpe Ratio]]-AVERAGE(Table2[Sharpe Ratio]))/_xlfn.STDEV.P(Table2[Sharpe Ratio])</f>
        <v>1.3679446964305984</v>
      </c>
      <c r="AR1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8">
        <f>_xlfn.RANK.AVG(Table2[[#This Row],[1Y Return vs Nifty Z-Score]],Table2[1Y Return vs Nifty Z-Score])</f>
        <v>339</v>
      </c>
      <c r="AT198">
        <f>_xlfn.RANK.AVG(Table2[[#This Row],[6M Return vs Nifty Z-Score]],Table2[6M Return vs Nifty Z-Score])</f>
        <v>318</v>
      </c>
      <c r="AU198">
        <f>_xlfn.RANK.AVG(Table2[[#This Row],[Sharpe Ratio Z-Score]],Table2[Sharpe Ratio Z-Score])</f>
        <v>65</v>
      </c>
      <c r="AV198">
        <f>(Table2[[#This Row],[Rank 1Y]]+Table2[[#This Row],[Rank 6M]]+Table2[[#This Row],[Rank Sharpe]])/3</f>
        <v>240.66666666666666</v>
      </c>
    </row>
    <row r="199" spans="1:48" hidden="1" x14ac:dyDescent="0.3">
      <c r="A199" t="s">
        <v>325</v>
      </c>
      <c r="B199" t="s">
        <v>326</v>
      </c>
      <c r="C199" t="s">
        <v>3139</v>
      </c>
      <c r="D199" t="s">
        <v>51</v>
      </c>
      <c r="E199">
        <v>81090.618036507702</v>
      </c>
      <c r="F199">
        <v>1400.7</v>
      </c>
      <c r="G199">
        <v>35.033021999757899</v>
      </c>
      <c r="H199">
        <f>(Table2[[#This Row],[1Y Return vs Nifty]]-AVERAGE(Table2[1Y Return vs Nifty]))/_xlfn.STDEV.P(Table2[1Y Return vs Nifty])</f>
        <v>0.177300816942072</v>
      </c>
      <c r="I199">
        <v>1.94690199127236</v>
      </c>
      <c r="J199">
        <f>(Table2[[#This Row],[1M Return vs Nifty]]-AVERAGE(Table2[1M Return vs Nifty]))/_xlfn.STDEV.P(Table2[1M Return vs Nifty])</f>
        <v>0.1793503390737809</v>
      </c>
      <c r="K199">
        <v>13.6128473500972</v>
      </c>
      <c r="L199">
        <f>(Table2[[#This Row],[6M Return vs Nifty]]-AVERAGE(Table2[6M Return vs Nifty]))/_xlfn.STDEV.P(Table2[6M Return vs Nifty])</f>
        <v>0.2740481550809718</v>
      </c>
      <c r="M199">
        <v>-3.7702685332363202</v>
      </c>
      <c r="N199">
        <f>(Table2[[#This Row],[1W Return vs Nifty]]-AVERAGE(Table2[1W Return vs Nifty]))/_xlfn.STDEV.P(Table2[1W Return vs Nifty])</f>
        <v>-0.96212372378908007</v>
      </c>
      <c r="O199">
        <v>1445.35</v>
      </c>
      <c r="P199">
        <v>1458.70709752373</v>
      </c>
      <c r="Q199">
        <v>1288.39313274964</v>
      </c>
      <c r="R199">
        <v>25.6304488465296</v>
      </c>
      <c r="S199" s="1">
        <f>(Table2[[#This Row],[Close Price]]-Table2[[#This Row],[20D EMA]])/Table2[[#This Row],[20D EMA]]</f>
        <v>-3.0892171446362381E-2</v>
      </c>
      <c r="T199" s="1">
        <f>(Table2[[#This Row],[Close Price]]-Table2[[#This Row],[50D EMA]])/Table2[[#This Row],[50D EMA]]</f>
        <v>-3.9766103573638301E-2</v>
      </c>
      <c r="U199" s="1">
        <f>(Table2[[#This Row],[Close Price]]-Table2[[#This Row],[200D EMA]])/Table2[[#This Row],[200D EMA]]</f>
        <v>8.7168166606631126E-2</v>
      </c>
      <c r="V199">
        <v>0.49684096621380702</v>
      </c>
      <c r="W199">
        <v>1394</v>
      </c>
      <c r="X199">
        <v>1410</v>
      </c>
      <c r="Y199">
        <v>1385.05</v>
      </c>
      <c r="Z199">
        <v>1442.35</v>
      </c>
      <c r="AA199">
        <v>1394</v>
      </c>
      <c r="AB199">
        <v>1410</v>
      </c>
      <c r="AC199" s="1">
        <f>(Table2[[#This Row],[Close Price]]/Table2[[#This Row],[Day Low]])-1</f>
        <v>4.8063127690101126E-3</v>
      </c>
      <c r="AD199" s="1">
        <f>(Table2[[#This Row],[Day High]]/Table2[[#This Row],[Close Price]])-1</f>
        <v>6.6395373741701125E-3</v>
      </c>
      <c r="AE199" s="1">
        <f>(Table2[[#This Row],[Close Price]]/Table2[[#This Row],[Current Week Low]])-1</f>
        <v>1.1299231074690441E-2</v>
      </c>
      <c r="AF199" s="1">
        <f>(Table2[[#This Row],[Current Week High]]/Table2[[#This Row],[Close Price]])-1</f>
        <v>2.9735132433783118E-2</v>
      </c>
      <c r="AG199" s="1">
        <f>(Table2[[#This Row],[Close Price]]/Table2[[#This Row],[Current Month Low]])-1</f>
        <v>4.8063127690101126E-3</v>
      </c>
      <c r="AH199" s="1">
        <f>(Table2[[#This Row],[Current Month High]]/Table2[[#This Row],[Close Price]])-1</f>
        <v>6.6395373741701125E-3</v>
      </c>
      <c r="AI199">
        <v>13.6574569857928</v>
      </c>
      <c r="AJ199">
        <v>67.818846222967693</v>
      </c>
      <c r="AK199" t="str">
        <f>IF(AND(Table2[[#This Row],[20D EMA]]&gt;Table2[[#This Row],[50D EMA]],Table2[[#This Row],[50D EMA]]&gt;Table2[[#This Row],[200D EMA]]),"Uptrend","Downtrend/NoTrend")</f>
        <v>Downtrend/NoTrend</v>
      </c>
      <c r="AL199">
        <v>-0.11</v>
      </c>
      <c r="AM199" t="s">
        <v>3180</v>
      </c>
      <c r="AN199">
        <v>-5.49</v>
      </c>
      <c r="AO199" t="s">
        <v>3180</v>
      </c>
      <c r="AP199">
        <v>8.4048378768552007E-2</v>
      </c>
      <c r="AQ199">
        <f>(Table2[[#This Row],[Sharpe Ratio]]-AVERAGE(Table2[Sharpe Ratio]))/_xlfn.STDEV.P(Table2[Sharpe Ratio])</f>
        <v>0.31142388581507668</v>
      </c>
      <c r="AR1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9">
        <f>_xlfn.RANK.AVG(Table2[[#This Row],[1Y Return vs Nifty Z-Score]],Table2[1Y Return vs Nifty Z-Score])</f>
        <v>238</v>
      </c>
      <c r="AT199">
        <f>_xlfn.RANK.AVG(Table2[[#This Row],[6M Return vs Nifty Z-Score]],Table2[6M Return vs Nifty Z-Score])</f>
        <v>225</v>
      </c>
      <c r="AU199">
        <f>_xlfn.RANK.AVG(Table2[[#This Row],[Sharpe Ratio Z-Score]],Table2[Sharpe Ratio Z-Score])</f>
        <v>262</v>
      </c>
      <c r="AV199">
        <f>(Table2[[#This Row],[Rank 1Y]]+Table2[[#This Row],[Rank 6M]]+Table2[[#This Row],[Rank Sharpe]])/3</f>
        <v>241.66666666666666</v>
      </c>
    </row>
    <row r="200" spans="1:48" hidden="1" x14ac:dyDescent="0.3">
      <c r="A200" t="s">
        <v>185</v>
      </c>
      <c r="B200" t="s">
        <v>186</v>
      </c>
      <c r="C200" t="s">
        <v>3135</v>
      </c>
      <c r="D200" t="s">
        <v>136</v>
      </c>
      <c r="E200">
        <v>137581.18926761</v>
      </c>
      <c r="F200">
        <v>526.79999999999995</v>
      </c>
      <c r="G200">
        <v>58.256406435711597</v>
      </c>
      <c r="H200">
        <f>(Table2[[#This Row],[1Y Return vs Nifty]]-AVERAGE(Table2[1Y Return vs Nifty]))/_xlfn.STDEV.P(Table2[1Y Return vs Nifty])</f>
        <v>0.56965920378677037</v>
      </c>
      <c r="I200">
        <v>-0.28055244590433398</v>
      </c>
      <c r="J200">
        <f>(Table2[[#This Row],[1M Return vs Nifty]]-AVERAGE(Table2[1M Return vs Nifty]))/_xlfn.STDEV.P(Table2[1M Return vs Nifty])</f>
        <v>-5.867934680633851E-2</v>
      </c>
      <c r="K200">
        <v>-12.410877952419799</v>
      </c>
      <c r="L200">
        <f>(Table2[[#This Row],[6M Return vs Nifty]]-AVERAGE(Table2[6M Return vs Nifty]))/_xlfn.STDEV.P(Table2[6M Return vs Nifty])</f>
        <v>-0.63123607193982745</v>
      </c>
      <c r="M200">
        <v>-0.33842962753239503</v>
      </c>
      <c r="N200">
        <f>(Table2[[#This Row],[1W Return vs Nifty]]-AVERAGE(Table2[1W Return vs Nifty]))/_xlfn.STDEV.P(Table2[1W Return vs Nifty])</f>
        <v>-0.31032115300123153</v>
      </c>
      <c r="O200">
        <v>532.39</v>
      </c>
      <c r="P200">
        <v>547.51984103919801</v>
      </c>
      <c r="Q200">
        <v>506.417148640476</v>
      </c>
      <c r="R200">
        <v>51.955281092460403</v>
      </c>
      <c r="S200" s="1">
        <f>(Table2[[#This Row],[Close Price]]-Table2[[#This Row],[20D EMA]])/Table2[[#This Row],[20D EMA]]</f>
        <v>-1.049982155938322E-2</v>
      </c>
      <c r="T200" s="1">
        <f>(Table2[[#This Row],[Close Price]]-Table2[[#This Row],[50D EMA]])/Table2[[#This Row],[50D EMA]]</f>
        <v>-3.7843087110544883E-2</v>
      </c>
      <c r="U200" s="1">
        <f>(Table2[[#This Row],[Close Price]]-Table2[[#This Row],[200D EMA]])/Table2[[#This Row],[200D EMA]]</f>
        <v>4.0249133375999641E-2</v>
      </c>
      <c r="V200">
        <v>0.86599319281195597</v>
      </c>
      <c r="W200">
        <v>524.54999999999995</v>
      </c>
      <c r="X200">
        <v>529.15</v>
      </c>
      <c r="Y200">
        <v>508.5</v>
      </c>
      <c r="Z200">
        <v>549.85</v>
      </c>
      <c r="AA200">
        <v>524.54999999999995</v>
      </c>
      <c r="AB200">
        <v>529.15</v>
      </c>
      <c r="AC200" s="1">
        <f>(Table2[[#This Row],[Close Price]]/Table2[[#This Row],[Day Low]])-1</f>
        <v>4.289390906491386E-3</v>
      </c>
      <c r="AD200" s="1">
        <f>(Table2[[#This Row],[Day High]]/Table2[[#This Row],[Close Price]])-1</f>
        <v>4.460895975702428E-3</v>
      </c>
      <c r="AE200" s="1">
        <f>(Table2[[#This Row],[Close Price]]/Table2[[#This Row],[Current Week Low]])-1</f>
        <v>3.5988200589970321E-2</v>
      </c>
      <c r="AF200" s="1">
        <f>(Table2[[#This Row],[Current Week High]]/Table2[[#This Row],[Close Price]])-1</f>
        <v>4.3754745634016823E-2</v>
      </c>
      <c r="AG200" s="1">
        <f>(Table2[[#This Row],[Close Price]]/Table2[[#This Row],[Current Month Low]])-1</f>
        <v>4.289390906491386E-3</v>
      </c>
      <c r="AH200" s="1">
        <f>(Table2[[#This Row],[Current Month High]]/Table2[[#This Row],[Close Price]])-1</f>
        <v>4.460895975702428E-3</v>
      </c>
      <c r="AI200">
        <v>24.145785876993099</v>
      </c>
      <c r="AJ200">
        <v>92.861065348709502</v>
      </c>
      <c r="AK200" t="str">
        <f>IF(AND(Table2[[#This Row],[20D EMA]]&gt;Table2[[#This Row],[50D EMA]],Table2[[#This Row],[50D EMA]]&gt;Table2[[#This Row],[200D EMA]]),"Uptrend","Downtrend/NoTrend")</f>
        <v>Downtrend/NoTrend</v>
      </c>
      <c r="AL200">
        <v>-0.12</v>
      </c>
      <c r="AM200" t="s">
        <v>3180</v>
      </c>
      <c r="AN200">
        <v>-4.58</v>
      </c>
      <c r="AO200" t="s">
        <v>3180</v>
      </c>
      <c r="AP200">
        <v>0.189212105184313</v>
      </c>
      <c r="AQ200">
        <f>(Table2[[#This Row],[Sharpe Ratio]]-AVERAGE(Table2[Sharpe Ratio]))/_xlfn.STDEV.P(Table2[Sharpe Ratio])</f>
        <v>1.560709630137084</v>
      </c>
      <c r="AR2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0">
        <f>_xlfn.RANK.AVG(Table2[[#This Row],[1Y Return vs Nifty Z-Score]],Table2[1Y Return vs Nifty Z-Score])</f>
        <v>156</v>
      </c>
      <c r="AT200">
        <f>_xlfn.RANK.AVG(Table2[[#This Row],[6M Return vs Nifty Z-Score]],Table2[6M Return vs Nifty Z-Score])</f>
        <v>534</v>
      </c>
      <c r="AU200">
        <f>_xlfn.RANK.AVG(Table2[[#This Row],[Sharpe Ratio Z-Score]],Table2[Sharpe Ratio Z-Score])</f>
        <v>36</v>
      </c>
      <c r="AV200">
        <f>(Table2[[#This Row],[Rank 1Y]]+Table2[[#This Row],[Rank 6M]]+Table2[[#This Row],[Rank Sharpe]])/3</f>
        <v>242</v>
      </c>
    </row>
    <row r="201" spans="1:48" x14ac:dyDescent="0.3">
      <c r="A201" t="s">
        <v>1642</v>
      </c>
      <c r="B201" t="s">
        <v>1643</v>
      </c>
      <c r="C201" t="s">
        <v>3137</v>
      </c>
      <c r="D201" t="s">
        <v>237</v>
      </c>
      <c r="E201">
        <v>5595.4349122071899</v>
      </c>
      <c r="F201">
        <v>294.35000000000002</v>
      </c>
      <c r="G201">
        <v>9.2673811047049099</v>
      </c>
      <c r="H201">
        <f>(Table2[[#This Row],[1Y Return vs Nifty]]-AVERAGE(Table2[1Y Return vs Nifty]))/_xlfn.STDEV.P(Table2[1Y Return vs Nifty])</f>
        <v>-0.25800891689464595</v>
      </c>
      <c r="I201">
        <v>2.4852226174420302</v>
      </c>
      <c r="J201">
        <f>(Table2[[#This Row],[1M Return vs Nifty]]-AVERAGE(Table2[1M Return vs Nifty]))/_xlfn.STDEV.P(Table2[1M Return vs Nifty])</f>
        <v>0.23687622486131193</v>
      </c>
      <c r="K201">
        <v>14.745461021835499</v>
      </c>
      <c r="L201">
        <f>(Table2[[#This Row],[6M Return vs Nifty]]-AVERAGE(Table2[6M Return vs Nifty]))/_xlfn.STDEV.P(Table2[6M Return vs Nifty])</f>
        <v>0.31344825173944774</v>
      </c>
      <c r="M201">
        <v>3.6362746691857302</v>
      </c>
      <c r="N201">
        <f>(Table2[[#This Row],[1W Return vs Nifty]]-AVERAGE(Table2[1W Return vs Nifty]))/_xlfn.STDEV.P(Table2[1W Return vs Nifty])</f>
        <v>0.44458679865595241</v>
      </c>
      <c r="O201">
        <v>289.37</v>
      </c>
      <c r="P201">
        <v>286.21647368226797</v>
      </c>
      <c r="Q201">
        <v>254.17924186284</v>
      </c>
      <c r="R201">
        <v>51.583632837225899</v>
      </c>
      <c r="S201" s="1">
        <f>(Table2[[#This Row],[Close Price]]-Table2[[#This Row],[20D EMA]])/Table2[[#This Row],[20D EMA]]</f>
        <v>1.7209800601306349E-2</v>
      </c>
      <c r="T201" s="1">
        <f>(Table2[[#This Row],[Close Price]]-Table2[[#This Row],[50D EMA]])/Table2[[#This Row],[50D EMA]]</f>
        <v>2.8417394055246327E-2</v>
      </c>
      <c r="U201" s="1">
        <f>(Table2[[#This Row],[Close Price]]-Table2[[#This Row],[200D EMA]])/Table2[[#This Row],[200D EMA]]</f>
        <v>0.15804106520561947</v>
      </c>
      <c r="V201">
        <v>0.33018955564733299</v>
      </c>
      <c r="W201">
        <v>292</v>
      </c>
      <c r="X201">
        <v>298</v>
      </c>
      <c r="Y201">
        <v>266.10000000000002</v>
      </c>
      <c r="Z201">
        <v>298</v>
      </c>
      <c r="AA201">
        <v>292</v>
      </c>
      <c r="AB201">
        <v>298</v>
      </c>
      <c r="AC201" s="1">
        <f>(Table2[[#This Row],[Close Price]]/Table2[[#This Row],[Day Low]])-1</f>
        <v>8.0479452054795786E-3</v>
      </c>
      <c r="AD201" s="1">
        <f>(Table2[[#This Row],[Day High]]/Table2[[#This Row],[Close Price]])-1</f>
        <v>1.2400203838967228E-2</v>
      </c>
      <c r="AE201" s="1">
        <f>(Table2[[#This Row],[Close Price]]/Table2[[#This Row],[Current Week Low]])-1</f>
        <v>0.10616309658023293</v>
      </c>
      <c r="AF201" s="1">
        <f>(Table2[[#This Row],[Current Week High]]/Table2[[#This Row],[Close Price]])-1</f>
        <v>1.2400203838967228E-2</v>
      </c>
      <c r="AG201" s="1">
        <f>(Table2[[#This Row],[Close Price]]/Table2[[#This Row],[Current Month Low]])-1</f>
        <v>8.0479452054795786E-3</v>
      </c>
      <c r="AH201" s="1">
        <f>(Table2[[#This Row],[Current Month High]]/Table2[[#This Row],[Close Price]])-1</f>
        <v>1.2400203838967228E-2</v>
      </c>
      <c r="AI201">
        <v>12.077458807542</v>
      </c>
      <c r="AJ201">
        <v>61.686349903872497</v>
      </c>
      <c r="AK201" t="str">
        <f>IF(AND(Table2[[#This Row],[20D EMA]]&gt;Table2[[#This Row],[50D EMA]],Table2[[#This Row],[50D EMA]]&gt;Table2[[#This Row],[200D EMA]]),"Uptrend","Downtrend/NoTrend")</f>
        <v>Uptrend</v>
      </c>
      <c r="AL201">
        <v>0.26</v>
      </c>
      <c r="AM201" t="s">
        <v>3181</v>
      </c>
      <c r="AN201">
        <v>-5.2</v>
      </c>
      <c r="AO201" t="s">
        <v>3180</v>
      </c>
      <c r="AP201">
        <v>0.133090812555821</v>
      </c>
      <c r="AQ201">
        <f>(Table2[[#This Row],[Sharpe Ratio]]-AVERAGE(Table2[Sharpe Ratio]))/_xlfn.STDEV.P(Table2[Sharpe Ratio])</f>
        <v>0.89402033314017648</v>
      </c>
      <c r="AR2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1.6309226915022426</v>
      </c>
      <c r="AS201">
        <f>_xlfn.RANK.AVG(Table2[[#This Row],[1Y Return vs Nifty Z-Score]],Table2[1Y Return vs Nifty Z-Score])</f>
        <v>384</v>
      </c>
      <c r="AT201">
        <f>_xlfn.RANK.AVG(Table2[[#This Row],[6M Return vs Nifty Z-Score]],Table2[6M Return vs Nifty Z-Score])</f>
        <v>211</v>
      </c>
      <c r="AU201">
        <f>_xlfn.RANK.AVG(Table2[[#This Row],[Sharpe Ratio Z-Score]],Table2[Sharpe Ratio Z-Score])</f>
        <v>131</v>
      </c>
      <c r="AV201">
        <f>(Table2[[#This Row],[Rank 1Y]]+Table2[[#This Row],[Rank 6M]]+Table2[[#This Row],[Rank Sharpe]])/3</f>
        <v>242</v>
      </c>
    </row>
    <row r="202" spans="1:48" x14ac:dyDescent="0.3">
      <c r="A202" t="s">
        <v>486</v>
      </c>
      <c r="B202" t="s">
        <v>487</v>
      </c>
      <c r="C202" t="s">
        <v>3135</v>
      </c>
      <c r="D202" t="s">
        <v>218</v>
      </c>
      <c r="E202">
        <v>44835.070645287298</v>
      </c>
      <c r="F202">
        <v>713.45</v>
      </c>
      <c r="G202">
        <v>57.851946344290198</v>
      </c>
      <c r="H202">
        <f>(Table2[[#This Row],[1Y Return vs Nifty]]-AVERAGE(Table2[1Y Return vs Nifty]))/_xlfn.STDEV.P(Table2[1Y Return vs Nifty])</f>
        <v>0.56282586261503853</v>
      </c>
      <c r="I202">
        <v>13.8336787278897</v>
      </c>
      <c r="J202">
        <f>(Table2[[#This Row],[1M Return vs Nifty]]-AVERAGE(Table2[1M Return vs Nifty]))/_xlfn.STDEV.P(Table2[1M Return vs Nifty])</f>
        <v>1.4495921386458599</v>
      </c>
      <c r="K202">
        <v>14.7944055187084</v>
      </c>
      <c r="L202">
        <f>(Table2[[#This Row],[6M Return vs Nifty]]-AVERAGE(Table2[6M Return vs Nifty]))/_xlfn.STDEV.P(Table2[6M Return vs Nifty])</f>
        <v>0.31515087811224535</v>
      </c>
      <c r="M202">
        <v>-1.0167026109592101</v>
      </c>
      <c r="N202">
        <f>(Table2[[#This Row],[1W Return vs Nifty]]-AVERAGE(Table2[1W Return vs Nifty]))/_xlfn.STDEV.P(Table2[1W Return vs Nifty])</f>
        <v>-0.43914423777911682</v>
      </c>
      <c r="O202">
        <v>686.19</v>
      </c>
      <c r="P202">
        <v>676.91163916917503</v>
      </c>
      <c r="Q202">
        <v>597.98056406462399</v>
      </c>
      <c r="R202">
        <v>52.887498657612703</v>
      </c>
      <c r="S202" s="1">
        <f>(Table2[[#This Row],[Close Price]]-Table2[[#This Row],[20D EMA]])/Table2[[#This Row],[20D EMA]]</f>
        <v>3.972660633352277E-2</v>
      </c>
      <c r="T202" s="1">
        <f>(Table2[[#This Row],[Close Price]]-Table2[[#This Row],[50D EMA]])/Table2[[#This Row],[50D EMA]]</f>
        <v>5.3978036004331841E-2</v>
      </c>
      <c r="U202" s="1">
        <f>(Table2[[#This Row],[Close Price]]-Table2[[#This Row],[200D EMA]])/Table2[[#This Row],[200D EMA]]</f>
        <v>0.19309897825190389</v>
      </c>
      <c r="V202">
        <v>1.1324332445085099</v>
      </c>
      <c r="W202">
        <v>710</v>
      </c>
      <c r="X202">
        <v>720</v>
      </c>
      <c r="Y202">
        <v>663.9</v>
      </c>
      <c r="Z202">
        <v>720</v>
      </c>
      <c r="AA202">
        <v>710</v>
      </c>
      <c r="AB202">
        <v>720</v>
      </c>
      <c r="AC202" s="1">
        <f>(Table2[[#This Row],[Close Price]]/Table2[[#This Row],[Day Low]])-1</f>
        <v>4.8591549295775582E-3</v>
      </c>
      <c r="AD202" s="1">
        <f>(Table2[[#This Row],[Day High]]/Table2[[#This Row],[Close Price]])-1</f>
        <v>9.1807414675169063E-3</v>
      </c>
      <c r="AE202" s="1">
        <f>(Table2[[#This Row],[Close Price]]/Table2[[#This Row],[Current Week Low]])-1</f>
        <v>7.4634734146708848E-2</v>
      </c>
      <c r="AF202" s="1">
        <f>(Table2[[#This Row],[Current Week High]]/Table2[[#This Row],[Close Price]])-1</f>
        <v>9.1807414675169063E-3</v>
      </c>
      <c r="AG202" s="1">
        <f>(Table2[[#This Row],[Close Price]]/Table2[[#This Row],[Current Month Low]])-1</f>
        <v>4.8591549295775582E-3</v>
      </c>
      <c r="AH202" s="1">
        <f>(Table2[[#This Row],[Current Month High]]/Table2[[#This Row],[Close Price]])-1</f>
        <v>9.1807414675169063E-3</v>
      </c>
      <c r="AI202">
        <v>4.9267643142476496</v>
      </c>
      <c r="AJ202">
        <v>89.470189881821796</v>
      </c>
      <c r="AK202" t="str">
        <f>IF(AND(Table2[[#This Row],[20D EMA]]&gt;Table2[[#This Row],[50D EMA]],Table2[[#This Row],[50D EMA]]&gt;Table2[[#This Row],[200D EMA]]),"Uptrend","Downtrend/NoTrend")</f>
        <v>Uptrend</v>
      </c>
      <c r="AL202">
        <v>0.05</v>
      </c>
      <c r="AM202" t="s">
        <v>3181</v>
      </c>
      <c r="AN202">
        <v>-0.73</v>
      </c>
      <c r="AO202" t="s">
        <v>3180</v>
      </c>
      <c r="AP202">
        <v>5.0725128684044003E-2</v>
      </c>
      <c r="AQ202">
        <f>(Table2[[#This Row],[Sharpe Ratio]]-AVERAGE(Table2[Sharpe Ratio]))/_xlfn.STDEV.P(Table2[Sharpe Ratio])</f>
        <v>-8.4437526707233923E-2</v>
      </c>
      <c r="AR2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1.803987114886793</v>
      </c>
      <c r="AS202">
        <f>_xlfn.RANK.AVG(Table2[[#This Row],[1Y Return vs Nifty Z-Score]],Table2[1Y Return vs Nifty Z-Score])</f>
        <v>158</v>
      </c>
      <c r="AT202">
        <f>_xlfn.RANK.AVG(Table2[[#This Row],[6M Return vs Nifty Z-Score]],Table2[6M Return vs Nifty Z-Score])</f>
        <v>210</v>
      </c>
      <c r="AU202">
        <f>_xlfn.RANK.AVG(Table2[[#This Row],[Sharpe Ratio Z-Score]],Table2[Sharpe Ratio Z-Score])</f>
        <v>361</v>
      </c>
      <c r="AV202">
        <f>(Table2[[#This Row],[Rank 1Y]]+Table2[[#This Row],[Rank 6M]]+Table2[[#This Row],[Rank Sharpe]])/3</f>
        <v>243</v>
      </c>
    </row>
    <row r="203" spans="1:48" x14ac:dyDescent="0.3">
      <c r="A203" t="s">
        <v>1017</v>
      </c>
      <c r="B203" t="s">
        <v>1018</v>
      </c>
      <c r="C203" t="s">
        <v>3146</v>
      </c>
      <c r="D203" t="s">
        <v>265</v>
      </c>
      <c r="E203">
        <v>13568.489883919099</v>
      </c>
      <c r="F203">
        <v>4337.5</v>
      </c>
      <c r="G203">
        <v>28.267722342689801</v>
      </c>
      <c r="H203">
        <f>(Table2[[#This Row],[1Y Return vs Nifty]]-AVERAGE(Table2[1Y Return vs Nifty]))/_xlfn.STDEV.P(Table2[1Y Return vs Nifty])</f>
        <v>6.3001281175065579E-2</v>
      </c>
      <c r="I203">
        <v>9.2525966122791097</v>
      </c>
      <c r="J203">
        <f>(Table2[[#This Row],[1M Return vs Nifty]]-AVERAGE(Table2[1M Return vs Nifty]))/_xlfn.STDEV.P(Table2[1M Return vs Nifty])</f>
        <v>0.96004967314342315</v>
      </c>
      <c r="K203">
        <v>9.46179665596798E-2</v>
      </c>
      <c r="L203">
        <f>(Table2[[#This Row],[6M Return vs Nifty]]-AVERAGE(Table2[6M Return vs Nifty]))/_xlfn.STDEV.P(Table2[6M Return vs Nifty])</f>
        <v>-0.19620887752696087</v>
      </c>
      <c r="M203">
        <v>-6.3512659460728496E-2</v>
      </c>
      <c r="N203">
        <f>(Table2[[#This Row],[1W Return vs Nifty]]-AVERAGE(Table2[1W Return vs Nifty]))/_xlfn.STDEV.P(Table2[1W Return vs Nifty])</f>
        <v>-0.25810670137167341</v>
      </c>
      <c r="O203">
        <v>4310.71</v>
      </c>
      <c r="P203">
        <v>4280.0765024065604</v>
      </c>
      <c r="Q203">
        <v>4006.8085505906402</v>
      </c>
      <c r="R203">
        <v>41.4202974639987</v>
      </c>
      <c r="S203" s="1">
        <f>(Table2[[#This Row],[Close Price]]-Table2[[#This Row],[20D EMA]])/Table2[[#This Row],[20D EMA]]</f>
        <v>6.2147534860846508E-3</v>
      </c>
      <c r="T203" s="1">
        <f>(Table2[[#This Row],[Close Price]]-Table2[[#This Row],[50D EMA]])/Table2[[#This Row],[50D EMA]]</f>
        <v>1.3416465234009736E-2</v>
      </c>
      <c r="U203" s="1">
        <f>(Table2[[#This Row],[Close Price]]-Table2[[#This Row],[200D EMA]])/Table2[[#This Row],[200D EMA]]</f>
        <v>8.2532380879693612E-2</v>
      </c>
      <c r="V203">
        <v>0.59354674176143696</v>
      </c>
      <c r="W203">
        <v>4315</v>
      </c>
      <c r="X203">
        <v>4408.8999999999996</v>
      </c>
      <c r="Y203">
        <v>4176.1000000000004</v>
      </c>
      <c r="Z203">
        <v>4408.8999999999996</v>
      </c>
      <c r="AA203">
        <v>4315</v>
      </c>
      <c r="AB203">
        <v>4408.8999999999996</v>
      </c>
      <c r="AC203" s="1">
        <f>(Table2[[#This Row],[Close Price]]/Table2[[#This Row],[Day Low]])-1</f>
        <v>5.2143684820393776E-3</v>
      </c>
      <c r="AD203" s="1">
        <f>(Table2[[#This Row],[Day High]]/Table2[[#This Row],[Close Price]])-1</f>
        <v>1.6461095100864576E-2</v>
      </c>
      <c r="AE203" s="1">
        <f>(Table2[[#This Row],[Close Price]]/Table2[[#This Row],[Current Week Low]])-1</f>
        <v>3.8648499796460678E-2</v>
      </c>
      <c r="AF203" s="1">
        <f>(Table2[[#This Row],[Current Week High]]/Table2[[#This Row],[Close Price]])-1</f>
        <v>1.6461095100864576E-2</v>
      </c>
      <c r="AG203" s="1">
        <f>(Table2[[#This Row],[Close Price]]/Table2[[#This Row],[Current Month Low]])-1</f>
        <v>5.2143684820393776E-3</v>
      </c>
      <c r="AH203" s="1">
        <f>(Table2[[#This Row],[Current Month High]]/Table2[[#This Row],[Close Price]])-1</f>
        <v>1.6461095100864576E-2</v>
      </c>
      <c r="AI203">
        <v>15.273775216138301</v>
      </c>
      <c r="AJ203">
        <v>57.155797101449203</v>
      </c>
      <c r="AK203" t="str">
        <f>IF(AND(Table2[[#This Row],[20D EMA]]&gt;Table2[[#This Row],[50D EMA]],Table2[[#This Row],[50D EMA]]&gt;Table2[[#This Row],[200D EMA]]),"Uptrend","Downtrend/NoTrend")</f>
        <v>Uptrend</v>
      </c>
      <c r="AL203">
        <v>0.11</v>
      </c>
      <c r="AM203" t="s">
        <v>3181</v>
      </c>
      <c r="AN203">
        <v>-5.69</v>
      </c>
      <c r="AO203" t="s">
        <v>3180</v>
      </c>
      <c r="AP203">
        <v>0.174238420229612</v>
      </c>
      <c r="AQ203">
        <f>(Table2[[#This Row],[Sharpe Ratio]]-AVERAGE(Table2[Sharpe Ratio]))/_xlfn.STDEV.P(Table2[Sharpe Ratio])</f>
        <v>1.3828306999066948</v>
      </c>
      <c r="AR2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1.9515660753265491</v>
      </c>
      <c r="AS203">
        <f>_xlfn.RANK.AVG(Table2[[#This Row],[1Y Return vs Nifty Z-Score]],Table2[1Y Return vs Nifty Z-Score])</f>
        <v>279</v>
      </c>
      <c r="AT203">
        <f>_xlfn.RANK.AVG(Table2[[#This Row],[6M Return vs Nifty Z-Score]],Table2[6M Return vs Nifty Z-Score])</f>
        <v>388</v>
      </c>
      <c r="AU203">
        <f>_xlfn.RANK.AVG(Table2[[#This Row],[Sharpe Ratio Z-Score]],Table2[Sharpe Ratio Z-Score])</f>
        <v>64</v>
      </c>
      <c r="AV203">
        <f>(Table2[[#This Row],[Rank 1Y]]+Table2[[#This Row],[Rank 6M]]+Table2[[#This Row],[Rank Sharpe]])/3</f>
        <v>243.66666666666666</v>
      </c>
    </row>
    <row r="204" spans="1:48" hidden="1" x14ac:dyDescent="0.3">
      <c r="A204" t="s">
        <v>1025</v>
      </c>
      <c r="B204" t="s">
        <v>1026</v>
      </c>
      <c r="C204" t="s">
        <v>3136</v>
      </c>
      <c r="D204" t="s">
        <v>1027</v>
      </c>
      <c r="E204">
        <v>13497.223362485</v>
      </c>
      <c r="F204">
        <v>421.55</v>
      </c>
      <c r="G204">
        <v>62.497304288014</v>
      </c>
      <c r="H204">
        <f>(Table2[[#This Row],[1Y Return vs Nifty]]-AVERAGE(Table2[1Y Return vs Nifty]))/_xlfn.STDEV.P(Table2[1Y Return vs Nifty])</f>
        <v>0.64130904641377529</v>
      </c>
      <c r="I204">
        <v>-2.9075201061571199</v>
      </c>
      <c r="J204">
        <f>(Table2[[#This Row],[1M Return vs Nifty]]-AVERAGE(Table2[1M Return vs Nifty]))/_xlfn.STDEV.P(Table2[1M Return vs Nifty])</f>
        <v>-0.33940171605029396</v>
      </c>
      <c r="K204">
        <v>-3.7393714272288698</v>
      </c>
      <c r="L204">
        <f>(Table2[[#This Row],[6M Return vs Nifty]]-AVERAGE(Table2[6M Return vs Nifty]))/_xlfn.STDEV.P(Table2[6M Return vs Nifty])</f>
        <v>-0.3295814091078299</v>
      </c>
      <c r="M204">
        <v>1.0953376272339299</v>
      </c>
      <c r="N204">
        <f>(Table2[[#This Row],[1W Return vs Nifty]]-AVERAGE(Table2[1W Return vs Nifty]))/_xlfn.STDEV.P(Table2[1W Return vs Nifty])</f>
        <v>-3.800849257452097E-2</v>
      </c>
      <c r="O204">
        <v>418.89</v>
      </c>
      <c r="P204">
        <v>438.08641023383802</v>
      </c>
      <c r="Q204">
        <v>411.94222603085399</v>
      </c>
      <c r="R204">
        <v>53.840321411889697</v>
      </c>
      <c r="S204" s="1">
        <f>(Table2[[#This Row],[Close Price]]-Table2[[#This Row],[20D EMA]])/Table2[[#This Row],[20D EMA]]</f>
        <v>6.3501157821863139E-3</v>
      </c>
      <c r="T204" s="1">
        <f>(Table2[[#This Row],[Close Price]]-Table2[[#This Row],[50D EMA]])/Table2[[#This Row],[50D EMA]]</f>
        <v>-3.7746914415837156E-2</v>
      </c>
      <c r="U204" s="1">
        <f>(Table2[[#This Row],[Close Price]]-Table2[[#This Row],[200D EMA]])/Table2[[#This Row],[200D EMA]]</f>
        <v>2.3323110285922505E-2</v>
      </c>
      <c r="V204">
        <v>0.77224755245037002</v>
      </c>
      <c r="W204">
        <v>420.4</v>
      </c>
      <c r="X204">
        <v>424.5</v>
      </c>
      <c r="Y204">
        <v>388.25</v>
      </c>
      <c r="Z204">
        <v>426.65</v>
      </c>
      <c r="AA204">
        <v>420.4</v>
      </c>
      <c r="AB204">
        <v>424.5</v>
      </c>
      <c r="AC204" s="1">
        <f>(Table2[[#This Row],[Close Price]]/Table2[[#This Row],[Day Low]])-1</f>
        <v>2.735490009514896E-3</v>
      </c>
      <c r="AD204" s="1">
        <f>(Table2[[#This Row],[Day High]]/Table2[[#This Row],[Close Price]])-1</f>
        <v>6.9979836318347921E-3</v>
      </c>
      <c r="AE204" s="1">
        <f>(Table2[[#This Row],[Close Price]]/Table2[[#This Row],[Current Week Low]])-1</f>
        <v>8.5769478428847412E-2</v>
      </c>
      <c r="AF204" s="1">
        <f>(Table2[[#This Row],[Current Week High]]/Table2[[#This Row],[Close Price]])-1</f>
        <v>1.2098208990629633E-2</v>
      </c>
      <c r="AG204" s="1">
        <f>(Table2[[#This Row],[Close Price]]/Table2[[#This Row],[Current Month Low]])-1</f>
        <v>2.735490009514896E-3</v>
      </c>
      <c r="AH204" s="1">
        <f>(Table2[[#This Row],[Current Month High]]/Table2[[#This Row],[Close Price]])-1</f>
        <v>6.9979836318347921E-3</v>
      </c>
      <c r="AI204">
        <v>46.554382635511701</v>
      </c>
      <c r="AJ204">
        <v>91.309280689811601</v>
      </c>
      <c r="AK204" t="str">
        <f>IF(AND(Table2[[#This Row],[20D EMA]]&gt;Table2[[#This Row],[50D EMA]],Table2[[#This Row],[50D EMA]]&gt;Table2[[#This Row],[200D EMA]]),"Uptrend","Downtrend/NoTrend")</f>
        <v>Downtrend/NoTrend</v>
      </c>
      <c r="AL204">
        <v>-0.12</v>
      </c>
      <c r="AM204" t="s">
        <v>3180</v>
      </c>
      <c r="AN204">
        <v>-3.9</v>
      </c>
      <c r="AO204" t="s">
        <v>3180</v>
      </c>
      <c r="AP204">
        <v>0.117201611328931</v>
      </c>
      <c r="AQ204">
        <f>(Table2[[#This Row],[Sharpe Ratio]]-AVERAGE(Table2[Sharpe Ratio]))/_xlfn.STDEV.P(Table2[Sharpe Ratio])</f>
        <v>0.70526558606188683</v>
      </c>
      <c r="AR2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4">
        <f>_xlfn.RANK.AVG(Table2[[#This Row],[1Y Return vs Nifty Z-Score]],Table2[1Y Return vs Nifty Z-Score])</f>
        <v>141</v>
      </c>
      <c r="AT204">
        <f>_xlfn.RANK.AVG(Table2[[#This Row],[6M Return vs Nifty Z-Score]],Table2[6M Return vs Nifty Z-Score])</f>
        <v>428</v>
      </c>
      <c r="AU204">
        <f>_xlfn.RANK.AVG(Table2[[#This Row],[Sharpe Ratio Z-Score]],Table2[Sharpe Ratio Z-Score])</f>
        <v>167</v>
      </c>
      <c r="AV204">
        <f>(Table2[[#This Row],[Rank 1Y]]+Table2[[#This Row],[Rank 6M]]+Table2[[#This Row],[Rank Sharpe]])/3</f>
        <v>245.33333333333334</v>
      </c>
    </row>
    <row r="205" spans="1:48" x14ac:dyDescent="0.3">
      <c r="A205" t="s">
        <v>767</v>
      </c>
      <c r="B205" t="s">
        <v>768</v>
      </c>
      <c r="C205" t="s">
        <v>3137</v>
      </c>
      <c r="D205" t="s">
        <v>125</v>
      </c>
      <c r="E205">
        <v>21275.172728817401</v>
      </c>
      <c r="F205">
        <v>857</v>
      </c>
      <c r="G205">
        <v>54.777459831793202</v>
      </c>
      <c r="H205">
        <f>(Table2[[#This Row],[1Y Return vs Nifty]]-AVERAGE(Table2[1Y Return vs Nifty]))/_xlfn.STDEV.P(Table2[1Y Return vs Nifty])</f>
        <v>0.51088250475753572</v>
      </c>
      <c r="I205">
        <v>-4.1251876470345996</v>
      </c>
      <c r="J205">
        <f>(Table2[[#This Row],[1M Return vs Nifty]]-AVERAGE(Table2[1M Return vs Nifty]))/_xlfn.STDEV.P(Table2[1M Return vs Nifty])</f>
        <v>-0.46952380403735894</v>
      </c>
      <c r="K205">
        <v>53.693139106451603</v>
      </c>
      <c r="L205">
        <f>(Table2[[#This Row],[6M Return vs Nifty]]-AVERAGE(Table2[6M Return vs Nifty]))/_xlfn.STDEV.P(Table2[6M Return vs Nifty])</f>
        <v>1.6683164821413576</v>
      </c>
      <c r="M205">
        <v>-3.2683796369409901</v>
      </c>
      <c r="N205">
        <f>(Table2[[#This Row],[1W Return vs Nifty]]-AVERAGE(Table2[1W Return vs Nifty]))/_xlfn.STDEV.P(Table2[1W Return vs Nifty])</f>
        <v>-0.86680092984573454</v>
      </c>
      <c r="O205">
        <v>866.94</v>
      </c>
      <c r="P205">
        <v>858.45602420852401</v>
      </c>
      <c r="Q205">
        <v>714.96451996372195</v>
      </c>
      <c r="R205">
        <v>42.281330330920603</v>
      </c>
      <c r="S205" s="1">
        <f>(Table2[[#This Row],[Close Price]]-Table2[[#This Row],[20D EMA]])/Table2[[#This Row],[20D EMA]]</f>
        <v>-1.1465614690751441E-2</v>
      </c>
      <c r="T205" s="1">
        <f>(Table2[[#This Row],[Close Price]]-Table2[[#This Row],[50D EMA]])/Table2[[#This Row],[50D EMA]]</f>
        <v>-1.6960964422917679E-3</v>
      </c>
      <c r="U205" s="1">
        <f>(Table2[[#This Row],[Close Price]]-Table2[[#This Row],[200D EMA]])/Table2[[#This Row],[200D EMA]]</f>
        <v>0.19866087906499902</v>
      </c>
      <c r="V205">
        <v>0.66156702449303095</v>
      </c>
      <c r="W205">
        <v>849.9</v>
      </c>
      <c r="X205">
        <v>860.95</v>
      </c>
      <c r="Y205">
        <v>835.05</v>
      </c>
      <c r="Z205">
        <v>876</v>
      </c>
      <c r="AA205">
        <v>849.9</v>
      </c>
      <c r="AB205">
        <v>860.95</v>
      </c>
      <c r="AC205" s="1">
        <f>(Table2[[#This Row],[Close Price]]/Table2[[#This Row],[Day Low]])-1</f>
        <v>8.3539239910577212E-3</v>
      </c>
      <c r="AD205" s="1">
        <f>(Table2[[#This Row],[Day High]]/Table2[[#This Row],[Close Price]])-1</f>
        <v>4.6091015169196226E-3</v>
      </c>
      <c r="AE205" s="1">
        <f>(Table2[[#This Row],[Close Price]]/Table2[[#This Row],[Current Week Low]])-1</f>
        <v>2.6285851146637951E-2</v>
      </c>
      <c r="AF205" s="1">
        <f>(Table2[[#This Row],[Current Week High]]/Table2[[#This Row],[Close Price]])-1</f>
        <v>2.2170361726954413E-2</v>
      </c>
      <c r="AG205" s="1">
        <f>(Table2[[#This Row],[Close Price]]/Table2[[#This Row],[Current Month Low]])-1</f>
        <v>8.3539239910577212E-3</v>
      </c>
      <c r="AH205" s="1">
        <f>(Table2[[#This Row],[Current Month High]]/Table2[[#This Row],[Close Price]])-1</f>
        <v>4.6091015169196226E-3</v>
      </c>
      <c r="AI205">
        <v>17.613768961493498</v>
      </c>
      <c r="AJ205">
        <v>83.4921314634407</v>
      </c>
      <c r="AK205" t="str">
        <f>IF(AND(Table2[[#This Row],[20D EMA]]&gt;Table2[[#This Row],[50D EMA]],Table2[[#This Row],[50D EMA]]&gt;Table2[[#This Row],[200D EMA]]),"Uptrend","Downtrend/NoTrend")</f>
        <v>Uptrend</v>
      </c>
      <c r="AL205">
        <v>0.06</v>
      </c>
      <c r="AM205" t="s">
        <v>3181</v>
      </c>
      <c r="AN205">
        <v>-5.78</v>
      </c>
      <c r="AO205" t="s">
        <v>3180</v>
      </c>
      <c r="AQ205">
        <f>(Table2[[#This Row],[Sharpe Ratio]]-AVERAGE(Table2[Sharpe Ratio]))/_xlfn.STDEV.P(Table2[Sharpe Ratio])</f>
        <v>-0.68702344015560113</v>
      </c>
      <c r="AR2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0.15585081286019886</v>
      </c>
      <c r="AS205">
        <f>_xlfn.RANK.AVG(Table2[[#This Row],[1Y Return vs Nifty Z-Score]],Table2[1Y Return vs Nifty Z-Score])</f>
        <v>168</v>
      </c>
      <c r="AT205">
        <f>_xlfn.RANK.AVG(Table2[[#This Row],[6M Return vs Nifty Z-Score]],Table2[6M Return vs Nifty Z-Score])</f>
        <v>40</v>
      </c>
      <c r="AU205">
        <f>_xlfn.RANK.AVG(Table2[[#This Row],[Sharpe Ratio Z-Score]],Table2[Sharpe Ratio Z-Score])</f>
        <v>529.5</v>
      </c>
      <c r="AV205">
        <f>(Table2[[#This Row],[Rank 1Y]]+Table2[[#This Row],[Rank 6M]]+Table2[[#This Row],[Rank Sharpe]])/3</f>
        <v>245.83333333333334</v>
      </c>
    </row>
    <row r="206" spans="1:48" hidden="1" x14ac:dyDescent="0.3">
      <c r="A206" t="s">
        <v>546</v>
      </c>
      <c r="B206" t="s">
        <v>547</v>
      </c>
      <c r="C206" t="s">
        <v>3146</v>
      </c>
      <c r="D206" t="s">
        <v>548</v>
      </c>
      <c r="E206">
        <v>36574.756183445999</v>
      </c>
      <c r="F206">
        <v>4055.15</v>
      </c>
      <c r="G206">
        <v>36.1787458062037</v>
      </c>
      <c r="H206">
        <f>(Table2[[#This Row],[1Y Return vs Nifty]]-AVERAGE(Table2[1Y Return vs Nifty]))/_xlfn.STDEV.P(Table2[1Y Return vs Nifty])</f>
        <v>0.19665778645297102</v>
      </c>
      <c r="I206">
        <v>0.60680218455720902</v>
      </c>
      <c r="J206">
        <f>(Table2[[#This Row],[1M Return vs Nifty]]-AVERAGE(Table2[1M Return vs Nifty]))/_xlfn.STDEV.P(Table2[1M Return vs Nifty])</f>
        <v>3.6144924535771845E-2</v>
      </c>
      <c r="K206">
        <v>-6.1141970390971299</v>
      </c>
      <c r="L206">
        <f>(Table2[[#This Row],[6M Return vs Nifty]]-AVERAGE(Table2[6M Return vs Nifty]))/_xlfn.STDEV.P(Table2[6M Return vs Nifty])</f>
        <v>-0.41219418431036475</v>
      </c>
      <c r="M206">
        <v>0.80053694291127897</v>
      </c>
      <c r="N206">
        <f>(Table2[[#This Row],[1W Return vs Nifty]]-AVERAGE(Table2[1W Return vs Nifty]))/_xlfn.STDEV.P(Table2[1W Return vs Nifty])</f>
        <v>-9.3999420234951891E-2</v>
      </c>
      <c r="O206">
        <v>4096.13</v>
      </c>
      <c r="P206">
        <v>4223.7766750887204</v>
      </c>
      <c r="Q206">
        <v>3934.1017673522801</v>
      </c>
      <c r="R206">
        <v>32.818091982229902</v>
      </c>
      <c r="S206" s="1">
        <f>(Table2[[#This Row],[Close Price]]-Table2[[#This Row],[20D EMA]])/Table2[[#This Row],[20D EMA]]</f>
        <v>-1.0004565284793212E-2</v>
      </c>
      <c r="T206" s="1">
        <f>(Table2[[#This Row],[Close Price]]-Table2[[#This Row],[50D EMA]])/Table2[[#This Row],[50D EMA]]</f>
        <v>-3.992319861115249E-2</v>
      </c>
      <c r="U206" s="1">
        <f>(Table2[[#This Row],[Close Price]]-Table2[[#This Row],[200D EMA]])/Table2[[#This Row],[200D EMA]]</f>
        <v>3.0768963236349509E-2</v>
      </c>
      <c r="V206">
        <v>1.11239511372068</v>
      </c>
      <c r="W206">
        <v>4010</v>
      </c>
      <c r="X206">
        <v>4097.95</v>
      </c>
      <c r="Y206">
        <v>3722.1</v>
      </c>
      <c r="Z206">
        <v>4097.95</v>
      </c>
      <c r="AA206">
        <v>4010</v>
      </c>
      <c r="AB206">
        <v>4097.95</v>
      </c>
      <c r="AC206" s="1">
        <f>(Table2[[#This Row],[Close Price]]/Table2[[#This Row],[Day Low]])-1</f>
        <v>1.12593516209476E-2</v>
      </c>
      <c r="AD206" s="1">
        <f>(Table2[[#This Row],[Day High]]/Table2[[#This Row],[Close Price]])-1</f>
        <v>1.0554480105544828E-2</v>
      </c>
      <c r="AE206" s="1">
        <f>(Table2[[#This Row],[Close Price]]/Table2[[#This Row],[Current Week Low]])-1</f>
        <v>8.9479057521291816E-2</v>
      </c>
      <c r="AF206" s="1">
        <f>(Table2[[#This Row],[Current Week High]]/Table2[[#This Row],[Close Price]])-1</f>
        <v>1.0554480105544828E-2</v>
      </c>
      <c r="AG206" s="1">
        <f>(Table2[[#This Row],[Close Price]]/Table2[[#This Row],[Current Month Low]])-1</f>
        <v>1.12593516209476E-2</v>
      </c>
      <c r="AH206" s="1">
        <f>(Table2[[#This Row],[Current Month High]]/Table2[[#This Row],[Close Price]])-1</f>
        <v>1.0554480105544828E-2</v>
      </c>
      <c r="AI206">
        <v>24.279003242790001</v>
      </c>
      <c r="AJ206">
        <v>68.148363153857304</v>
      </c>
      <c r="AK206" t="str">
        <f>IF(AND(Table2[[#This Row],[20D EMA]]&gt;Table2[[#This Row],[50D EMA]],Table2[[#This Row],[50D EMA]]&gt;Table2[[#This Row],[200D EMA]]),"Uptrend","Downtrend/NoTrend")</f>
        <v>Downtrend/NoTrend</v>
      </c>
      <c r="AL206">
        <v>-0.05</v>
      </c>
      <c r="AM206" t="s">
        <v>3180</v>
      </c>
      <c r="AN206">
        <v>-7.52</v>
      </c>
      <c r="AO206" t="s">
        <v>3180</v>
      </c>
      <c r="AP206">
        <v>0.18360511366100099</v>
      </c>
      <c r="AQ206">
        <f>(Table2[[#This Row],[Sharpe Ratio]]-AVERAGE(Table2[Sharpe Ratio]))/_xlfn.STDEV.P(Table2[Sharpe Ratio])</f>
        <v>1.4941017338847673</v>
      </c>
      <c r="AR2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6">
        <f>_xlfn.RANK.AVG(Table2[[#This Row],[1Y Return vs Nifty Z-Score]],Table2[1Y Return vs Nifty Z-Score])</f>
        <v>232</v>
      </c>
      <c r="AT206">
        <f>_xlfn.RANK.AVG(Table2[[#This Row],[6M Return vs Nifty Z-Score]],Table2[6M Return vs Nifty Z-Score])</f>
        <v>462</v>
      </c>
      <c r="AU206">
        <f>_xlfn.RANK.AVG(Table2[[#This Row],[Sharpe Ratio Z-Score]],Table2[Sharpe Ratio Z-Score])</f>
        <v>45</v>
      </c>
      <c r="AV206">
        <f>(Table2[[#This Row],[Rank 1Y]]+Table2[[#This Row],[Rank 6M]]+Table2[[#This Row],[Rank Sharpe]])/3</f>
        <v>246.33333333333334</v>
      </c>
    </row>
    <row r="207" spans="1:48" x14ac:dyDescent="0.3">
      <c r="A207" t="s">
        <v>1640</v>
      </c>
      <c r="B207" t="s">
        <v>1641</v>
      </c>
      <c r="C207" t="s">
        <v>3139</v>
      </c>
      <c r="D207" t="s">
        <v>247</v>
      </c>
      <c r="E207">
        <v>5656.6810469626298</v>
      </c>
      <c r="F207">
        <v>677.85</v>
      </c>
      <c r="G207">
        <v>60.484185141763597</v>
      </c>
      <c r="H207">
        <f>(Table2[[#This Row],[1Y Return vs Nifty]]-AVERAGE(Table2[1Y Return vs Nifty]))/_xlfn.STDEV.P(Table2[1Y Return vs Nifty])</f>
        <v>0.60729745852798278</v>
      </c>
      <c r="I207">
        <v>21.713653096107201</v>
      </c>
      <c r="J207">
        <f>(Table2[[#This Row],[1M Return vs Nifty]]-AVERAGE(Table2[1M Return vs Nifty]))/_xlfn.STDEV.P(Table2[1M Return vs Nifty])</f>
        <v>2.2916600132137543</v>
      </c>
      <c r="K207">
        <v>44.8589077353543</v>
      </c>
      <c r="L207">
        <f>(Table2[[#This Row],[6M Return vs Nifty]]-AVERAGE(Table2[6M Return vs Nifty]))/_xlfn.STDEV.P(Table2[6M Return vs Nifty])</f>
        <v>1.361001129510687</v>
      </c>
      <c r="M207">
        <v>2.4254104211116201</v>
      </c>
      <c r="N207">
        <f>(Table2[[#This Row],[1W Return vs Nifty]]-AVERAGE(Table2[1W Return vs Nifty]))/_xlfn.STDEV.P(Table2[1W Return vs Nifty])</f>
        <v>0.21460967809297149</v>
      </c>
      <c r="O207">
        <v>629.36</v>
      </c>
      <c r="P207">
        <v>581.050691047687</v>
      </c>
      <c r="Q207">
        <v>482.47295752395303</v>
      </c>
      <c r="R207">
        <v>69.000199946158105</v>
      </c>
      <c r="S207" s="1">
        <f>(Table2[[#This Row],[Close Price]]-Table2[[#This Row],[20D EMA]])/Table2[[#This Row],[20D EMA]]</f>
        <v>7.7046523452396098E-2</v>
      </c>
      <c r="T207" s="1">
        <f>(Table2[[#This Row],[Close Price]]-Table2[[#This Row],[50D EMA]])/Table2[[#This Row],[50D EMA]]</f>
        <v>0.16659356996508362</v>
      </c>
      <c r="U207" s="1">
        <f>(Table2[[#This Row],[Close Price]]-Table2[[#This Row],[200D EMA]])/Table2[[#This Row],[200D EMA]]</f>
        <v>0.40494920892296277</v>
      </c>
      <c r="V207">
        <v>0.86901200491450803</v>
      </c>
      <c r="W207">
        <v>664.85</v>
      </c>
      <c r="X207">
        <v>681</v>
      </c>
      <c r="Y207">
        <v>642.70000000000005</v>
      </c>
      <c r="Z207">
        <v>688</v>
      </c>
      <c r="AA207">
        <v>664.85</v>
      </c>
      <c r="AB207">
        <v>681</v>
      </c>
      <c r="AC207" s="1">
        <f>(Table2[[#This Row],[Close Price]]/Table2[[#This Row],[Day Low]])-1</f>
        <v>1.9553282695344842E-2</v>
      </c>
      <c r="AD207" s="1">
        <f>(Table2[[#This Row],[Day High]]/Table2[[#This Row],[Close Price]])-1</f>
        <v>4.6470458065943632E-3</v>
      </c>
      <c r="AE207" s="1">
        <f>(Table2[[#This Row],[Close Price]]/Table2[[#This Row],[Current Week Low]])-1</f>
        <v>5.4691146724754836E-2</v>
      </c>
      <c r="AF207" s="1">
        <f>(Table2[[#This Row],[Current Week High]]/Table2[[#This Row],[Close Price]])-1</f>
        <v>1.4973814265692997E-2</v>
      </c>
      <c r="AG207" s="1">
        <f>(Table2[[#This Row],[Close Price]]/Table2[[#This Row],[Current Month Low]])-1</f>
        <v>1.9553282695344842E-2</v>
      </c>
      <c r="AH207" s="1">
        <f>(Table2[[#This Row],[Current Month High]]/Table2[[#This Row],[Close Price]])-1</f>
        <v>4.6470458065943632E-3</v>
      </c>
      <c r="AI207">
        <v>1.49738142656929</v>
      </c>
      <c r="AJ207">
        <v>94.337729357798096</v>
      </c>
      <c r="AK207" t="str">
        <f>IF(AND(Table2[[#This Row],[20D EMA]]&gt;Table2[[#This Row],[50D EMA]],Table2[[#This Row],[50D EMA]]&gt;Table2[[#This Row],[200D EMA]]),"Uptrend","Downtrend/NoTrend")</f>
        <v>Uptrend</v>
      </c>
      <c r="AL207">
        <v>0.47</v>
      </c>
      <c r="AM207" t="s">
        <v>3181</v>
      </c>
      <c r="AN207">
        <v>3.58</v>
      </c>
      <c r="AO207" t="s">
        <v>3181</v>
      </c>
      <c r="AQ207">
        <f>(Table2[[#This Row],[Sharpe Ratio]]-AVERAGE(Table2[Sharpe Ratio]))/_xlfn.STDEV.P(Table2[Sharpe Ratio])</f>
        <v>-0.68702344015560113</v>
      </c>
      <c r="AR2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3.7875448391897941</v>
      </c>
      <c r="AS207">
        <f>_xlfn.RANK.AVG(Table2[[#This Row],[1Y Return vs Nifty Z-Score]],Table2[1Y Return vs Nifty Z-Score])</f>
        <v>149</v>
      </c>
      <c r="AT207">
        <f>_xlfn.RANK.AVG(Table2[[#This Row],[6M Return vs Nifty Z-Score]],Table2[6M Return vs Nifty Z-Score])</f>
        <v>66</v>
      </c>
      <c r="AU207">
        <f>_xlfn.RANK.AVG(Table2[[#This Row],[Sharpe Ratio Z-Score]],Table2[Sharpe Ratio Z-Score])</f>
        <v>529.5</v>
      </c>
      <c r="AV207">
        <f>(Table2[[#This Row],[Rank 1Y]]+Table2[[#This Row],[Rank 6M]]+Table2[[#This Row],[Rank Sharpe]])/3</f>
        <v>248.16666666666666</v>
      </c>
    </row>
    <row r="208" spans="1:48" x14ac:dyDescent="0.3">
      <c r="A208" t="s">
        <v>1015</v>
      </c>
      <c r="B208" t="s">
        <v>1016</v>
      </c>
      <c r="C208" t="s">
        <v>3146</v>
      </c>
      <c r="D208" t="s">
        <v>46</v>
      </c>
      <c r="E208">
        <v>13586.2307498562</v>
      </c>
      <c r="F208">
        <v>749.05</v>
      </c>
      <c r="G208">
        <v>12.2545514038931</v>
      </c>
      <c r="H208">
        <f>(Table2[[#This Row],[1Y Return vs Nifty]]-AVERAGE(Table2[1Y Return vs Nifty]))/_xlfn.STDEV.P(Table2[1Y Return vs Nifty])</f>
        <v>-0.20754076385467143</v>
      </c>
      <c r="I208">
        <v>-1.91133697312836</v>
      </c>
      <c r="J208">
        <f>(Table2[[#This Row],[1M Return vs Nifty]]-AVERAGE(Table2[1M Return vs Nifty]))/_xlfn.STDEV.P(Table2[1M Return vs Nifty])</f>
        <v>-0.23294784014769152</v>
      </c>
      <c r="K208">
        <v>29.632667787518699</v>
      </c>
      <c r="L208">
        <f>(Table2[[#This Row],[6M Return vs Nifty]]-AVERAGE(Table2[6M Return vs Nifty]))/_xlfn.STDEV.P(Table2[6M Return vs Nifty])</f>
        <v>0.83132773719754338</v>
      </c>
      <c r="M208">
        <v>-0.72689613598523295</v>
      </c>
      <c r="N208">
        <f>(Table2[[#This Row],[1W Return vs Nifty]]-AVERAGE(Table2[1W Return vs Nifty]))/_xlfn.STDEV.P(Table2[1W Return vs Nifty])</f>
        <v>-0.38410185070638886</v>
      </c>
      <c r="O208">
        <v>745.81</v>
      </c>
      <c r="P208">
        <v>743.09394739971003</v>
      </c>
      <c r="Q208">
        <v>653.02777395225803</v>
      </c>
      <c r="R208">
        <v>35.908440804157699</v>
      </c>
      <c r="S208" s="1">
        <f>(Table2[[#This Row],[Close Price]]-Table2[[#This Row],[20D EMA]])/Table2[[#This Row],[20D EMA]]</f>
        <v>4.3442699883348432E-3</v>
      </c>
      <c r="T208" s="1">
        <f>(Table2[[#This Row],[Close Price]]-Table2[[#This Row],[50D EMA]])/Table2[[#This Row],[50D EMA]]</f>
        <v>8.0152080650525911E-3</v>
      </c>
      <c r="U208" s="1">
        <f>(Table2[[#This Row],[Close Price]]-Table2[[#This Row],[200D EMA]])/Table2[[#This Row],[200D EMA]]</f>
        <v>0.14704156527155915</v>
      </c>
      <c r="V208">
        <v>0.435885097080775</v>
      </c>
      <c r="W208">
        <v>742.05</v>
      </c>
      <c r="X208">
        <v>754.8</v>
      </c>
      <c r="Y208">
        <v>677.55</v>
      </c>
      <c r="Z208">
        <v>754.8</v>
      </c>
      <c r="AA208">
        <v>742.05</v>
      </c>
      <c r="AB208">
        <v>754.8</v>
      </c>
      <c r="AC208" s="1">
        <f>(Table2[[#This Row],[Close Price]]/Table2[[#This Row],[Day Low]])-1</f>
        <v>9.4333265952428746E-3</v>
      </c>
      <c r="AD208" s="1">
        <f>(Table2[[#This Row],[Day High]]/Table2[[#This Row],[Close Price]])-1</f>
        <v>7.6763900941192453E-3</v>
      </c>
      <c r="AE208" s="1">
        <f>(Table2[[#This Row],[Close Price]]/Table2[[#This Row],[Current Week Low]])-1</f>
        <v>0.10552726736034246</v>
      </c>
      <c r="AF208" s="1">
        <f>(Table2[[#This Row],[Current Week High]]/Table2[[#This Row],[Close Price]])-1</f>
        <v>7.6763900941192453E-3</v>
      </c>
      <c r="AG208" s="1">
        <f>(Table2[[#This Row],[Close Price]]/Table2[[#This Row],[Current Month Low]])-1</f>
        <v>9.4333265952428746E-3</v>
      </c>
      <c r="AH208" s="1">
        <f>(Table2[[#This Row],[Current Month High]]/Table2[[#This Row],[Close Price]])-1</f>
        <v>7.6763900941192453E-3</v>
      </c>
      <c r="AI208">
        <v>10.366464187971401</v>
      </c>
      <c r="AJ208">
        <v>67.198660714285694</v>
      </c>
      <c r="AK208" t="str">
        <f>IF(AND(Table2[[#This Row],[20D EMA]]&gt;Table2[[#This Row],[50D EMA]],Table2[[#This Row],[50D EMA]]&gt;Table2[[#This Row],[200D EMA]]),"Uptrend","Downtrend/NoTrend")</f>
        <v>Uptrend</v>
      </c>
      <c r="AL208">
        <v>0.09</v>
      </c>
      <c r="AM208" t="s">
        <v>3181</v>
      </c>
      <c r="AN208">
        <v>-6.71</v>
      </c>
      <c r="AO208" t="s">
        <v>3180</v>
      </c>
      <c r="AP208">
        <v>8.0940535729252E-2</v>
      </c>
      <c r="AQ208">
        <f>(Table2[[#This Row],[Sharpe Ratio]]-AVERAGE(Table2[Sharpe Ratio]))/_xlfn.STDEV.P(Table2[Sharpe Ratio])</f>
        <v>0.27450446372044474</v>
      </c>
      <c r="AR2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0.28124174620923631</v>
      </c>
      <c r="AS208">
        <f>_xlfn.RANK.AVG(Table2[[#This Row],[1Y Return vs Nifty Z-Score]],Table2[1Y Return vs Nifty Z-Score])</f>
        <v>366</v>
      </c>
      <c r="AT208">
        <f>_xlfn.RANK.AVG(Table2[[#This Row],[6M Return vs Nifty Z-Score]],Table2[6M Return vs Nifty Z-Score])</f>
        <v>111</v>
      </c>
      <c r="AU208">
        <f>_xlfn.RANK.AVG(Table2[[#This Row],[Sharpe Ratio Z-Score]],Table2[Sharpe Ratio Z-Score])</f>
        <v>268</v>
      </c>
      <c r="AV208">
        <f>(Table2[[#This Row],[Rank 1Y]]+Table2[[#This Row],[Rank 6M]]+Table2[[#This Row],[Rank Sharpe]])/3</f>
        <v>248.33333333333334</v>
      </c>
    </row>
    <row r="209" spans="1:48" x14ac:dyDescent="0.3">
      <c r="A209" t="s">
        <v>866</v>
      </c>
      <c r="B209" t="s">
        <v>867</v>
      </c>
      <c r="C209" t="s">
        <v>3139</v>
      </c>
      <c r="D209" t="s">
        <v>51</v>
      </c>
      <c r="E209">
        <v>18004.768316630601</v>
      </c>
      <c r="F209">
        <v>1347.15</v>
      </c>
      <c r="G209">
        <v>27.848251740242699</v>
      </c>
      <c r="H209">
        <f>(Table2[[#This Row],[1Y Return vs Nifty]]-AVERAGE(Table2[1Y Return vs Nifty]))/_xlfn.STDEV.P(Table2[1Y Return vs Nifty])</f>
        <v>5.5914337867607029E-2</v>
      </c>
      <c r="I209">
        <v>6.0282061346325202</v>
      </c>
      <c r="J209">
        <f>(Table2[[#This Row],[1M Return vs Nifty]]-AVERAGE(Table2[1M Return vs Nifty]))/_xlfn.STDEV.P(Table2[1M Return vs Nifty])</f>
        <v>0.61548565435169611</v>
      </c>
      <c r="K209">
        <v>43.804364109193301</v>
      </c>
      <c r="L209">
        <f>(Table2[[#This Row],[6M Return vs Nifty]]-AVERAGE(Table2[6M Return vs Nifty]))/_xlfn.STDEV.P(Table2[6M Return vs Nifty])</f>
        <v>1.3243168462126098</v>
      </c>
      <c r="M209">
        <v>2.5541766114392002</v>
      </c>
      <c r="N209">
        <f>(Table2[[#This Row],[1W Return vs Nifty]]-AVERAGE(Table2[1W Return vs Nifty]))/_xlfn.STDEV.P(Table2[1W Return vs Nifty])</f>
        <v>0.23906599326166345</v>
      </c>
      <c r="O209">
        <v>1323.35</v>
      </c>
      <c r="P209">
        <v>1306.3707589662599</v>
      </c>
      <c r="Q209">
        <v>1107.0310884969599</v>
      </c>
      <c r="R209">
        <v>39.206854304189399</v>
      </c>
      <c r="S209" s="1">
        <f>(Table2[[#This Row],[Close Price]]-Table2[[#This Row],[20D EMA]])/Table2[[#This Row],[20D EMA]]</f>
        <v>1.7984660142819499E-2</v>
      </c>
      <c r="T209" s="1">
        <f>(Table2[[#This Row],[Close Price]]-Table2[[#This Row],[50D EMA]])/Table2[[#This Row],[50D EMA]]</f>
        <v>3.1215671932223174E-2</v>
      </c>
      <c r="U209" s="1">
        <f>(Table2[[#This Row],[Close Price]]-Table2[[#This Row],[200D EMA]])/Table2[[#This Row],[200D EMA]]</f>
        <v>0.21690349439874795</v>
      </c>
      <c r="V209">
        <v>0.27905371400377099</v>
      </c>
      <c r="W209">
        <v>1323.15</v>
      </c>
      <c r="X209">
        <v>1350</v>
      </c>
      <c r="Y209">
        <v>1261.9000000000001</v>
      </c>
      <c r="Z209">
        <v>1350</v>
      </c>
      <c r="AA209">
        <v>1323.15</v>
      </c>
      <c r="AB209">
        <v>1350</v>
      </c>
      <c r="AC209" s="1">
        <f>(Table2[[#This Row],[Close Price]]/Table2[[#This Row],[Day Low]])-1</f>
        <v>1.8138533046139882E-2</v>
      </c>
      <c r="AD209" s="1">
        <f>(Table2[[#This Row],[Day High]]/Table2[[#This Row],[Close Price]])-1</f>
        <v>2.1155773299186276E-3</v>
      </c>
      <c r="AE209" s="1">
        <f>(Table2[[#This Row],[Close Price]]/Table2[[#This Row],[Current Week Low]])-1</f>
        <v>6.7556858705127176E-2</v>
      </c>
      <c r="AF209" s="1">
        <f>(Table2[[#This Row],[Current Week High]]/Table2[[#This Row],[Close Price]])-1</f>
        <v>2.1155773299186276E-3</v>
      </c>
      <c r="AG209" s="1">
        <f>(Table2[[#This Row],[Close Price]]/Table2[[#This Row],[Current Month Low]])-1</f>
        <v>1.8138533046139882E-2</v>
      </c>
      <c r="AH209" s="1">
        <f>(Table2[[#This Row],[Current Month High]]/Table2[[#This Row],[Close Price]])-1</f>
        <v>2.1155773299186276E-3</v>
      </c>
      <c r="AI209">
        <v>12.982964035185301</v>
      </c>
      <c r="AJ209">
        <v>66.489526045850596</v>
      </c>
      <c r="AK209" t="str">
        <f>IF(AND(Table2[[#This Row],[20D EMA]]&gt;Table2[[#This Row],[50D EMA]],Table2[[#This Row],[50D EMA]]&gt;Table2[[#This Row],[200D EMA]]),"Uptrend","Downtrend/NoTrend")</f>
        <v>Uptrend</v>
      </c>
      <c r="AL209">
        <v>0.11</v>
      </c>
      <c r="AM209" t="s">
        <v>3181</v>
      </c>
      <c r="AN209">
        <v>-1.67</v>
      </c>
      <c r="AO209" t="s">
        <v>3180</v>
      </c>
      <c r="AP209">
        <v>4.2678481618861001E-2</v>
      </c>
      <c r="AQ209">
        <f>(Table2[[#This Row],[Sharpe Ratio]]-AVERAGE(Table2[Sharpe Ratio]))/_xlfn.STDEV.P(Table2[Sharpe Ratio])</f>
        <v>-0.18002715452606191</v>
      </c>
      <c r="AR2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2.0547556771675142</v>
      </c>
      <c r="AS209">
        <f>_xlfn.RANK.AVG(Table2[[#This Row],[1Y Return vs Nifty Z-Score]],Table2[1Y Return vs Nifty Z-Score])</f>
        <v>281</v>
      </c>
      <c r="AT209">
        <f>_xlfn.RANK.AVG(Table2[[#This Row],[6M Return vs Nifty Z-Score]],Table2[6M Return vs Nifty Z-Score])</f>
        <v>71</v>
      </c>
      <c r="AU209">
        <f>_xlfn.RANK.AVG(Table2[[#This Row],[Sharpe Ratio Z-Score]],Table2[Sharpe Ratio Z-Score])</f>
        <v>395</v>
      </c>
      <c r="AV209">
        <f>(Table2[[#This Row],[Rank 1Y]]+Table2[[#This Row],[Rank 6M]]+Table2[[#This Row],[Rank Sharpe]])/3</f>
        <v>249</v>
      </c>
    </row>
    <row r="210" spans="1:48" x14ac:dyDescent="0.3">
      <c r="A210" t="s">
        <v>1316</v>
      </c>
      <c r="B210" t="s">
        <v>1317</v>
      </c>
      <c r="C210" t="s">
        <v>3153</v>
      </c>
      <c r="D210" t="s">
        <v>1318</v>
      </c>
      <c r="E210">
        <v>8627.7674873095893</v>
      </c>
      <c r="F210">
        <v>694.2</v>
      </c>
      <c r="G210">
        <v>2.37547616609679</v>
      </c>
      <c r="H210">
        <f>(Table2[[#This Row],[1Y Return vs Nifty]]-AVERAGE(Table2[1Y Return vs Nifty]))/_xlfn.STDEV.P(Table2[1Y Return vs Nifty])</f>
        <v>-0.37444744511419764</v>
      </c>
      <c r="I210">
        <v>15.5847873333517</v>
      </c>
      <c r="J210">
        <f>(Table2[[#This Row],[1M Return vs Nifty]]-AVERAGE(Table2[1M Return vs Nifty]))/_xlfn.STDEV.P(Table2[1M Return vs Nifty])</f>
        <v>1.6367186739156048</v>
      </c>
      <c r="K210">
        <v>16.656641565375502</v>
      </c>
      <c r="L210">
        <f>(Table2[[#This Row],[6M Return vs Nifty]]-AVERAGE(Table2[6M Return vs Nifty]))/_xlfn.STDEV.P(Table2[6M Return vs Nifty])</f>
        <v>0.37993226127087565</v>
      </c>
      <c r="M210">
        <v>9.5204053963796706</v>
      </c>
      <c r="N210">
        <f>(Table2[[#This Row],[1W Return vs Nifty]]-AVERAGE(Table2[1W Return vs Nifty]))/_xlfn.STDEV.P(Table2[1W Return vs Nifty])</f>
        <v>1.5621484442396936</v>
      </c>
      <c r="O210">
        <v>657.97</v>
      </c>
      <c r="P210">
        <v>654.05661471669896</v>
      </c>
      <c r="Q210">
        <v>598.37287342306399</v>
      </c>
      <c r="R210">
        <v>63.507961200337498</v>
      </c>
      <c r="S210" s="1">
        <f>(Table2[[#This Row],[Close Price]]-Table2[[#This Row],[20D EMA]])/Table2[[#This Row],[20D EMA]]</f>
        <v>5.5063300758393267E-2</v>
      </c>
      <c r="T210" s="1">
        <f>(Table2[[#This Row],[Close Price]]-Table2[[#This Row],[50D EMA]])/Table2[[#This Row],[50D EMA]]</f>
        <v>6.137600993560622E-2</v>
      </c>
      <c r="U210" s="1">
        <f>(Table2[[#This Row],[Close Price]]-Table2[[#This Row],[200D EMA]])/Table2[[#This Row],[200D EMA]]</f>
        <v>0.16014617445598001</v>
      </c>
      <c r="V210">
        <v>0.635406900475046</v>
      </c>
      <c r="W210">
        <v>688.05</v>
      </c>
      <c r="X210">
        <v>710.05</v>
      </c>
      <c r="Y210">
        <v>613.54999999999995</v>
      </c>
      <c r="Z210">
        <v>710.05</v>
      </c>
      <c r="AA210">
        <v>688.05</v>
      </c>
      <c r="AB210">
        <v>710.05</v>
      </c>
      <c r="AC210" s="1">
        <f>(Table2[[#This Row],[Close Price]]/Table2[[#This Row],[Day Low]])-1</f>
        <v>8.9383039023327449E-3</v>
      </c>
      <c r="AD210" s="1">
        <f>(Table2[[#This Row],[Day High]]/Table2[[#This Row],[Close Price]])-1</f>
        <v>2.2832036876980544E-2</v>
      </c>
      <c r="AE210" s="1">
        <f>(Table2[[#This Row],[Close Price]]/Table2[[#This Row],[Current Week Low]])-1</f>
        <v>0.131448129736778</v>
      </c>
      <c r="AF210" s="1">
        <f>(Table2[[#This Row],[Current Week High]]/Table2[[#This Row],[Close Price]])-1</f>
        <v>2.2832036876980544E-2</v>
      </c>
      <c r="AG210" s="1">
        <f>(Table2[[#This Row],[Close Price]]/Table2[[#This Row],[Current Month Low]])-1</f>
        <v>8.9383039023327449E-3</v>
      </c>
      <c r="AH210" s="1">
        <f>(Table2[[#This Row],[Current Month High]]/Table2[[#This Row],[Close Price]])-1</f>
        <v>2.2832036876980544E-2</v>
      </c>
      <c r="AI210">
        <v>10.6885623739556</v>
      </c>
      <c r="AJ210">
        <v>70.586067084408398</v>
      </c>
      <c r="AK210" t="str">
        <f>IF(AND(Table2[[#This Row],[20D EMA]]&gt;Table2[[#This Row],[50D EMA]],Table2[[#This Row],[50D EMA]]&gt;Table2[[#This Row],[200D EMA]]),"Uptrend","Downtrend/NoTrend")</f>
        <v>Uptrend</v>
      </c>
      <c r="AL210">
        <v>0.08</v>
      </c>
      <c r="AM210" t="s">
        <v>3181</v>
      </c>
      <c r="AN210">
        <v>4.07</v>
      </c>
      <c r="AO210" t="s">
        <v>3181</v>
      </c>
      <c r="AP210">
        <v>0.136976796136076</v>
      </c>
      <c r="AQ210">
        <f>(Table2[[#This Row],[Sharpe Ratio]]-AVERAGE(Table2[Sharpe Ratio]))/_xlfn.STDEV.P(Table2[Sharpe Ratio])</f>
        <v>0.94018362589274651</v>
      </c>
      <c r="AR2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4.1445355602047229</v>
      </c>
      <c r="AS210">
        <f>_xlfn.RANK.AVG(Table2[[#This Row],[1Y Return vs Nifty Z-Score]],Table2[1Y Return vs Nifty Z-Score])</f>
        <v>435</v>
      </c>
      <c r="AT210">
        <f>_xlfn.RANK.AVG(Table2[[#This Row],[6M Return vs Nifty Z-Score]],Table2[6M Return vs Nifty Z-Score])</f>
        <v>192</v>
      </c>
      <c r="AU210">
        <f>_xlfn.RANK.AVG(Table2[[#This Row],[Sharpe Ratio Z-Score]],Table2[Sharpe Ratio Z-Score])</f>
        <v>123</v>
      </c>
      <c r="AV210">
        <f>(Table2[[#This Row],[Rank 1Y]]+Table2[[#This Row],[Rank 6M]]+Table2[[#This Row],[Rank Sharpe]])/3</f>
        <v>250</v>
      </c>
    </row>
    <row r="211" spans="1:48" x14ac:dyDescent="0.3">
      <c r="A211" t="s">
        <v>1885</v>
      </c>
      <c r="B211" t="s">
        <v>1886</v>
      </c>
      <c r="C211" t="s">
        <v>3145</v>
      </c>
      <c r="D211" t="s">
        <v>46</v>
      </c>
      <c r="E211">
        <v>3863.6233605603402</v>
      </c>
      <c r="F211">
        <v>2334.9499999999998</v>
      </c>
      <c r="G211">
        <v>9.7197564092020805</v>
      </c>
      <c r="H211">
        <f>(Table2[[#This Row],[1Y Return vs Nifty]]-AVERAGE(Table2[1Y Return vs Nifty]))/_xlfn.STDEV.P(Table2[1Y Return vs Nifty])</f>
        <v>-0.25036604962823233</v>
      </c>
      <c r="I211">
        <v>16.747109967938002</v>
      </c>
      <c r="J211">
        <f>(Table2[[#This Row],[1M Return vs Nifty]]-AVERAGE(Table2[1M Return vs Nifty]))/_xlfn.STDEV.P(Table2[1M Return vs Nifty])</f>
        <v>1.7609265081968781</v>
      </c>
      <c r="K211">
        <v>33.963811791131697</v>
      </c>
      <c r="L211">
        <f>(Table2[[#This Row],[6M Return vs Nifty]]-AVERAGE(Table2[6M Return vs Nifty]))/_xlfn.STDEV.P(Table2[6M Return vs Nifty])</f>
        <v>0.98199472687128286</v>
      </c>
      <c r="M211">
        <v>2.1060102478402798</v>
      </c>
      <c r="N211">
        <f>(Table2[[#This Row],[1W Return vs Nifty]]-AVERAGE(Table2[1W Return vs Nifty]))/_xlfn.STDEV.P(Table2[1W Return vs Nifty])</f>
        <v>0.15394661675220567</v>
      </c>
      <c r="O211">
        <v>2251.9899999999998</v>
      </c>
      <c r="P211">
        <v>2154.2457650513902</v>
      </c>
      <c r="Q211">
        <v>1887.6055373156501</v>
      </c>
      <c r="R211">
        <v>48.955521212197397</v>
      </c>
      <c r="S211" s="1">
        <f>(Table2[[#This Row],[Close Price]]-Table2[[#This Row],[20D EMA]])/Table2[[#This Row],[20D EMA]]</f>
        <v>3.6838529478372482E-2</v>
      </c>
      <c r="T211" s="1">
        <f>(Table2[[#This Row],[Close Price]]-Table2[[#This Row],[50D EMA]])/Table2[[#This Row],[50D EMA]]</f>
        <v>8.3882831699241545E-2</v>
      </c>
      <c r="U211" s="1">
        <f>(Table2[[#This Row],[Close Price]]-Table2[[#This Row],[200D EMA]])/Table2[[#This Row],[200D EMA]]</f>
        <v>0.2369904378011706</v>
      </c>
      <c r="V211">
        <v>1.8007489183469401</v>
      </c>
      <c r="W211">
        <v>2300.9499999999998</v>
      </c>
      <c r="X211">
        <v>2379.65</v>
      </c>
      <c r="Y211">
        <v>2176.0500000000002</v>
      </c>
      <c r="Z211">
        <v>2379.65</v>
      </c>
      <c r="AA211">
        <v>2300.9499999999998</v>
      </c>
      <c r="AB211">
        <v>2379.65</v>
      </c>
      <c r="AC211" s="1">
        <f>(Table2[[#This Row],[Close Price]]/Table2[[#This Row],[Day Low]])-1</f>
        <v>1.4776505356483227E-2</v>
      </c>
      <c r="AD211" s="1">
        <f>(Table2[[#This Row],[Day High]]/Table2[[#This Row],[Close Price]])-1</f>
        <v>1.9143878883916221E-2</v>
      </c>
      <c r="AE211" s="1">
        <f>(Table2[[#This Row],[Close Price]]/Table2[[#This Row],[Current Week Low]])-1</f>
        <v>7.3022219158566992E-2</v>
      </c>
      <c r="AF211" s="1">
        <f>(Table2[[#This Row],[Current Week High]]/Table2[[#This Row],[Close Price]])-1</f>
        <v>1.9143878883916221E-2</v>
      </c>
      <c r="AG211" s="1">
        <f>(Table2[[#This Row],[Close Price]]/Table2[[#This Row],[Current Month Low]])-1</f>
        <v>1.4776505356483227E-2</v>
      </c>
      <c r="AH211" s="1">
        <f>(Table2[[#This Row],[Current Month High]]/Table2[[#This Row],[Close Price]])-1</f>
        <v>1.9143878883916221E-2</v>
      </c>
      <c r="AI211">
        <v>17.133129189061801</v>
      </c>
      <c r="AJ211">
        <v>65.130834512022602</v>
      </c>
      <c r="AK211" t="str">
        <f>IF(AND(Table2[[#This Row],[20D EMA]]&gt;Table2[[#This Row],[50D EMA]],Table2[[#This Row],[50D EMA]]&gt;Table2[[#This Row],[200D EMA]]),"Uptrend","Downtrend/NoTrend")</f>
        <v>Uptrend</v>
      </c>
      <c r="AL211">
        <v>0.28000000000000003</v>
      </c>
      <c r="AM211" t="s">
        <v>3181</v>
      </c>
      <c r="AN211">
        <v>-11.09</v>
      </c>
      <c r="AO211" t="s">
        <v>3180</v>
      </c>
      <c r="AP211">
        <v>7.9428196325565997E-2</v>
      </c>
      <c r="AQ211">
        <f>(Table2[[#This Row],[Sharpe Ratio]]-AVERAGE(Table2[Sharpe Ratio]))/_xlfn.STDEV.P(Table2[Sharpe Ratio])</f>
        <v>0.25653872475326589</v>
      </c>
      <c r="AR2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2.9030405269454</v>
      </c>
      <c r="AS211">
        <f>_xlfn.RANK.AVG(Table2[[#This Row],[1Y Return vs Nifty Z-Score]],Table2[1Y Return vs Nifty Z-Score])</f>
        <v>382</v>
      </c>
      <c r="AT211">
        <f>_xlfn.RANK.AVG(Table2[[#This Row],[6M Return vs Nifty Z-Score]],Table2[6M Return vs Nifty Z-Score])</f>
        <v>98</v>
      </c>
      <c r="AU211">
        <f>_xlfn.RANK.AVG(Table2[[#This Row],[Sharpe Ratio Z-Score]],Table2[Sharpe Ratio Z-Score])</f>
        <v>273</v>
      </c>
      <c r="AV211">
        <f>(Table2[[#This Row],[Rank 1Y]]+Table2[[#This Row],[Rank 6M]]+Table2[[#This Row],[Rank Sharpe]])/3</f>
        <v>251</v>
      </c>
    </row>
    <row r="212" spans="1:48" x14ac:dyDescent="0.3">
      <c r="A212" t="s">
        <v>895</v>
      </c>
      <c r="B212" t="s">
        <v>896</v>
      </c>
      <c r="C212" t="s">
        <v>3135</v>
      </c>
      <c r="D212" t="s">
        <v>218</v>
      </c>
      <c r="E212">
        <v>17001.289303337198</v>
      </c>
      <c r="F212">
        <v>1360.4</v>
      </c>
      <c r="G212">
        <v>53.130301483331003</v>
      </c>
      <c r="H212">
        <f>(Table2[[#This Row],[1Y Return vs Nifty]]-AVERAGE(Table2[1Y Return vs Nifty]))/_xlfn.STDEV.P(Table2[1Y Return vs Nifty])</f>
        <v>0.48305381362671757</v>
      </c>
      <c r="I212">
        <v>15.516280835023901</v>
      </c>
      <c r="J212">
        <f>(Table2[[#This Row],[1M Return vs Nifty]]-AVERAGE(Table2[1M Return vs Nifty]))/_xlfn.STDEV.P(Table2[1M Return vs Nifty])</f>
        <v>1.6293979494125339</v>
      </c>
      <c r="K212">
        <v>35.908164771703497</v>
      </c>
      <c r="L212">
        <f>(Table2[[#This Row],[6M Return vs Nifty]]-AVERAGE(Table2[6M Return vs Nifty]))/_xlfn.STDEV.P(Table2[6M Return vs Nifty])</f>
        <v>1.0496327020116938</v>
      </c>
      <c r="M212">
        <v>8.19977361220616</v>
      </c>
      <c r="N212">
        <f>(Table2[[#This Row],[1W Return vs Nifty]]-AVERAGE(Table2[1W Return vs Nifty]))/_xlfn.STDEV.P(Table2[1W Return vs Nifty])</f>
        <v>1.3113233864091087</v>
      </c>
      <c r="O212">
        <v>1254.94</v>
      </c>
      <c r="P212">
        <v>1217.1580381797701</v>
      </c>
      <c r="Q212">
        <v>1050.38604133378</v>
      </c>
      <c r="R212">
        <v>62.001949655592398</v>
      </c>
      <c r="S212" s="1">
        <f>(Table2[[#This Row],[Close Price]]-Table2[[#This Row],[20D EMA]])/Table2[[#This Row],[20D EMA]]</f>
        <v>8.4035890162079491E-2</v>
      </c>
      <c r="T212" s="1">
        <f>(Table2[[#This Row],[Close Price]]-Table2[[#This Row],[50D EMA]])/Table2[[#This Row],[50D EMA]]</f>
        <v>0.11768558997847547</v>
      </c>
      <c r="U212" s="1">
        <f>(Table2[[#This Row],[Close Price]]-Table2[[#This Row],[200D EMA]])/Table2[[#This Row],[200D EMA]]</f>
        <v>0.29514287744395806</v>
      </c>
      <c r="V212">
        <v>1.0834427264045701</v>
      </c>
      <c r="W212">
        <v>1346</v>
      </c>
      <c r="X212">
        <v>1373.95</v>
      </c>
      <c r="Y212">
        <v>1173.9000000000001</v>
      </c>
      <c r="Z212">
        <v>1373.95</v>
      </c>
      <c r="AA212">
        <v>1346</v>
      </c>
      <c r="AB212">
        <v>1373.95</v>
      </c>
      <c r="AC212" s="1">
        <f>(Table2[[#This Row],[Close Price]]/Table2[[#This Row],[Day Low]])-1</f>
        <v>1.0698365527488818E-2</v>
      </c>
      <c r="AD212" s="1">
        <f>(Table2[[#This Row],[Day High]]/Table2[[#This Row],[Close Price]])-1</f>
        <v>9.9603057924140259E-3</v>
      </c>
      <c r="AE212" s="1">
        <f>(Table2[[#This Row],[Close Price]]/Table2[[#This Row],[Current Week Low]])-1</f>
        <v>0.15887213561632163</v>
      </c>
      <c r="AF212" s="1">
        <f>(Table2[[#This Row],[Current Week High]]/Table2[[#This Row],[Close Price]])-1</f>
        <v>9.9603057924140259E-3</v>
      </c>
      <c r="AG212" s="1">
        <f>(Table2[[#This Row],[Close Price]]/Table2[[#This Row],[Current Month Low]])-1</f>
        <v>1.0698365527488818E-2</v>
      </c>
      <c r="AH212" s="1">
        <f>(Table2[[#This Row],[Current Month High]]/Table2[[#This Row],[Close Price]])-1</f>
        <v>9.9603057924140259E-3</v>
      </c>
      <c r="AI212">
        <v>0.99603057924140204</v>
      </c>
      <c r="AJ212">
        <v>82.054198728671807</v>
      </c>
      <c r="AK212" t="str">
        <f>IF(AND(Table2[[#This Row],[20D EMA]]&gt;Table2[[#This Row],[50D EMA]],Table2[[#This Row],[50D EMA]]&gt;Table2[[#This Row],[200D EMA]]),"Uptrend","Downtrend/NoTrend")</f>
        <v>Uptrend</v>
      </c>
      <c r="AL212">
        <v>0.23</v>
      </c>
      <c r="AM212" t="s">
        <v>3181</v>
      </c>
      <c r="AN212">
        <v>2.36</v>
      </c>
      <c r="AO212" t="s">
        <v>3181</v>
      </c>
      <c r="AP212">
        <v>5.7126008559550004E-3</v>
      </c>
      <c r="AQ212">
        <f>(Table2[[#This Row],[Sharpe Ratio]]-AVERAGE(Table2[Sharpe Ratio]))/_xlfn.STDEV.P(Table2[Sharpe Ratio])</f>
        <v>-0.61916096460836056</v>
      </c>
      <c r="AR2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3.8542468868516933</v>
      </c>
      <c r="AS212">
        <f>_xlfn.RANK.AVG(Table2[[#This Row],[1Y Return vs Nifty Z-Score]],Table2[1Y Return vs Nifty Z-Score])</f>
        <v>174</v>
      </c>
      <c r="AT212">
        <f>_xlfn.RANK.AVG(Table2[[#This Row],[6M Return vs Nifty Z-Score]],Table2[6M Return vs Nifty Z-Score])</f>
        <v>92</v>
      </c>
      <c r="AU212">
        <f>_xlfn.RANK.AVG(Table2[[#This Row],[Sharpe Ratio Z-Score]],Table2[Sharpe Ratio Z-Score])</f>
        <v>488</v>
      </c>
      <c r="AV212">
        <f>(Table2[[#This Row],[Rank 1Y]]+Table2[[#This Row],[Rank 6M]]+Table2[[#This Row],[Rank Sharpe]])/3</f>
        <v>251.33333333333334</v>
      </c>
    </row>
    <row r="213" spans="1:48" hidden="1" x14ac:dyDescent="0.3">
      <c r="A213" t="s">
        <v>1646</v>
      </c>
      <c r="B213" t="s">
        <v>1647</v>
      </c>
      <c r="C213" t="s">
        <v>3145</v>
      </c>
      <c r="D213" t="s">
        <v>307</v>
      </c>
      <c r="E213">
        <v>5471.4725257814398</v>
      </c>
      <c r="F213">
        <v>2053.1999999999998</v>
      </c>
      <c r="G213">
        <v>63.762722830768404</v>
      </c>
      <c r="H213">
        <f>(Table2[[#This Row],[1Y Return vs Nifty]]-AVERAGE(Table2[1Y Return vs Nifty]))/_xlfn.STDEV.P(Table2[1Y Return vs Nifty])</f>
        <v>0.66268825492180938</v>
      </c>
      <c r="I213">
        <v>-8.5528381182508895</v>
      </c>
      <c r="J213">
        <f>(Table2[[#This Row],[1M Return vs Nifty]]-AVERAGE(Table2[1M Return vs Nifty]))/_xlfn.STDEV.P(Table2[1M Return vs Nifty])</f>
        <v>-0.94267029505443811</v>
      </c>
      <c r="K213">
        <v>54.119174874044504</v>
      </c>
      <c r="L213">
        <f>(Table2[[#This Row],[6M Return vs Nifty]]-AVERAGE(Table2[6M Return vs Nifty]))/_xlfn.STDEV.P(Table2[6M Return vs Nifty])</f>
        <v>1.6831369375552199</v>
      </c>
      <c r="M213">
        <v>-6.9926821812801503</v>
      </c>
      <c r="N213">
        <f>(Table2[[#This Row],[1W Return vs Nifty]]-AVERAGE(Table2[1W Return vs Nifty]))/_xlfn.STDEV.P(Table2[1W Return vs Nifty])</f>
        <v>-1.5741505576960746</v>
      </c>
      <c r="O213">
        <v>2223.86</v>
      </c>
      <c r="P213">
        <v>2195.7623227220301</v>
      </c>
      <c r="Q213">
        <v>1792.56008841222</v>
      </c>
      <c r="R213">
        <v>22.789119395531799</v>
      </c>
      <c r="S213" s="1">
        <f>(Table2[[#This Row],[Close Price]]-Table2[[#This Row],[20D EMA]])/Table2[[#This Row],[20D EMA]]</f>
        <v>-7.6740442294029432E-2</v>
      </c>
      <c r="T213" s="1">
        <f>(Table2[[#This Row],[Close Price]]-Table2[[#This Row],[50D EMA]])/Table2[[#This Row],[50D EMA]]</f>
        <v>-6.4926117570548114E-2</v>
      </c>
      <c r="U213" s="1">
        <f>(Table2[[#This Row],[Close Price]]-Table2[[#This Row],[200D EMA]])/Table2[[#This Row],[200D EMA]]</f>
        <v>0.14540093426862163</v>
      </c>
      <c r="V213">
        <v>0.85844060332799499</v>
      </c>
      <c r="W213">
        <v>2020</v>
      </c>
      <c r="X213">
        <v>2077</v>
      </c>
      <c r="Y213">
        <v>1973.3</v>
      </c>
      <c r="Z213">
        <v>2098.4499999999998</v>
      </c>
      <c r="AA213">
        <v>2020</v>
      </c>
      <c r="AB213">
        <v>2077</v>
      </c>
      <c r="AC213" s="1">
        <f>(Table2[[#This Row],[Close Price]]/Table2[[#This Row],[Day Low]])-1</f>
        <v>1.643564356435645E-2</v>
      </c>
      <c r="AD213" s="1">
        <f>(Table2[[#This Row],[Day High]]/Table2[[#This Row],[Close Price]])-1</f>
        <v>1.159166179622062E-2</v>
      </c>
      <c r="AE213" s="1">
        <f>(Table2[[#This Row],[Close Price]]/Table2[[#This Row],[Current Week Low]])-1</f>
        <v>4.0490548826838113E-2</v>
      </c>
      <c r="AF213" s="1">
        <f>(Table2[[#This Row],[Current Week High]]/Table2[[#This Row],[Close Price]])-1</f>
        <v>2.2038768751217575E-2</v>
      </c>
      <c r="AG213" s="1">
        <f>(Table2[[#This Row],[Close Price]]/Table2[[#This Row],[Current Month Low]])-1</f>
        <v>1.643564356435645E-2</v>
      </c>
      <c r="AH213" s="1">
        <f>(Table2[[#This Row],[Current Month High]]/Table2[[#This Row],[Close Price]])-1</f>
        <v>1.159166179622062E-2</v>
      </c>
      <c r="AI213">
        <v>27.610559127216</v>
      </c>
      <c r="AJ213">
        <v>115.819624743785</v>
      </c>
      <c r="AK213" t="str">
        <f>IF(AND(Table2[[#This Row],[20D EMA]]&gt;Table2[[#This Row],[50D EMA]],Table2[[#This Row],[50D EMA]]&gt;Table2[[#This Row],[200D EMA]]),"Uptrend","Downtrend/NoTrend")</f>
        <v>Uptrend</v>
      </c>
      <c r="AL213">
        <v>0.1</v>
      </c>
      <c r="AM213" t="s">
        <v>3181</v>
      </c>
      <c r="AN213">
        <v>-20.97</v>
      </c>
      <c r="AO213" t="s">
        <v>3180</v>
      </c>
      <c r="AP213">
        <v>-1.0213842359287E-2</v>
      </c>
      <c r="AQ213">
        <f>(Table2[[#This Row],[Sharpe Ratio]]-AVERAGE(Table2[Sharpe Ratio]))/_xlfn.STDEV.P(Table2[Sharpe Ratio])</f>
        <v>-0.80835812549913177</v>
      </c>
      <c r="AR2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-0.97935378577261512</v>
      </c>
      <c r="AS213">
        <f>_xlfn.RANK.AVG(Table2[[#This Row],[1Y Return vs Nifty Z-Score]],Table2[1Y Return vs Nifty Z-Score])</f>
        <v>137</v>
      </c>
      <c r="AT213">
        <f>_xlfn.RANK.AVG(Table2[[#This Row],[6M Return vs Nifty Z-Score]],Table2[6M Return vs Nifty Z-Score])</f>
        <v>38</v>
      </c>
      <c r="AU213">
        <f>_xlfn.RANK.AVG(Table2[[#This Row],[Sharpe Ratio Z-Score]],Table2[Sharpe Ratio Z-Score])</f>
        <v>579</v>
      </c>
      <c r="AV213">
        <f>(Table2[[#This Row],[Rank 1Y]]+Table2[[#This Row],[Rank 6M]]+Table2[[#This Row],[Rank Sharpe]])/3</f>
        <v>251.33333333333334</v>
      </c>
    </row>
    <row r="214" spans="1:48" hidden="1" x14ac:dyDescent="0.3">
      <c r="A214" t="s">
        <v>1530</v>
      </c>
      <c r="B214" t="s">
        <v>1531</v>
      </c>
      <c r="C214" t="s">
        <v>3141</v>
      </c>
      <c r="D214" t="s">
        <v>202</v>
      </c>
      <c r="E214">
        <v>6533.6042836497199</v>
      </c>
      <c r="F214">
        <v>459.5</v>
      </c>
      <c r="G214">
        <v>13.241797808877999</v>
      </c>
      <c r="H214">
        <f>(Table2[[#This Row],[1Y Return vs Nifty]]-AVERAGE(Table2[1Y Return vs Nifty]))/_xlfn.STDEV.P(Table2[1Y Return vs Nifty])</f>
        <v>-0.19086126531102188</v>
      </c>
      <c r="I214">
        <v>-6.6733383164677198</v>
      </c>
      <c r="J214">
        <f>(Table2[[#This Row],[1M Return vs Nifty]]-AVERAGE(Table2[1M Return vs Nifty]))/_xlfn.STDEV.P(Table2[1M Return vs Nifty])</f>
        <v>-0.74182365147628893</v>
      </c>
      <c r="K214">
        <v>11.3845354199265</v>
      </c>
      <c r="L214">
        <f>(Table2[[#This Row],[6M Return vs Nifty]]-AVERAGE(Table2[6M Return vs Nifty]))/_xlfn.STDEV.P(Table2[6M Return vs Nifty])</f>
        <v>0.19653213384204873</v>
      </c>
      <c r="M214">
        <v>-8.0478989843838195E-2</v>
      </c>
      <c r="N214">
        <f>(Table2[[#This Row],[1W Return vs Nifty]]-AVERAGE(Table2[1W Return vs Nifty]))/_xlfn.STDEV.P(Table2[1W Return vs Nifty])</f>
        <v>-0.26132908390896759</v>
      </c>
      <c r="O214">
        <v>454.36</v>
      </c>
      <c r="P214">
        <v>473.67733531086702</v>
      </c>
      <c r="Q214">
        <v>432.25271926296199</v>
      </c>
      <c r="R214">
        <v>51.803759187168602</v>
      </c>
      <c r="S214" s="1">
        <f>(Table2[[#This Row],[Close Price]]-Table2[[#This Row],[20D EMA]])/Table2[[#This Row],[20D EMA]]</f>
        <v>1.1312615547143204E-2</v>
      </c>
      <c r="T214" s="1">
        <f>(Table2[[#This Row],[Close Price]]-Table2[[#This Row],[50D EMA]])/Table2[[#This Row],[50D EMA]]</f>
        <v>-2.9930364520317738E-2</v>
      </c>
      <c r="U214" s="1">
        <f>(Table2[[#This Row],[Close Price]]-Table2[[#This Row],[200D EMA]])/Table2[[#This Row],[200D EMA]]</f>
        <v>6.3035533434000354E-2</v>
      </c>
      <c r="V214">
        <v>0.58324208551106105</v>
      </c>
      <c r="W214">
        <v>457.6</v>
      </c>
      <c r="X214">
        <v>466.95</v>
      </c>
      <c r="Y214">
        <v>421.4</v>
      </c>
      <c r="Z214">
        <v>466.95</v>
      </c>
      <c r="AA214">
        <v>457.6</v>
      </c>
      <c r="AB214">
        <v>466.95</v>
      </c>
      <c r="AC214" s="1">
        <f>(Table2[[#This Row],[Close Price]]/Table2[[#This Row],[Day Low]])-1</f>
        <v>4.1520979020979176E-3</v>
      </c>
      <c r="AD214" s="1">
        <f>(Table2[[#This Row],[Day High]]/Table2[[#This Row],[Close Price]])-1</f>
        <v>1.6213275299238328E-2</v>
      </c>
      <c r="AE214" s="1">
        <f>(Table2[[#This Row],[Close Price]]/Table2[[#This Row],[Current Week Low]])-1</f>
        <v>9.0412909349786519E-2</v>
      </c>
      <c r="AF214" s="1">
        <f>(Table2[[#This Row],[Current Week High]]/Table2[[#This Row],[Close Price]])-1</f>
        <v>1.6213275299238328E-2</v>
      </c>
      <c r="AG214" s="1">
        <f>(Table2[[#This Row],[Close Price]]/Table2[[#This Row],[Current Month Low]])-1</f>
        <v>4.1520979020979176E-3</v>
      </c>
      <c r="AH214" s="1">
        <f>(Table2[[#This Row],[Current Month High]]/Table2[[#This Row],[Close Price]])-1</f>
        <v>1.6213275299238328E-2</v>
      </c>
      <c r="AI214">
        <v>21.773667029379698</v>
      </c>
      <c r="AJ214">
        <v>69.213772785858893</v>
      </c>
      <c r="AK214" t="str">
        <f>IF(AND(Table2[[#This Row],[20D EMA]]&gt;Table2[[#This Row],[50D EMA]],Table2[[#This Row],[50D EMA]]&gt;Table2[[#This Row],[200D EMA]]),"Uptrend","Downtrend/NoTrend")</f>
        <v>Downtrend/NoTrend</v>
      </c>
      <c r="AL214">
        <v>-0.05</v>
      </c>
      <c r="AM214" t="s">
        <v>3180</v>
      </c>
      <c r="AN214">
        <v>2.5099999999999998</v>
      </c>
      <c r="AO214" t="s">
        <v>3181</v>
      </c>
      <c r="AP214">
        <v>0.124693245968563</v>
      </c>
      <c r="AQ214">
        <f>(Table2[[#This Row],[Sharpe Ratio]]-AVERAGE(Table2[Sharpe Ratio]))/_xlfn.STDEV.P(Table2[Sharpe Ratio])</f>
        <v>0.79426197936160658</v>
      </c>
      <c r="AR2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4">
        <f>_xlfn.RANK.AVG(Table2[[#This Row],[1Y Return vs Nifty Z-Score]],Table2[1Y Return vs Nifty Z-Score])</f>
        <v>362</v>
      </c>
      <c r="AT214">
        <f>_xlfn.RANK.AVG(Table2[[#This Row],[6M Return vs Nifty Z-Score]],Table2[6M Return vs Nifty Z-Score])</f>
        <v>250</v>
      </c>
      <c r="AU214">
        <f>_xlfn.RANK.AVG(Table2[[#This Row],[Sharpe Ratio Z-Score]],Table2[Sharpe Ratio Z-Score])</f>
        <v>147</v>
      </c>
      <c r="AV214">
        <f>(Table2[[#This Row],[Rank 1Y]]+Table2[[#This Row],[Rank 6M]]+Table2[[#This Row],[Rank Sharpe]])/3</f>
        <v>253</v>
      </c>
    </row>
    <row r="215" spans="1:48" hidden="1" x14ac:dyDescent="0.3">
      <c r="A215" t="s">
        <v>1049</v>
      </c>
      <c r="B215" t="s">
        <v>1050</v>
      </c>
      <c r="C215" t="s">
        <v>3139</v>
      </c>
      <c r="D215" t="s">
        <v>51</v>
      </c>
      <c r="E215">
        <v>12951.246847742301</v>
      </c>
      <c r="F215">
        <v>1051</v>
      </c>
      <c r="G215">
        <v>41.675918744076498</v>
      </c>
      <c r="H215">
        <f>(Table2[[#This Row],[1Y Return vs Nifty]]-AVERAGE(Table2[1Y Return vs Nifty]))/_xlfn.STDEV.P(Table2[1Y Return vs Nifty])</f>
        <v>0.28953235915181147</v>
      </c>
      <c r="I215">
        <v>5.7243273246176702</v>
      </c>
      <c r="J215">
        <f>(Table2[[#This Row],[1M Return vs Nifty]]-AVERAGE(Table2[1M Return vs Nifty]))/_xlfn.STDEV.P(Table2[1M Return vs Nifty])</f>
        <v>0.5830126320145298</v>
      </c>
      <c r="K215">
        <v>17.429689809390801</v>
      </c>
      <c r="L215">
        <f>(Table2[[#This Row],[6M Return vs Nifty]]-AVERAGE(Table2[6M Return vs Nifty]))/_xlfn.STDEV.P(Table2[6M Return vs Nifty])</f>
        <v>0.40682419829748917</v>
      </c>
      <c r="M215">
        <v>3.1361162575266399</v>
      </c>
      <c r="N215">
        <f>(Table2[[#This Row],[1W Return vs Nifty]]-AVERAGE(Table2[1W Return vs Nifty]))/_xlfn.STDEV.P(Table2[1W Return vs Nifty])</f>
        <v>0.34959267233530178</v>
      </c>
      <c r="O215">
        <v>1075.8</v>
      </c>
      <c r="P215">
        <v>1079.00816926217</v>
      </c>
      <c r="Q215">
        <v>926.205516448872</v>
      </c>
      <c r="R215">
        <v>42.242300809919897</v>
      </c>
      <c r="S215" s="1">
        <f>(Table2[[#This Row],[Close Price]]-Table2[[#This Row],[20D EMA]])/Table2[[#This Row],[20D EMA]]</f>
        <v>-2.3052612009667184E-2</v>
      </c>
      <c r="T215" s="1">
        <f>(Table2[[#This Row],[Close Price]]-Table2[[#This Row],[50D EMA]])/Table2[[#This Row],[50D EMA]]</f>
        <v>-2.595732827613537E-2</v>
      </c>
      <c r="U215" s="1">
        <f>(Table2[[#This Row],[Close Price]]-Table2[[#This Row],[200D EMA]])/Table2[[#This Row],[200D EMA]]</f>
        <v>0.13473735724399225</v>
      </c>
      <c r="V215">
        <v>0.55465096230148403</v>
      </c>
      <c r="W215">
        <v>1012.05</v>
      </c>
      <c r="X215">
        <v>1084</v>
      </c>
      <c r="Y215">
        <v>935</v>
      </c>
      <c r="Z215">
        <v>1084</v>
      </c>
      <c r="AA215">
        <v>1012.05</v>
      </c>
      <c r="AB215">
        <v>1084</v>
      </c>
      <c r="AC215" s="1">
        <f>(Table2[[#This Row],[Close Price]]/Table2[[#This Row],[Day Low]])-1</f>
        <v>3.8486240798379479E-2</v>
      </c>
      <c r="AD215" s="1">
        <f>(Table2[[#This Row],[Day High]]/Table2[[#This Row],[Close Price]])-1</f>
        <v>3.1398667935299773E-2</v>
      </c>
      <c r="AE215" s="1">
        <f>(Table2[[#This Row],[Close Price]]/Table2[[#This Row],[Current Week Low]])-1</f>
        <v>0.12406417112299462</v>
      </c>
      <c r="AF215" s="1">
        <f>(Table2[[#This Row],[Current Week High]]/Table2[[#This Row],[Close Price]])-1</f>
        <v>3.1398667935299773E-2</v>
      </c>
      <c r="AG215" s="1">
        <f>(Table2[[#This Row],[Close Price]]/Table2[[#This Row],[Current Month Low]])-1</f>
        <v>3.8486240798379479E-2</v>
      </c>
      <c r="AH215" s="1">
        <f>(Table2[[#This Row],[Current Month High]]/Table2[[#This Row],[Close Price]])-1</f>
        <v>3.1398667935299773E-2</v>
      </c>
      <c r="AI215">
        <v>27.0313986679352</v>
      </c>
      <c r="AJ215">
        <v>70.589190066547602</v>
      </c>
      <c r="AK215" t="str">
        <f>IF(AND(Table2[[#This Row],[20D EMA]]&gt;Table2[[#This Row],[50D EMA]],Table2[[#This Row],[50D EMA]]&gt;Table2[[#This Row],[200D EMA]]),"Uptrend","Downtrend/NoTrend")</f>
        <v>Downtrend/NoTrend</v>
      </c>
      <c r="AL215">
        <v>0.04</v>
      </c>
      <c r="AM215" t="s">
        <v>3181</v>
      </c>
      <c r="AN215">
        <v>-10.42</v>
      </c>
      <c r="AO215" t="s">
        <v>3180</v>
      </c>
      <c r="AP215">
        <v>4.6473481926532001E-2</v>
      </c>
      <c r="AQ215">
        <f>(Table2[[#This Row],[Sharpe Ratio]]-AVERAGE(Table2[Sharpe Ratio]))/_xlfn.STDEV.P(Table2[Sharpe Ratio])</f>
        <v>-0.13494469172584236</v>
      </c>
      <c r="AR2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5">
        <f>_xlfn.RANK.AVG(Table2[[#This Row],[1Y Return vs Nifty Z-Score]],Table2[1Y Return vs Nifty Z-Score])</f>
        <v>209</v>
      </c>
      <c r="AT215">
        <f>_xlfn.RANK.AVG(Table2[[#This Row],[6M Return vs Nifty Z-Score]],Table2[6M Return vs Nifty Z-Score])</f>
        <v>180</v>
      </c>
      <c r="AU215">
        <f>_xlfn.RANK.AVG(Table2[[#This Row],[Sharpe Ratio Z-Score]],Table2[Sharpe Ratio Z-Score])</f>
        <v>375</v>
      </c>
      <c r="AV215">
        <f>(Table2[[#This Row],[Rank 1Y]]+Table2[[#This Row],[Rank 6M]]+Table2[[#This Row],[Rank Sharpe]])/3</f>
        <v>254.66666666666666</v>
      </c>
    </row>
    <row r="216" spans="1:48" hidden="1" x14ac:dyDescent="0.3">
      <c r="A216" t="s">
        <v>1187</v>
      </c>
      <c r="B216" t="s">
        <v>1188</v>
      </c>
      <c r="C216" t="s">
        <v>3146</v>
      </c>
      <c r="D216" t="s">
        <v>470</v>
      </c>
      <c r="E216">
        <v>10182.907715974599</v>
      </c>
      <c r="F216">
        <v>170.14</v>
      </c>
      <c r="G216">
        <v>76.627438934892297</v>
      </c>
      <c r="H216">
        <f>(Table2[[#This Row],[1Y Return vs Nifty]]-AVERAGE(Table2[1Y Return vs Nifty]))/_xlfn.STDEV.P(Table2[1Y Return vs Nifty])</f>
        <v>0.88003724949878259</v>
      </c>
      <c r="I216">
        <v>-16.716579125306801</v>
      </c>
      <c r="J216">
        <f>(Table2[[#This Row],[1M Return vs Nifty]]-AVERAGE(Table2[1M Return vs Nifty]))/_xlfn.STDEV.P(Table2[1M Return vs Nifty])</f>
        <v>-1.8150619700909865</v>
      </c>
      <c r="K216">
        <v>-19.064957799211701</v>
      </c>
      <c r="L216">
        <f>(Table2[[#This Row],[6M Return vs Nifty]]-AVERAGE(Table2[6M Return vs Nifty]))/_xlfn.STDEV.P(Table2[6M Return vs Nifty])</f>
        <v>-0.8627107536240467</v>
      </c>
      <c r="M216">
        <v>-3.1350560411800799</v>
      </c>
      <c r="N216">
        <f>(Table2[[#This Row],[1W Return vs Nifty]]-AVERAGE(Table2[1W Return vs Nifty]))/_xlfn.STDEV.P(Table2[1W Return vs Nifty])</f>
        <v>-0.84147903541787916</v>
      </c>
      <c r="O216">
        <v>182.7</v>
      </c>
      <c r="P216">
        <v>194.22804455252299</v>
      </c>
      <c r="Q216">
        <v>176.58188163456299</v>
      </c>
      <c r="R216">
        <v>41.815651575347097</v>
      </c>
      <c r="S216" s="1">
        <f>(Table2[[#This Row],[Close Price]]-Table2[[#This Row],[20D EMA]])/Table2[[#This Row],[20D EMA]]</f>
        <v>-6.874657909140669E-2</v>
      </c>
      <c r="T216" s="1">
        <f>(Table2[[#This Row],[Close Price]]-Table2[[#This Row],[50D EMA]])/Table2[[#This Row],[50D EMA]]</f>
        <v>-0.12401939487172839</v>
      </c>
      <c r="U216" s="1">
        <f>(Table2[[#This Row],[Close Price]]-Table2[[#This Row],[200D EMA]])/Table2[[#This Row],[200D EMA]]</f>
        <v>-3.6480988734135855E-2</v>
      </c>
      <c r="V216">
        <v>1.05071805843864</v>
      </c>
      <c r="W216">
        <v>164.76</v>
      </c>
      <c r="X216">
        <v>171.23</v>
      </c>
      <c r="Y216">
        <v>162.44</v>
      </c>
      <c r="Z216">
        <v>179.75</v>
      </c>
      <c r="AA216">
        <v>164.76</v>
      </c>
      <c r="AB216">
        <v>171.23</v>
      </c>
      <c r="AC216" s="1">
        <f>(Table2[[#This Row],[Close Price]]/Table2[[#This Row],[Day Low]])-1</f>
        <v>3.2653556688516661E-2</v>
      </c>
      <c r="AD216" s="1">
        <f>(Table2[[#This Row],[Day High]]/Table2[[#This Row],[Close Price]])-1</f>
        <v>6.4064887739507803E-3</v>
      </c>
      <c r="AE216" s="1">
        <f>(Table2[[#This Row],[Close Price]]/Table2[[#This Row],[Current Week Low]])-1</f>
        <v>4.7402117704998803E-2</v>
      </c>
      <c r="AF216" s="1">
        <f>(Table2[[#This Row],[Current Week High]]/Table2[[#This Row],[Close Price]])-1</f>
        <v>5.6482896438227348E-2</v>
      </c>
      <c r="AG216" s="1">
        <f>(Table2[[#This Row],[Close Price]]/Table2[[#This Row],[Current Month Low]])-1</f>
        <v>3.2653556688516661E-2</v>
      </c>
      <c r="AH216" s="1">
        <f>(Table2[[#This Row],[Current Month High]]/Table2[[#This Row],[Close Price]])-1</f>
        <v>6.4064887739507803E-3</v>
      </c>
      <c r="AI216">
        <v>39.061948983190298</v>
      </c>
      <c r="AJ216">
        <v>106.105390672319</v>
      </c>
      <c r="AK216" t="str">
        <f>IF(AND(Table2[[#This Row],[20D EMA]]&gt;Table2[[#This Row],[50D EMA]],Table2[[#This Row],[50D EMA]]&gt;Table2[[#This Row],[200D EMA]]),"Uptrend","Downtrend/NoTrend")</f>
        <v>Downtrend/NoTrend</v>
      </c>
      <c r="AL216">
        <v>-0.1</v>
      </c>
      <c r="AM216" t="s">
        <v>3180</v>
      </c>
      <c r="AN216">
        <v>-14.75</v>
      </c>
      <c r="AO216" t="s">
        <v>3180</v>
      </c>
      <c r="AP216">
        <v>0.18331924164579899</v>
      </c>
      <c r="AQ216">
        <f>(Table2[[#This Row],[Sharpe Ratio]]-AVERAGE(Table2[Sharpe Ratio]))/_xlfn.STDEV.P(Table2[Sharpe Ratio])</f>
        <v>1.4907057356117455</v>
      </c>
      <c r="AR2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6">
        <f>_xlfn.RANK.AVG(Table2[[#This Row],[1Y Return vs Nifty Z-Score]],Table2[1Y Return vs Nifty Z-Score])</f>
        <v>108</v>
      </c>
      <c r="AT216">
        <f>_xlfn.RANK.AVG(Table2[[#This Row],[6M Return vs Nifty Z-Score]],Table2[6M Return vs Nifty Z-Score])</f>
        <v>614</v>
      </c>
      <c r="AU216">
        <f>_xlfn.RANK.AVG(Table2[[#This Row],[Sharpe Ratio Z-Score]],Table2[Sharpe Ratio Z-Score])</f>
        <v>46</v>
      </c>
      <c r="AV216">
        <f>(Table2[[#This Row],[Rank 1Y]]+Table2[[#This Row],[Rank 6M]]+Table2[[#This Row],[Rank Sharpe]])/3</f>
        <v>256</v>
      </c>
    </row>
    <row r="217" spans="1:48" x14ac:dyDescent="0.3">
      <c r="A217" t="s">
        <v>439</v>
      </c>
      <c r="B217" t="s">
        <v>440</v>
      </c>
      <c r="C217" t="s">
        <v>3134</v>
      </c>
      <c r="D217" t="s">
        <v>21</v>
      </c>
      <c r="E217">
        <v>50859.2207178768</v>
      </c>
      <c r="F217">
        <v>7552.7</v>
      </c>
      <c r="G217">
        <v>22.263924270070898</v>
      </c>
      <c r="H217">
        <f>(Table2[[#This Row],[1Y Return vs Nifty]]-AVERAGE(Table2[1Y Return vs Nifty]))/_xlfn.STDEV.P(Table2[1Y Return vs Nifty])</f>
        <v>-3.8432708052927193E-2</v>
      </c>
      <c r="I217">
        <v>14.239782780534201</v>
      </c>
      <c r="J217">
        <f>(Table2[[#This Row],[1M Return vs Nifty]]-AVERAGE(Table2[1M Return vs Nifty]))/_xlfn.STDEV.P(Table2[1M Return vs Nifty])</f>
        <v>1.492989129611088</v>
      </c>
      <c r="K217">
        <v>43.968955480785603</v>
      </c>
      <c r="L217">
        <f>(Table2[[#This Row],[6M Return vs Nifty]]-AVERAGE(Table2[6M Return vs Nifty]))/_xlfn.STDEV.P(Table2[6M Return vs Nifty])</f>
        <v>1.3300424666176107</v>
      </c>
      <c r="M217">
        <v>-1.6250800497900599</v>
      </c>
      <c r="N217">
        <f>(Table2[[#This Row],[1W Return vs Nifty]]-AVERAGE(Table2[1W Return vs Nifty]))/_xlfn.STDEV.P(Table2[1W Return vs Nifty])</f>
        <v>-0.55469219604143449</v>
      </c>
      <c r="O217">
        <v>7406.51</v>
      </c>
      <c r="P217">
        <v>7022.0565049256102</v>
      </c>
      <c r="Q217">
        <v>6151.1070900016102</v>
      </c>
      <c r="R217">
        <v>67.812029074380803</v>
      </c>
      <c r="S217" s="1">
        <f>(Table2[[#This Row],[Close Price]]-Table2[[#This Row],[20D EMA]])/Table2[[#This Row],[20D EMA]]</f>
        <v>1.9738041263699043E-2</v>
      </c>
      <c r="T217" s="1">
        <f>(Table2[[#This Row],[Close Price]]-Table2[[#This Row],[50D EMA]])/Table2[[#This Row],[50D EMA]]</f>
        <v>7.556810383143038E-2</v>
      </c>
      <c r="U217" s="1">
        <f>(Table2[[#This Row],[Close Price]]-Table2[[#This Row],[200D EMA]])/Table2[[#This Row],[200D EMA]]</f>
        <v>0.22786026799576053</v>
      </c>
      <c r="V217">
        <v>1.7575378770202199</v>
      </c>
      <c r="W217">
        <v>7468.9</v>
      </c>
      <c r="X217">
        <v>7635</v>
      </c>
      <c r="Y217">
        <v>7420</v>
      </c>
      <c r="Z217">
        <v>7894.6</v>
      </c>
      <c r="AA217">
        <v>7468.9</v>
      </c>
      <c r="AB217">
        <v>7635</v>
      </c>
      <c r="AC217" s="1">
        <f>(Table2[[#This Row],[Close Price]]/Table2[[#This Row],[Day Low]])-1</f>
        <v>1.1219858345941303E-2</v>
      </c>
      <c r="AD217" s="1">
        <f>(Table2[[#This Row],[Day High]]/Table2[[#This Row],[Close Price]])-1</f>
        <v>1.0896765395156827E-2</v>
      </c>
      <c r="AE217" s="1">
        <f>(Table2[[#This Row],[Close Price]]/Table2[[#This Row],[Current Week Low]])-1</f>
        <v>1.7884097035040458E-2</v>
      </c>
      <c r="AF217" s="1">
        <f>(Table2[[#This Row],[Current Week High]]/Table2[[#This Row],[Close Price]])-1</f>
        <v>4.5268579448409341E-2</v>
      </c>
      <c r="AG217" s="1">
        <f>(Table2[[#This Row],[Close Price]]/Table2[[#This Row],[Current Month Low]])-1</f>
        <v>1.1219858345941303E-2</v>
      </c>
      <c r="AH217" s="1">
        <f>(Table2[[#This Row],[Current Month High]]/Table2[[#This Row],[Close Price]])-1</f>
        <v>1.0896765395156827E-2</v>
      </c>
      <c r="AI217">
        <v>4.5268579448409296</v>
      </c>
      <c r="AJ217">
        <v>76.166540323050896</v>
      </c>
      <c r="AK217" t="str">
        <f>IF(AND(Table2[[#This Row],[20D EMA]]&gt;Table2[[#This Row],[50D EMA]],Table2[[#This Row],[50D EMA]]&gt;Table2[[#This Row],[200D EMA]]),"Uptrend","Downtrend/NoTrend")</f>
        <v>Uptrend</v>
      </c>
      <c r="AL217">
        <v>0.27</v>
      </c>
      <c r="AM217" t="s">
        <v>3181</v>
      </c>
      <c r="AN217">
        <v>4.84</v>
      </c>
      <c r="AO217" t="s">
        <v>3181</v>
      </c>
      <c r="AP217">
        <v>4.1596178443874997E-2</v>
      </c>
      <c r="AQ217">
        <f>(Table2[[#This Row],[Sharpe Ratio]]-AVERAGE(Table2[Sharpe Ratio]))/_xlfn.STDEV.P(Table2[Sharpe Ratio])</f>
        <v>-0.19288430569051343</v>
      </c>
      <c r="AR2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2.0370223864438235</v>
      </c>
      <c r="AS217">
        <f>_xlfn.RANK.AVG(Table2[[#This Row],[1Y Return vs Nifty Z-Score]],Table2[1Y Return vs Nifty Z-Score])</f>
        <v>304</v>
      </c>
      <c r="AT217">
        <f>_xlfn.RANK.AVG(Table2[[#This Row],[6M Return vs Nifty Z-Score]],Table2[6M Return vs Nifty Z-Score])</f>
        <v>70</v>
      </c>
      <c r="AU217">
        <f>_xlfn.RANK.AVG(Table2[[#This Row],[Sharpe Ratio Z-Score]],Table2[Sharpe Ratio Z-Score])</f>
        <v>397</v>
      </c>
      <c r="AV217">
        <f>(Table2[[#This Row],[Rank 1Y]]+Table2[[#This Row],[Rank 6M]]+Table2[[#This Row],[Rank Sharpe]])/3</f>
        <v>257</v>
      </c>
    </row>
    <row r="218" spans="1:48" x14ac:dyDescent="0.3">
      <c r="A218" t="s">
        <v>302</v>
      </c>
      <c r="B218" t="s">
        <v>303</v>
      </c>
      <c r="C218" t="s">
        <v>3141</v>
      </c>
      <c r="D218" t="s">
        <v>304</v>
      </c>
      <c r="E218">
        <v>86669.962712532099</v>
      </c>
      <c r="F218">
        <v>4473.8999999999996</v>
      </c>
      <c r="G218">
        <v>16.084635234507701</v>
      </c>
      <c r="H218">
        <f>(Table2[[#This Row],[1Y Return vs Nifty]]-AVERAGE(Table2[1Y Return vs Nifty]))/_xlfn.STDEV.P(Table2[1Y Return vs Nifty])</f>
        <v>-0.14283161186158919</v>
      </c>
      <c r="I218">
        <v>10.717526507733201</v>
      </c>
      <c r="J218">
        <f>(Table2[[#This Row],[1M Return vs Nifty]]-AVERAGE(Table2[1M Return vs Nifty]))/_xlfn.STDEV.P(Table2[1M Return vs Nifty])</f>
        <v>1.1165946497909849</v>
      </c>
      <c r="K218">
        <v>10.4954186330878</v>
      </c>
      <c r="L218">
        <f>(Table2[[#This Row],[6M Return vs Nifty]]-AVERAGE(Table2[6M Return vs Nifty]))/_xlfn.STDEV.P(Table2[6M Return vs Nifty])</f>
        <v>0.16560253426521029</v>
      </c>
      <c r="M218">
        <v>-6.1511206768904998</v>
      </c>
      <c r="N218">
        <f>(Table2[[#This Row],[1W Return vs Nifty]]-AVERAGE(Table2[1W Return vs Nifty]))/_xlfn.STDEV.P(Table2[1W Return vs Nifty])</f>
        <v>-1.4143143978094408</v>
      </c>
      <c r="O218">
        <v>4434.7700000000004</v>
      </c>
      <c r="P218">
        <v>4286.4723036503201</v>
      </c>
      <c r="Q218">
        <v>3942.8304522746298</v>
      </c>
      <c r="R218">
        <v>48.485672445842802</v>
      </c>
      <c r="S218" s="1">
        <f>(Table2[[#This Row],[Close Price]]-Table2[[#This Row],[20D EMA]])/Table2[[#This Row],[20D EMA]]</f>
        <v>8.8234564588466138E-3</v>
      </c>
      <c r="T218" s="1">
        <f>(Table2[[#This Row],[Close Price]]-Table2[[#This Row],[50D EMA]])/Table2[[#This Row],[50D EMA]]</f>
        <v>4.3725395400331372E-2</v>
      </c>
      <c r="U218" s="1">
        <f>(Table2[[#This Row],[Close Price]]-Table2[[#This Row],[200D EMA]])/Table2[[#This Row],[200D EMA]]</f>
        <v>0.13469246373984819</v>
      </c>
      <c r="V218">
        <v>0.881360656743849</v>
      </c>
      <c r="W218">
        <v>4436</v>
      </c>
      <c r="X218">
        <v>4540</v>
      </c>
      <c r="Y218">
        <v>4367.5</v>
      </c>
      <c r="Z218">
        <v>4737.6499999999996</v>
      </c>
      <c r="AA218">
        <v>4436</v>
      </c>
      <c r="AB218">
        <v>4540</v>
      </c>
      <c r="AC218" s="1">
        <f>(Table2[[#This Row],[Close Price]]/Table2[[#This Row],[Day Low]])-1</f>
        <v>8.5437330928763711E-3</v>
      </c>
      <c r="AD218" s="1">
        <f>(Table2[[#This Row],[Day High]]/Table2[[#This Row],[Close Price]])-1</f>
        <v>1.47745814613649E-2</v>
      </c>
      <c r="AE218" s="1">
        <f>(Table2[[#This Row],[Close Price]]/Table2[[#This Row],[Current Week Low]])-1</f>
        <v>2.4361763022323846E-2</v>
      </c>
      <c r="AF218" s="1">
        <f>(Table2[[#This Row],[Current Week High]]/Table2[[#This Row],[Close Price]])-1</f>
        <v>5.8953038735778618E-2</v>
      </c>
      <c r="AG218" s="1">
        <f>(Table2[[#This Row],[Close Price]]/Table2[[#This Row],[Current Month Low]])-1</f>
        <v>8.5437330928763711E-3</v>
      </c>
      <c r="AH218" s="1">
        <f>(Table2[[#This Row],[Current Month High]]/Table2[[#This Row],[Close Price]])-1</f>
        <v>1.47745814613649E-2</v>
      </c>
      <c r="AI218">
        <v>7.5303426540602203</v>
      </c>
      <c r="AJ218">
        <v>45.192853781621601</v>
      </c>
      <c r="AK218" t="str">
        <f>IF(AND(Table2[[#This Row],[20D EMA]]&gt;Table2[[#This Row],[50D EMA]],Table2[[#This Row],[50D EMA]]&gt;Table2[[#This Row],[200D EMA]]),"Uptrend","Downtrend/NoTrend")</f>
        <v>Uptrend</v>
      </c>
      <c r="AL218">
        <v>0.2</v>
      </c>
      <c r="AM218" t="s">
        <v>3181</v>
      </c>
      <c r="AN218">
        <v>-0.82</v>
      </c>
      <c r="AO218" t="s">
        <v>3180</v>
      </c>
      <c r="AP218">
        <v>0.117314458537691</v>
      </c>
      <c r="AQ218">
        <f>(Table2[[#This Row],[Sharpe Ratio]]-AVERAGE(Table2[Sharpe Ratio]))/_xlfn.STDEV.P(Table2[Sharpe Ratio])</f>
        <v>0.70660614724201309</v>
      </c>
      <c r="AR2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0.43165732162717818</v>
      </c>
      <c r="AS218">
        <f>_xlfn.RANK.AVG(Table2[[#This Row],[1Y Return vs Nifty Z-Score]],Table2[1Y Return vs Nifty Z-Score])</f>
        <v>346</v>
      </c>
      <c r="AT218">
        <f>_xlfn.RANK.AVG(Table2[[#This Row],[6M Return vs Nifty Z-Score]],Table2[6M Return vs Nifty Z-Score])</f>
        <v>259</v>
      </c>
      <c r="AU218">
        <f>_xlfn.RANK.AVG(Table2[[#This Row],[Sharpe Ratio Z-Score]],Table2[Sharpe Ratio Z-Score])</f>
        <v>166</v>
      </c>
      <c r="AV218">
        <f>(Table2[[#This Row],[Rank 1Y]]+Table2[[#This Row],[Rank 6M]]+Table2[[#This Row],[Rank Sharpe]])/3</f>
        <v>257</v>
      </c>
    </row>
    <row r="219" spans="1:48" x14ac:dyDescent="0.3">
      <c r="A219" t="s">
        <v>918</v>
      </c>
      <c r="B219" t="s">
        <v>919</v>
      </c>
      <c r="C219" t="s">
        <v>3139</v>
      </c>
      <c r="D219" t="s">
        <v>247</v>
      </c>
      <c r="E219">
        <v>16388.819535136099</v>
      </c>
      <c r="F219">
        <v>1549.5</v>
      </c>
      <c r="G219">
        <v>18.638093745240901</v>
      </c>
      <c r="H219">
        <f>(Table2[[#This Row],[1Y Return vs Nifty]]-AVERAGE(Table2[1Y Return vs Nifty]))/_xlfn.STDEV.P(Table2[1Y Return vs Nifty])</f>
        <v>-9.9691006541587676E-2</v>
      </c>
      <c r="I219">
        <v>21.940338442735499</v>
      </c>
      <c r="J219">
        <f>(Table2[[#This Row],[1M Return vs Nifty]]-AVERAGE(Table2[1M Return vs Nifty]))/_xlfn.STDEV.P(Table2[1M Return vs Nifty])</f>
        <v>2.3158840067334383</v>
      </c>
      <c r="K219">
        <v>3.9725639301781399</v>
      </c>
      <c r="L219">
        <f>(Table2[[#This Row],[6M Return vs Nifty]]-AVERAGE(Table2[6M Return vs Nifty]))/_xlfn.STDEV.P(Table2[6M Return vs Nifty])</f>
        <v>-6.1307233996193256E-2</v>
      </c>
      <c r="M219">
        <v>16.634091724065801</v>
      </c>
      <c r="N219">
        <f>(Table2[[#This Row],[1W Return vs Nifty]]-AVERAGE(Table2[1W Return vs Nifty]))/_xlfn.STDEV.P(Table2[1W Return vs Nifty])</f>
        <v>2.913237223045039</v>
      </c>
      <c r="O219">
        <v>1447.51</v>
      </c>
      <c r="P219">
        <v>1383.3726223904</v>
      </c>
      <c r="Q219">
        <v>1272.2473341083601</v>
      </c>
      <c r="R219">
        <v>63.290159737094498</v>
      </c>
      <c r="S219" s="1">
        <f>(Table2[[#This Row],[Close Price]]-Table2[[#This Row],[20D EMA]])/Table2[[#This Row],[20D EMA]]</f>
        <v>7.0458926017782267E-2</v>
      </c>
      <c r="T219" s="1">
        <f>(Table2[[#This Row],[Close Price]]-Table2[[#This Row],[50D EMA]])/Table2[[#This Row],[50D EMA]]</f>
        <v>0.12008866947398456</v>
      </c>
      <c r="U219" s="1">
        <f>(Table2[[#This Row],[Close Price]]-Table2[[#This Row],[200D EMA]])/Table2[[#This Row],[200D EMA]]</f>
        <v>0.21792355814677283</v>
      </c>
      <c r="V219">
        <v>1.3598964591606599</v>
      </c>
      <c r="W219">
        <v>1536.6</v>
      </c>
      <c r="X219">
        <v>1612</v>
      </c>
      <c r="Y219">
        <v>1438.8</v>
      </c>
      <c r="Z219">
        <v>1637.95</v>
      </c>
      <c r="AA219">
        <v>1536.6</v>
      </c>
      <c r="AB219">
        <v>1612</v>
      </c>
      <c r="AC219" s="1">
        <f>(Table2[[#This Row],[Close Price]]/Table2[[#This Row],[Day Low]])-1</f>
        <v>8.3951581413510556E-3</v>
      </c>
      <c r="AD219" s="1">
        <f>(Table2[[#This Row],[Day High]]/Table2[[#This Row],[Close Price]])-1</f>
        <v>4.0335592126492514E-2</v>
      </c>
      <c r="AE219" s="1">
        <f>(Table2[[#This Row],[Close Price]]/Table2[[#This Row],[Current Week Low]])-1</f>
        <v>7.6939115929941737E-2</v>
      </c>
      <c r="AF219" s="1">
        <f>(Table2[[#This Row],[Current Week High]]/Table2[[#This Row],[Close Price]])-1</f>
        <v>5.7082929977412045E-2</v>
      </c>
      <c r="AG219" s="1">
        <f>(Table2[[#This Row],[Close Price]]/Table2[[#This Row],[Current Month Low]])-1</f>
        <v>8.3951581413510556E-3</v>
      </c>
      <c r="AH219" s="1">
        <f>(Table2[[#This Row],[Current Month High]]/Table2[[#This Row],[Close Price]])-1</f>
        <v>4.0335592126492514E-2</v>
      </c>
      <c r="AI219">
        <v>6.4214262665375799</v>
      </c>
      <c r="AJ219">
        <v>56.050153582758398</v>
      </c>
      <c r="AK219" t="str">
        <f>IF(AND(Table2[[#This Row],[20D EMA]]&gt;Table2[[#This Row],[50D EMA]],Table2[[#This Row],[50D EMA]]&gt;Table2[[#This Row],[200D EMA]]),"Uptrend","Downtrend/NoTrend")</f>
        <v>Uptrend</v>
      </c>
      <c r="AL219">
        <v>0.22</v>
      </c>
      <c r="AM219" t="s">
        <v>3181</v>
      </c>
      <c r="AN219">
        <v>6.76</v>
      </c>
      <c r="AO219" t="s">
        <v>3181</v>
      </c>
      <c r="AP219">
        <v>0.14400312039824201</v>
      </c>
      <c r="AQ219">
        <f>(Table2[[#This Row],[Sharpe Ratio]]-AVERAGE(Table2[Sharpe Ratio]))/_xlfn.STDEV.P(Table2[Sharpe Ratio])</f>
        <v>1.0236523944014315</v>
      </c>
      <c r="AR2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6.091775383642128</v>
      </c>
      <c r="AS219">
        <f>_xlfn.RANK.AVG(Table2[[#This Row],[1Y Return vs Nifty Z-Score]],Table2[1Y Return vs Nifty Z-Score])</f>
        <v>317</v>
      </c>
      <c r="AT219">
        <f>_xlfn.RANK.AVG(Table2[[#This Row],[6M Return vs Nifty Z-Score]],Table2[6M Return vs Nifty Z-Score])</f>
        <v>339</v>
      </c>
      <c r="AU219">
        <f>_xlfn.RANK.AVG(Table2[[#This Row],[Sharpe Ratio Z-Score]],Table2[Sharpe Ratio Z-Score])</f>
        <v>116</v>
      </c>
      <c r="AV219">
        <f>(Table2[[#This Row],[Rank 1Y]]+Table2[[#This Row],[Rank 6M]]+Table2[[#This Row],[Rank Sharpe]])/3</f>
        <v>257.33333333333331</v>
      </c>
    </row>
    <row r="220" spans="1:48" x14ac:dyDescent="0.3">
      <c r="A220" t="s">
        <v>447</v>
      </c>
      <c r="B220" t="s">
        <v>448</v>
      </c>
      <c r="C220" t="s">
        <v>3135</v>
      </c>
      <c r="D220" t="s">
        <v>24</v>
      </c>
      <c r="E220">
        <v>50001.811454623698</v>
      </c>
      <c r="F220">
        <v>204.17</v>
      </c>
      <c r="G220">
        <v>17.326004961645801</v>
      </c>
      <c r="H220">
        <f>(Table2[[#This Row],[1Y Return vs Nifty]]-AVERAGE(Table2[1Y Return vs Nifty]))/_xlfn.STDEV.P(Table2[1Y Return vs Nifty])</f>
        <v>-0.12185870737555335</v>
      </c>
      <c r="I220">
        <v>9.0052108260563895</v>
      </c>
      <c r="J220">
        <f>(Table2[[#This Row],[1M Return vs Nifty]]-AVERAGE(Table2[1M Return vs Nifty]))/_xlfn.STDEV.P(Table2[1M Return vs Nifty])</f>
        <v>0.93361359436084768</v>
      </c>
      <c r="K220">
        <v>14.0114638404084</v>
      </c>
      <c r="L220">
        <f>(Table2[[#This Row],[6M Return vs Nifty]]-AVERAGE(Table2[6M Return vs Nifty]))/_xlfn.STDEV.P(Table2[6M Return vs Nifty])</f>
        <v>0.28791477936762672</v>
      </c>
      <c r="M220">
        <v>6.9005618587759798</v>
      </c>
      <c r="N220">
        <f>(Table2[[#This Row],[1W Return vs Nifty]]-AVERAGE(Table2[1W Return vs Nifty]))/_xlfn.STDEV.P(Table2[1W Return vs Nifty])</f>
        <v>1.0645665938696636</v>
      </c>
      <c r="O220">
        <v>194.48</v>
      </c>
      <c r="P220">
        <v>192.19050099928299</v>
      </c>
      <c r="Q220">
        <v>176.46079494482299</v>
      </c>
      <c r="R220">
        <v>71.2973403069238</v>
      </c>
      <c r="S220" s="1">
        <f>(Table2[[#This Row],[Close Price]]-Table2[[#This Row],[20D EMA]])/Table2[[#This Row],[20D EMA]]</f>
        <v>4.9825174825174817E-2</v>
      </c>
      <c r="T220" s="1">
        <f>(Table2[[#This Row],[Close Price]]-Table2[[#This Row],[50D EMA]])/Table2[[#This Row],[50D EMA]]</f>
        <v>6.2331379222335712E-2</v>
      </c>
      <c r="U220" s="1">
        <f>(Table2[[#This Row],[Close Price]]-Table2[[#This Row],[200D EMA]])/Table2[[#This Row],[200D EMA]]</f>
        <v>0.15702754293859611</v>
      </c>
      <c r="V220">
        <v>1.3758870929448399</v>
      </c>
      <c r="W220">
        <v>203.5</v>
      </c>
      <c r="X220">
        <v>205.55</v>
      </c>
      <c r="Y220">
        <v>182</v>
      </c>
      <c r="Z220">
        <v>205.66</v>
      </c>
      <c r="AA220">
        <v>203.5</v>
      </c>
      <c r="AB220">
        <v>205.55</v>
      </c>
      <c r="AC220" s="1">
        <f>(Table2[[#This Row],[Close Price]]/Table2[[#This Row],[Day Low]])-1</f>
        <v>3.2923832923832386E-3</v>
      </c>
      <c r="AD220" s="1">
        <f>(Table2[[#This Row],[Day High]]/Table2[[#This Row],[Close Price]])-1</f>
        <v>6.7590733212519183E-3</v>
      </c>
      <c r="AE220" s="1">
        <f>(Table2[[#This Row],[Close Price]]/Table2[[#This Row],[Current Week Low]])-1</f>
        <v>0.12181318681318665</v>
      </c>
      <c r="AF220" s="1">
        <f>(Table2[[#This Row],[Current Week High]]/Table2[[#This Row],[Close Price]])-1</f>
        <v>7.297840035264791E-3</v>
      </c>
      <c r="AG220" s="1">
        <f>(Table2[[#This Row],[Close Price]]/Table2[[#This Row],[Current Month Low]])-1</f>
        <v>3.2923832923832386E-3</v>
      </c>
      <c r="AH220" s="1">
        <f>(Table2[[#This Row],[Current Month High]]/Table2[[#This Row],[Close Price]])-1</f>
        <v>6.7590733212519183E-3</v>
      </c>
      <c r="AI220">
        <v>1.18528677082823</v>
      </c>
      <c r="AJ220">
        <v>46.463414634146297</v>
      </c>
      <c r="AK220" t="str">
        <f>IF(AND(Table2[[#This Row],[20D EMA]]&gt;Table2[[#This Row],[50D EMA]],Table2[[#This Row],[50D EMA]]&gt;Table2[[#This Row],[200D EMA]]),"Uptrend","Downtrend/NoTrend")</f>
        <v>Uptrend</v>
      </c>
      <c r="AL220">
        <v>-0.03</v>
      </c>
      <c r="AM220" t="s">
        <v>3180</v>
      </c>
      <c r="AN220">
        <v>5.03</v>
      </c>
      <c r="AO220" t="s">
        <v>3181</v>
      </c>
      <c r="AP220">
        <v>9.6570211667218006E-2</v>
      </c>
      <c r="AQ220">
        <f>(Table2[[#This Row],[Sharpe Ratio]]-AVERAGE(Table2[Sharpe Ratio]))/_xlfn.STDEV.P(Table2[Sharpe Ratio])</f>
        <v>0.46017619677104588</v>
      </c>
      <c r="AR2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2.6244124569936305</v>
      </c>
      <c r="AS220">
        <f>_xlfn.RANK.AVG(Table2[[#This Row],[1Y Return vs Nifty Z-Score]],Table2[1Y Return vs Nifty Z-Score])</f>
        <v>331</v>
      </c>
      <c r="AT220">
        <f>_xlfn.RANK.AVG(Table2[[#This Row],[6M Return vs Nifty Z-Score]],Table2[6M Return vs Nifty Z-Score])</f>
        <v>218</v>
      </c>
      <c r="AU220">
        <f>_xlfn.RANK.AVG(Table2[[#This Row],[Sharpe Ratio Z-Score]],Table2[Sharpe Ratio Z-Score])</f>
        <v>225</v>
      </c>
      <c r="AV220">
        <f>(Table2[[#This Row],[Rank 1Y]]+Table2[[#This Row],[Rank 6M]]+Table2[[#This Row],[Rank Sharpe]])/3</f>
        <v>258</v>
      </c>
    </row>
    <row r="221" spans="1:48" x14ac:dyDescent="0.3">
      <c r="A221" t="s">
        <v>471</v>
      </c>
      <c r="B221" t="s">
        <v>472</v>
      </c>
      <c r="C221" t="s">
        <v>3149</v>
      </c>
      <c r="D221" t="s">
        <v>473</v>
      </c>
      <c r="E221">
        <v>47313.784338588302</v>
      </c>
      <c r="F221">
        <v>4298.95</v>
      </c>
      <c r="G221">
        <v>29.503050964240799</v>
      </c>
      <c r="H221">
        <f>(Table2[[#This Row],[1Y Return vs Nifty]]-AVERAGE(Table2[1Y Return vs Nifty]))/_xlfn.STDEV.P(Table2[1Y Return vs Nifty])</f>
        <v>8.3872121362529833E-2</v>
      </c>
      <c r="I221">
        <v>7.0384755388692</v>
      </c>
      <c r="J221">
        <f>(Table2[[#This Row],[1M Return vs Nifty]]-AVERAGE(Table2[1M Return vs Nifty]))/_xlfn.STDEV.P(Table2[1M Return vs Nifty])</f>
        <v>0.72344481388878368</v>
      </c>
      <c r="K221">
        <v>10.5555298353416</v>
      </c>
      <c r="L221">
        <f>(Table2[[#This Row],[6M Return vs Nifty]]-AVERAGE(Table2[6M Return vs Nifty]))/_xlfn.STDEV.P(Table2[6M Return vs Nifty])</f>
        <v>0.16769361548571332</v>
      </c>
      <c r="M221">
        <v>-0.70323243719171302</v>
      </c>
      <c r="N221">
        <f>(Table2[[#This Row],[1W Return vs Nifty]]-AVERAGE(Table2[1W Return vs Nifty]))/_xlfn.STDEV.P(Table2[1W Return vs Nifty])</f>
        <v>-0.37960744985256967</v>
      </c>
      <c r="O221">
        <v>4339.29</v>
      </c>
      <c r="P221">
        <v>4137.0664133087403</v>
      </c>
      <c r="Q221">
        <v>3615.93606389673</v>
      </c>
      <c r="R221">
        <v>42.608313274112597</v>
      </c>
      <c r="S221" s="1">
        <f>(Table2[[#This Row],[Close Price]]-Table2[[#This Row],[20D EMA]])/Table2[[#This Row],[20D EMA]]</f>
        <v>-9.2964517236691132E-3</v>
      </c>
      <c r="T221" s="1">
        <f>(Table2[[#This Row],[Close Price]]-Table2[[#This Row],[50D EMA]])/Table2[[#This Row],[50D EMA]]</f>
        <v>3.9130043010788505E-2</v>
      </c>
      <c r="U221" s="1">
        <f>(Table2[[#This Row],[Close Price]]-Table2[[#This Row],[200D EMA]])/Table2[[#This Row],[200D EMA]]</f>
        <v>0.18888993722063124</v>
      </c>
      <c r="V221">
        <v>0.650250171274105</v>
      </c>
      <c r="W221">
        <v>4260</v>
      </c>
      <c r="X221">
        <v>4399.95</v>
      </c>
      <c r="Y221">
        <v>4031</v>
      </c>
      <c r="Z221">
        <v>4399.95</v>
      </c>
      <c r="AA221">
        <v>4260</v>
      </c>
      <c r="AB221">
        <v>4399.95</v>
      </c>
      <c r="AC221" s="1">
        <f>(Table2[[#This Row],[Close Price]]/Table2[[#This Row],[Day Low]])-1</f>
        <v>9.1431924882627857E-3</v>
      </c>
      <c r="AD221" s="1">
        <f>(Table2[[#This Row],[Day High]]/Table2[[#This Row],[Close Price]])-1</f>
        <v>2.3494109026622745E-2</v>
      </c>
      <c r="AE221" s="1">
        <f>(Table2[[#This Row],[Close Price]]/Table2[[#This Row],[Current Week Low]])-1</f>
        <v>6.6472339369883393E-2</v>
      </c>
      <c r="AF221" s="1">
        <f>(Table2[[#This Row],[Current Week High]]/Table2[[#This Row],[Close Price]])-1</f>
        <v>2.3494109026622745E-2</v>
      </c>
      <c r="AG221" s="1">
        <f>(Table2[[#This Row],[Close Price]]/Table2[[#This Row],[Current Month Low]])-1</f>
        <v>9.1431924882627857E-3</v>
      </c>
      <c r="AH221" s="1">
        <f>(Table2[[#This Row],[Current Month High]]/Table2[[#This Row],[Close Price]])-1</f>
        <v>2.3494109026622745E-2</v>
      </c>
      <c r="AI221">
        <v>13.538189557915301</v>
      </c>
      <c r="AJ221">
        <v>73.624798061389299</v>
      </c>
      <c r="AK221" t="str">
        <f>IF(AND(Table2[[#This Row],[20D EMA]]&gt;Table2[[#This Row],[50D EMA]],Table2[[#This Row],[50D EMA]]&gt;Table2[[#This Row],[200D EMA]]),"Uptrend","Downtrend/NoTrend")</f>
        <v>Uptrend</v>
      </c>
      <c r="AL221">
        <v>0.3</v>
      </c>
      <c r="AM221" t="s">
        <v>3181</v>
      </c>
      <c r="AN221">
        <v>-8.0500000000000007</v>
      </c>
      <c r="AO221" t="s">
        <v>3180</v>
      </c>
      <c r="AP221">
        <v>8.7160819870143E-2</v>
      </c>
      <c r="AQ221">
        <f>(Table2[[#This Row],[Sharpe Ratio]]-AVERAGE(Table2[Sharpe Ratio]))/_xlfn.STDEV.P(Table2[Sharpe Ratio])</f>
        <v>0.34839793029584326</v>
      </c>
      <c r="AR2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0.94380103118030045</v>
      </c>
      <c r="AS221">
        <f>_xlfn.RANK.AVG(Table2[[#This Row],[1Y Return vs Nifty Z-Score]],Table2[1Y Return vs Nifty Z-Score])</f>
        <v>273</v>
      </c>
      <c r="AT221">
        <f>_xlfn.RANK.AVG(Table2[[#This Row],[6M Return vs Nifty Z-Score]],Table2[6M Return vs Nifty Z-Score])</f>
        <v>257</v>
      </c>
      <c r="AU221">
        <f>_xlfn.RANK.AVG(Table2[[#This Row],[Sharpe Ratio Z-Score]],Table2[Sharpe Ratio Z-Score])</f>
        <v>252</v>
      </c>
      <c r="AV221">
        <f>(Table2[[#This Row],[Rank 1Y]]+Table2[[#This Row],[Rank 6M]]+Table2[[#This Row],[Rank Sharpe]])/3</f>
        <v>260.66666666666669</v>
      </c>
    </row>
    <row r="222" spans="1:48" hidden="1" x14ac:dyDescent="0.3">
      <c r="A222" t="s">
        <v>878</v>
      </c>
      <c r="B222" t="s">
        <v>879</v>
      </c>
      <c r="C222" t="s">
        <v>3136</v>
      </c>
      <c r="D222" t="s">
        <v>730</v>
      </c>
      <c r="E222">
        <v>17543.268049593898</v>
      </c>
      <c r="F222">
        <v>121.89</v>
      </c>
      <c r="G222">
        <v>61.1326304182192</v>
      </c>
      <c r="H222">
        <f>(Table2[[#This Row],[1Y Return vs Nifty]]-AVERAGE(Table2[1Y Return vs Nifty]))/_xlfn.STDEV.P(Table2[1Y Return vs Nifty])</f>
        <v>0.61825292211809135</v>
      </c>
      <c r="I222">
        <v>-12.843448287198299</v>
      </c>
      <c r="J222">
        <f>(Table2[[#This Row],[1M Return vs Nifty]]-AVERAGE(Table2[1M Return vs Nifty]))/_xlfn.STDEV.P(Table2[1M Return vs Nifty])</f>
        <v>-1.4011724191396742</v>
      </c>
      <c r="K222">
        <v>10.1361420900867</v>
      </c>
      <c r="L222">
        <f>(Table2[[#This Row],[6M Return vs Nifty]]-AVERAGE(Table2[6M Return vs Nifty]))/_xlfn.STDEV.P(Table2[6M Return vs Nifty])</f>
        <v>0.15310442403169974</v>
      </c>
      <c r="M222">
        <v>2.54630675649044</v>
      </c>
      <c r="N222">
        <f>(Table2[[#This Row],[1W Return vs Nifty]]-AVERAGE(Table2[1W Return vs Nifty]))/_xlfn.STDEV.P(Table2[1W Return vs Nifty])</f>
        <v>0.23757128682925963</v>
      </c>
      <c r="O222">
        <v>127.02</v>
      </c>
      <c r="P222">
        <v>133.663993717658</v>
      </c>
      <c r="Q222">
        <v>117.80800426844399</v>
      </c>
      <c r="R222">
        <v>38.410910694557501</v>
      </c>
      <c r="S222" s="1">
        <f>(Table2[[#This Row],[Close Price]]-Table2[[#This Row],[20D EMA]])/Table2[[#This Row],[20D EMA]]</f>
        <v>-4.0387340576287165E-2</v>
      </c>
      <c r="T222" s="1">
        <f>(Table2[[#This Row],[Close Price]]-Table2[[#This Row],[50D EMA]])/Table2[[#This Row],[50D EMA]]</f>
        <v>-8.8086502506640046E-2</v>
      </c>
      <c r="U222" s="1">
        <f>(Table2[[#This Row],[Close Price]]-Table2[[#This Row],[200D EMA]])/Table2[[#This Row],[200D EMA]]</f>
        <v>3.4649561860453378E-2</v>
      </c>
      <c r="V222">
        <v>0.51685897133759995</v>
      </c>
      <c r="W222">
        <v>121.06</v>
      </c>
      <c r="X222">
        <v>122.8</v>
      </c>
      <c r="Y222">
        <v>112.35</v>
      </c>
      <c r="Z222">
        <v>122.8</v>
      </c>
      <c r="AA222">
        <v>121.06</v>
      </c>
      <c r="AB222">
        <v>122.8</v>
      </c>
      <c r="AC222" s="1">
        <f>(Table2[[#This Row],[Close Price]]/Table2[[#This Row],[Day Low]])-1</f>
        <v>6.8561044110357905E-3</v>
      </c>
      <c r="AD222" s="1">
        <f>(Table2[[#This Row],[Day High]]/Table2[[#This Row],[Close Price]])-1</f>
        <v>7.4657478053983262E-3</v>
      </c>
      <c r="AE222" s="1">
        <f>(Table2[[#This Row],[Close Price]]/Table2[[#This Row],[Current Week Low]])-1</f>
        <v>8.4913217623498127E-2</v>
      </c>
      <c r="AF222" s="1">
        <f>(Table2[[#This Row],[Current Week High]]/Table2[[#This Row],[Close Price]])-1</f>
        <v>7.4657478053983262E-3</v>
      </c>
      <c r="AG222" s="1">
        <f>(Table2[[#This Row],[Close Price]]/Table2[[#This Row],[Current Month Low]])-1</f>
        <v>6.8561044110357905E-3</v>
      </c>
      <c r="AH222" s="1">
        <f>(Table2[[#This Row],[Current Month High]]/Table2[[#This Row],[Close Price]])-1</f>
        <v>7.4657478053983262E-3</v>
      </c>
      <c r="AI222">
        <v>40.290425793748398</v>
      </c>
      <c r="AJ222">
        <v>89.712062256809304</v>
      </c>
      <c r="AK222" t="str">
        <f>IF(AND(Table2[[#This Row],[20D EMA]]&gt;Table2[[#This Row],[50D EMA]],Table2[[#This Row],[50D EMA]]&gt;Table2[[#This Row],[200D EMA]]),"Uptrend","Downtrend/NoTrend")</f>
        <v>Downtrend/NoTrend</v>
      </c>
      <c r="AL222">
        <v>-0.1</v>
      </c>
      <c r="AM222" t="s">
        <v>3180</v>
      </c>
      <c r="AN222">
        <v>-11.58</v>
      </c>
      <c r="AO222" t="s">
        <v>3180</v>
      </c>
      <c r="AP222">
        <v>4.7398048825864E-2</v>
      </c>
      <c r="AQ222">
        <f>(Table2[[#This Row],[Sharpe Ratio]]-AVERAGE(Table2[Sharpe Ratio]))/_xlfn.STDEV.P(Table2[Sharpe Ratio])</f>
        <v>-0.12396135853316881</v>
      </c>
      <c r="AR2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2">
        <f>_xlfn.RANK.AVG(Table2[[#This Row],[1Y Return vs Nifty Z-Score]],Table2[1Y Return vs Nifty Z-Score])</f>
        <v>148</v>
      </c>
      <c r="AT222">
        <f>_xlfn.RANK.AVG(Table2[[#This Row],[6M Return vs Nifty Z-Score]],Table2[6M Return vs Nifty Z-Score])</f>
        <v>262</v>
      </c>
      <c r="AU222">
        <f>_xlfn.RANK.AVG(Table2[[#This Row],[Sharpe Ratio Z-Score]],Table2[Sharpe Ratio Z-Score])</f>
        <v>372</v>
      </c>
      <c r="AV222">
        <f>(Table2[[#This Row],[Rank 1Y]]+Table2[[#This Row],[Rank 6M]]+Table2[[#This Row],[Rank Sharpe]])/3</f>
        <v>260.66666666666669</v>
      </c>
    </row>
    <row r="223" spans="1:48" hidden="1" x14ac:dyDescent="0.3">
      <c r="A223" t="s">
        <v>374</v>
      </c>
      <c r="B223" t="s">
        <v>375</v>
      </c>
      <c r="C223" t="s">
        <v>3135</v>
      </c>
      <c r="D223" t="s">
        <v>43</v>
      </c>
      <c r="E223">
        <v>64757.811029115102</v>
      </c>
      <c r="F223">
        <v>371.05</v>
      </c>
      <c r="G223">
        <v>34.429939959141699</v>
      </c>
      <c r="H223">
        <f>(Table2[[#This Row],[1Y Return vs Nifty]]-AVERAGE(Table2[1Y Return vs Nifty]))/_xlfn.STDEV.P(Table2[1Y Return vs Nifty])</f>
        <v>0.16711176386741131</v>
      </c>
      <c r="I223">
        <v>-3.0553821488272299E-2</v>
      </c>
      <c r="J223">
        <f>(Table2[[#This Row],[1M Return vs Nifty]]-AVERAGE(Table2[1M Return vs Nifty]))/_xlfn.STDEV.P(Table2[1M Return vs Nifty])</f>
        <v>-3.1964055554122114E-2</v>
      </c>
      <c r="K223">
        <v>1.2143026682472799</v>
      </c>
      <c r="L223">
        <f>(Table2[[#This Row],[6M Return vs Nifty]]-AVERAGE(Table2[6M Return vs Nifty]))/_xlfn.STDEV.P(Table2[6M Return vs Nifty])</f>
        <v>-0.15725853940699022</v>
      </c>
      <c r="M223">
        <v>2.3159617648703499</v>
      </c>
      <c r="N223">
        <f>(Table2[[#This Row],[1W Return vs Nifty]]-AVERAGE(Table2[1W Return vs Nifty]))/_xlfn.STDEV.P(Table2[1W Return vs Nifty])</f>
        <v>0.19382230506425333</v>
      </c>
      <c r="O223">
        <v>374.96</v>
      </c>
      <c r="P223">
        <v>383.60140408643002</v>
      </c>
      <c r="Q223">
        <v>360.55544675712201</v>
      </c>
      <c r="R223">
        <v>49.765534751024397</v>
      </c>
      <c r="S223" s="1">
        <f>(Table2[[#This Row],[Close Price]]-Table2[[#This Row],[20D EMA]])/Table2[[#This Row],[20D EMA]]</f>
        <v>-1.0427778963089312E-2</v>
      </c>
      <c r="T223" s="1">
        <f>(Table2[[#This Row],[Close Price]]-Table2[[#This Row],[50D EMA]])/Table2[[#This Row],[50D EMA]]</f>
        <v>-3.2719911743602559E-2</v>
      </c>
      <c r="U223" s="1">
        <f>(Table2[[#This Row],[Close Price]]-Table2[[#This Row],[200D EMA]])/Table2[[#This Row],[200D EMA]]</f>
        <v>2.9106627946595291E-2</v>
      </c>
      <c r="V223">
        <v>0.27953054326721899</v>
      </c>
      <c r="W223">
        <v>361.8</v>
      </c>
      <c r="X223">
        <v>375</v>
      </c>
      <c r="Y223">
        <v>347.05</v>
      </c>
      <c r="Z223">
        <v>376.55</v>
      </c>
      <c r="AA223">
        <v>361.8</v>
      </c>
      <c r="AB223">
        <v>375</v>
      </c>
      <c r="AC223" s="1">
        <f>(Table2[[#This Row],[Close Price]]/Table2[[#This Row],[Day Low]])-1</f>
        <v>2.5566611387506821E-2</v>
      </c>
      <c r="AD223" s="1">
        <f>(Table2[[#This Row],[Day High]]/Table2[[#This Row],[Close Price]])-1</f>
        <v>1.0645465570677803E-2</v>
      </c>
      <c r="AE223" s="1">
        <f>(Table2[[#This Row],[Close Price]]/Table2[[#This Row],[Current Week Low]])-1</f>
        <v>6.9154300533064372E-2</v>
      </c>
      <c r="AF223" s="1">
        <f>(Table2[[#This Row],[Current Week High]]/Table2[[#This Row],[Close Price]])-1</f>
        <v>1.4822800161703231E-2</v>
      </c>
      <c r="AG223" s="1">
        <f>(Table2[[#This Row],[Close Price]]/Table2[[#This Row],[Current Month Low]])-1</f>
        <v>2.5566611387506821E-2</v>
      </c>
      <c r="AH223" s="1">
        <f>(Table2[[#This Row],[Current Month High]]/Table2[[#This Row],[Close Price]])-1</f>
        <v>1.0645465570677803E-2</v>
      </c>
      <c r="AI223">
        <v>26.074653011723399</v>
      </c>
      <c r="AJ223">
        <v>67.554752765861295</v>
      </c>
      <c r="AK223" t="str">
        <f>IF(AND(Table2[[#This Row],[20D EMA]]&gt;Table2[[#This Row],[50D EMA]],Table2[[#This Row],[50D EMA]]&gt;Table2[[#This Row],[200D EMA]]),"Uptrend","Downtrend/NoTrend")</f>
        <v>Downtrend/NoTrend</v>
      </c>
      <c r="AL223">
        <v>-0.08</v>
      </c>
      <c r="AM223" t="s">
        <v>3180</v>
      </c>
      <c r="AN223">
        <v>-6.06</v>
      </c>
      <c r="AO223" t="s">
        <v>3180</v>
      </c>
      <c r="AP223">
        <v>0.11586590079756599</v>
      </c>
      <c r="AQ223">
        <f>(Table2[[#This Row],[Sharpe Ratio]]-AVERAGE(Table2[Sharpe Ratio]))/_xlfn.STDEV.P(Table2[Sharpe Ratio])</f>
        <v>0.68939809845710187</v>
      </c>
      <c r="AR2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3">
        <f>_xlfn.RANK.AVG(Table2[[#This Row],[1Y Return vs Nifty Z-Score]],Table2[1Y Return vs Nifty Z-Score])</f>
        <v>241</v>
      </c>
      <c r="AT223">
        <f>_xlfn.RANK.AVG(Table2[[#This Row],[6M Return vs Nifty Z-Score]],Table2[6M Return vs Nifty Z-Score])</f>
        <v>373</v>
      </c>
      <c r="AU223">
        <f>_xlfn.RANK.AVG(Table2[[#This Row],[Sharpe Ratio Z-Score]],Table2[Sharpe Ratio Z-Score])</f>
        <v>173</v>
      </c>
      <c r="AV223">
        <f>(Table2[[#This Row],[Rank 1Y]]+Table2[[#This Row],[Rank 6M]]+Table2[[#This Row],[Rank Sharpe]])/3</f>
        <v>262.33333333333331</v>
      </c>
    </row>
    <row r="224" spans="1:48" hidden="1" x14ac:dyDescent="0.3">
      <c r="A224" t="s">
        <v>1045</v>
      </c>
      <c r="B224" t="s">
        <v>1046</v>
      </c>
      <c r="C224" t="s">
        <v>3146</v>
      </c>
      <c r="D224" t="s">
        <v>117</v>
      </c>
      <c r="E224">
        <v>13085.537025085199</v>
      </c>
      <c r="F224">
        <v>198.12</v>
      </c>
      <c r="G224">
        <v>37.246977064732903</v>
      </c>
      <c r="H224">
        <f>(Table2[[#This Row],[1Y Return vs Nifty]]-AVERAGE(Table2[1Y Return vs Nifty]))/_xlfn.STDEV.P(Table2[1Y Return vs Nifty])</f>
        <v>0.21470552167991394</v>
      </c>
      <c r="I224">
        <v>-6.08756632965805</v>
      </c>
      <c r="J224">
        <f>(Table2[[#This Row],[1M Return vs Nifty]]-AVERAGE(Table2[1M Return vs Nifty]))/_xlfn.STDEV.P(Table2[1M Return vs Nifty])</f>
        <v>-0.67922703010862207</v>
      </c>
      <c r="K224">
        <v>1.91608107837743</v>
      </c>
      <c r="L224">
        <f>(Table2[[#This Row],[6M Return vs Nifty]]-AVERAGE(Table2[6M Return vs Nifty]))/_xlfn.STDEV.P(Table2[6M Return vs Nifty])</f>
        <v>-0.13284585758802281</v>
      </c>
      <c r="M224">
        <v>7.7624387289612597</v>
      </c>
      <c r="N224">
        <f>(Table2[[#This Row],[1W Return vs Nifty]]-AVERAGE(Table2[1W Return vs Nifty]))/_xlfn.STDEV.P(Table2[1W Return vs Nifty])</f>
        <v>1.2282612121559848</v>
      </c>
      <c r="O224">
        <v>188.73</v>
      </c>
      <c r="P224">
        <v>193.07505741244799</v>
      </c>
      <c r="Q224">
        <v>181.08486109096501</v>
      </c>
      <c r="R224">
        <v>56.793284495277199</v>
      </c>
      <c r="S224" s="1">
        <f>(Table2[[#This Row],[Close Price]]-Table2[[#This Row],[20D EMA]])/Table2[[#This Row],[20D EMA]]</f>
        <v>4.975361627722151E-2</v>
      </c>
      <c r="T224" s="1">
        <f>(Table2[[#This Row],[Close Price]]-Table2[[#This Row],[50D EMA]])/Table2[[#This Row],[50D EMA]]</f>
        <v>2.6129437200036569E-2</v>
      </c>
      <c r="U224" s="1">
        <f>(Table2[[#This Row],[Close Price]]-Table2[[#This Row],[200D EMA]])/Table2[[#This Row],[200D EMA]]</f>
        <v>9.4072683969300311E-2</v>
      </c>
      <c r="V224">
        <v>0.78088226976598896</v>
      </c>
      <c r="W224">
        <v>195.89</v>
      </c>
      <c r="X224">
        <v>201</v>
      </c>
      <c r="Y224">
        <v>161.44999999999999</v>
      </c>
      <c r="Z224">
        <v>201</v>
      </c>
      <c r="AA224">
        <v>195.89</v>
      </c>
      <c r="AB224">
        <v>201</v>
      </c>
      <c r="AC224" s="1">
        <f>(Table2[[#This Row],[Close Price]]/Table2[[#This Row],[Day Low]])-1</f>
        <v>1.1383939966307821E-2</v>
      </c>
      <c r="AD224" s="1">
        <f>(Table2[[#This Row],[Day High]]/Table2[[#This Row],[Close Price]])-1</f>
        <v>1.4536644457904258E-2</v>
      </c>
      <c r="AE224" s="1">
        <f>(Table2[[#This Row],[Close Price]]/Table2[[#This Row],[Current Week Low]])-1</f>
        <v>0.22712914214927227</v>
      </c>
      <c r="AF224" s="1">
        <f>(Table2[[#This Row],[Current Week High]]/Table2[[#This Row],[Close Price]])-1</f>
        <v>1.4536644457904258E-2</v>
      </c>
      <c r="AG224" s="1">
        <f>(Table2[[#This Row],[Close Price]]/Table2[[#This Row],[Current Month Low]])-1</f>
        <v>1.1383939966307821E-2</v>
      </c>
      <c r="AH224" s="1">
        <f>(Table2[[#This Row],[Current Month High]]/Table2[[#This Row],[Close Price]])-1</f>
        <v>1.4536644457904258E-2</v>
      </c>
      <c r="AI224">
        <v>23.556430446194199</v>
      </c>
      <c r="AJ224">
        <v>66.208053691275097</v>
      </c>
      <c r="AK224" t="str">
        <f>IF(AND(Table2[[#This Row],[20D EMA]]&gt;Table2[[#This Row],[50D EMA]],Table2[[#This Row],[50D EMA]]&gt;Table2[[#This Row],[200D EMA]]),"Uptrend","Downtrend/NoTrend")</f>
        <v>Downtrend/NoTrend</v>
      </c>
      <c r="AL224">
        <v>-0.03</v>
      </c>
      <c r="AM224" t="s">
        <v>3180</v>
      </c>
      <c r="AN224">
        <v>5.78</v>
      </c>
      <c r="AO224" t="s">
        <v>3181</v>
      </c>
      <c r="AP224">
        <v>0.10644659448355299</v>
      </c>
      <c r="AQ224">
        <f>(Table2[[#This Row],[Sharpe Ratio]]-AVERAGE(Table2[Sharpe Ratio]))/_xlfn.STDEV.P(Table2[Sharpe Ratio])</f>
        <v>0.57750205311370373</v>
      </c>
      <c r="AR2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4">
        <f>_xlfn.RANK.AVG(Table2[[#This Row],[1Y Return vs Nifty Z-Score]],Table2[1Y Return vs Nifty Z-Score])</f>
        <v>226</v>
      </c>
      <c r="AT224">
        <f>_xlfn.RANK.AVG(Table2[[#This Row],[6M Return vs Nifty Z-Score]],Table2[6M Return vs Nifty Z-Score])</f>
        <v>366</v>
      </c>
      <c r="AU224">
        <f>_xlfn.RANK.AVG(Table2[[#This Row],[Sharpe Ratio Z-Score]],Table2[Sharpe Ratio Z-Score])</f>
        <v>199</v>
      </c>
      <c r="AV224">
        <f>(Table2[[#This Row],[Rank 1Y]]+Table2[[#This Row],[Rank 6M]]+Table2[[#This Row],[Rank Sharpe]])/3</f>
        <v>263.66666666666669</v>
      </c>
    </row>
    <row r="225" spans="1:48" hidden="1" x14ac:dyDescent="0.3">
      <c r="A225" t="s">
        <v>1544</v>
      </c>
      <c r="B225" t="s">
        <v>1545</v>
      </c>
      <c r="C225" t="s">
        <v>3153</v>
      </c>
      <c r="D225" t="s">
        <v>161</v>
      </c>
      <c r="E225">
        <v>6383.9151620557004</v>
      </c>
      <c r="F225">
        <v>176.92</v>
      </c>
      <c r="G225">
        <v>155.307917894127</v>
      </c>
      <c r="H225">
        <f>(Table2[[#This Row],[1Y Return vs Nifty]]-AVERAGE(Table2[1Y Return vs Nifty]))/_xlfn.STDEV.P(Table2[1Y Return vs Nifty])</f>
        <v>2.2093415929613212</v>
      </c>
      <c r="I225">
        <v>-10.698482283195499</v>
      </c>
      <c r="J225">
        <f>(Table2[[#This Row],[1M Return vs Nifty]]-AVERAGE(Table2[1M Return vs Nifty]))/_xlfn.STDEV.P(Table2[1M Return vs Nifty])</f>
        <v>-1.1719575918305845</v>
      </c>
      <c r="K225">
        <v>13.2050045627362</v>
      </c>
      <c r="L225">
        <f>(Table2[[#This Row],[6M Return vs Nifty]]-AVERAGE(Table2[6M Return vs Nifty]))/_xlfn.STDEV.P(Table2[6M Return vs Nifty])</f>
        <v>0.25986057669970136</v>
      </c>
      <c r="M225">
        <v>2.9131449384556598</v>
      </c>
      <c r="N225">
        <f>(Table2[[#This Row],[1W Return vs Nifty]]-AVERAGE(Table2[1W Return vs Nifty]))/_xlfn.STDEV.P(Table2[1W Return vs Nifty])</f>
        <v>0.30724415803270161</v>
      </c>
      <c r="O225">
        <v>178.91</v>
      </c>
      <c r="P225">
        <v>185.54366074005301</v>
      </c>
      <c r="Q225">
        <v>157.57176594820899</v>
      </c>
      <c r="R225">
        <v>37.880421524449602</v>
      </c>
      <c r="S225" s="1">
        <f>(Table2[[#This Row],[Close Price]]-Table2[[#This Row],[20D EMA]])/Table2[[#This Row],[20D EMA]]</f>
        <v>-1.112291096081834E-2</v>
      </c>
      <c r="T225" s="1">
        <f>(Table2[[#This Row],[Close Price]]-Table2[[#This Row],[50D EMA]])/Table2[[#This Row],[50D EMA]]</f>
        <v>-4.6477797762839168E-2</v>
      </c>
      <c r="U225" s="1">
        <f>(Table2[[#This Row],[Close Price]]-Table2[[#This Row],[200D EMA]])/Table2[[#This Row],[200D EMA]]</f>
        <v>0.12278998039630026</v>
      </c>
      <c r="V225">
        <v>0.40137782871542799</v>
      </c>
      <c r="W225">
        <v>175</v>
      </c>
      <c r="X225">
        <v>179</v>
      </c>
      <c r="Y225">
        <v>156.19999999999999</v>
      </c>
      <c r="Z225">
        <v>179</v>
      </c>
      <c r="AA225">
        <v>175</v>
      </c>
      <c r="AB225">
        <v>179</v>
      </c>
      <c r="AC225" s="1">
        <f>(Table2[[#This Row],[Close Price]]/Table2[[#This Row],[Day Low]])-1</f>
        <v>1.097142857142841E-2</v>
      </c>
      <c r="AD225" s="1">
        <f>(Table2[[#This Row],[Day High]]/Table2[[#This Row],[Close Price]])-1</f>
        <v>1.1756726203933976E-2</v>
      </c>
      <c r="AE225" s="1">
        <f>(Table2[[#This Row],[Close Price]]/Table2[[#This Row],[Current Week Low]])-1</f>
        <v>0.13265044814340587</v>
      </c>
      <c r="AF225" s="1">
        <f>(Table2[[#This Row],[Current Week High]]/Table2[[#This Row],[Close Price]])-1</f>
        <v>1.1756726203933976E-2</v>
      </c>
      <c r="AG225" s="1">
        <f>(Table2[[#This Row],[Close Price]]/Table2[[#This Row],[Current Month Low]])-1</f>
        <v>1.097142857142841E-2</v>
      </c>
      <c r="AH225" s="1">
        <f>(Table2[[#This Row],[Current Month High]]/Table2[[#This Row],[Close Price]])-1</f>
        <v>1.1756726203933976E-2</v>
      </c>
      <c r="AI225">
        <v>26.9782952747004</v>
      </c>
      <c r="AJ225">
        <v>184.89533011272101</v>
      </c>
      <c r="AK225" t="str">
        <f>IF(AND(Table2[[#This Row],[20D EMA]]&gt;Table2[[#This Row],[50D EMA]],Table2[[#This Row],[50D EMA]]&gt;Table2[[#This Row],[200D EMA]]),"Uptrend","Downtrend/NoTrend")</f>
        <v>Downtrend/NoTrend</v>
      </c>
      <c r="AL225">
        <v>-0.02</v>
      </c>
      <c r="AM225" t="s">
        <v>3180</v>
      </c>
      <c r="AN225">
        <v>-6.15</v>
      </c>
      <c r="AO225" t="s">
        <v>3180</v>
      </c>
      <c r="AQ225">
        <f>(Table2[[#This Row],[Sharpe Ratio]]-AVERAGE(Table2[Sharpe Ratio]))/_xlfn.STDEV.P(Table2[Sharpe Ratio])</f>
        <v>-0.68702344015560113</v>
      </c>
      <c r="AR2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5">
        <f>_xlfn.RANK.AVG(Table2[[#This Row],[1Y Return vs Nifty Z-Score]],Table2[1Y Return vs Nifty Z-Score])</f>
        <v>29</v>
      </c>
      <c r="AT225">
        <f>_xlfn.RANK.AVG(Table2[[#This Row],[6M Return vs Nifty Z-Score]],Table2[6M Return vs Nifty Z-Score])</f>
        <v>234</v>
      </c>
      <c r="AU225">
        <f>_xlfn.RANK.AVG(Table2[[#This Row],[Sharpe Ratio Z-Score]],Table2[Sharpe Ratio Z-Score])</f>
        <v>529.5</v>
      </c>
      <c r="AV225">
        <f>(Table2[[#This Row],[Rank 1Y]]+Table2[[#This Row],[Rank 6M]]+Table2[[#This Row],[Rank Sharpe]])/3</f>
        <v>264.16666666666669</v>
      </c>
    </row>
    <row r="226" spans="1:48" x14ac:dyDescent="0.3">
      <c r="A226" t="s">
        <v>827</v>
      </c>
      <c r="B226" t="s">
        <v>828</v>
      </c>
      <c r="C226" t="s">
        <v>3147</v>
      </c>
      <c r="D226" t="s">
        <v>268</v>
      </c>
      <c r="E226">
        <v>19002.743184515701</v>
      </c>
      <c r="F226">
        <v>895.4</v>
      </c>
      <c r="G226">
        <v>32.345925056952801</v>
      </c>
      <c r="H226">
        <f>(Table2[[#This Row],[1Y Return vs Nifty]]-AVERAGE(Table2[1Y Return vs Nifty]))/_xlfn.STDEV.P(Table2[1Y Return vs Nifty])</f>
        <v>0.1319023943012235</v>
      </c>
      <c r="I226">
        <v>4.5160753958941697</v>
      </c>
      <c r="J226">
        <f>(Table2[[#This Row],[1M Return vs Nifty]]-AVERAGE(Table2[1M Return vs Nifty]))/_xlfn.STDEV.P(Table2[1M Return vs Nifty])</f>
        <v>0.45389671284778937</v>
      </c>
      <c r="K226">
        <v>-5.7220270320660402</v>
      </c>
      <c r="L226">
        <f>(Table2[[#This Row],[6M Return vs Nifty]]-AVERAGE(Table2[6M Return vs Nifty]))/_xlfn.STDEV.P(Table2[6M Return vs Nifty])</f>
        <v>-0.39855181306839876</v>
      </c>
      <c r="M226">
        <v>7.3738514878838703</v>
      </c>
      <c r="N226">
        <f>(Table2[[#This Row],[1W Return vs Nifty]]-AVERAGE(Table2[1W Return vs Nifty]))/_xlfn.STDEV.P(Table2[1W Return vs Nifty])</f>
        <v>1.1544575839353741</v>
      </c>
      <c r="O226">
        <v>862.24</v>
      </c>
      <c r="P226">
        <v>858.54571584601695</v>
      </c>
      <c r="Q226">
        <v>796.47520969000504</v>
      </c>
      <c r="R226">
        <v>40.439477874387599</v>
      </c>
      <c r="S226" s="1">
        <f>(Table2[[#This Row],[Close Price]]-Table2[[#This Row],[20D EMA]])/Table2[[#This Row],[20D EMA]]</f>
        <v>3.845796993876411E-2</v>
      </c>
      <c r="T226" s="1">
        <f>(Table2[[#This Row],[Close Price]]-Table2[[#This Row],[50D EMA]])/Table2[[#This Row],[50D EMA]]</f>
        <v>4.2926408546185062E-2</v>
      </c>
      <c r="U226" s="1">
        <f>(Table2[[#This Row],[Close Price]]-Table2[[#This Row],[200D EMA]])/Table2[[#This Row],[200D EMA]]</f>
        <v>0.12420322579593822</v>
      </c>
      <c r="V226">
        <v>2.01673352497092</v>
      </c>
      <c r="W226">
        <v>880</v>
      </c>
      <c r="X226">
        <v>907.85</v>
      </c>
      <c r="Y226">
        <v>820</v>
      </c>
      <c r="Z226">
        <v>909.7</v>
      </c>
      <c r="AA226">
        <v>880</v>
      </c>
      <c r="AB226">
        <v>907.85</v>
      </c>
      <c r="AC226" s="1">
        <f>(Table2[[#This Row],[Close Price]]/Table2[[#This Row],[Day Low]])-1</f>
        <v>1.7500000000000071E-2</v>
      </c>
      <c r="AD226" s="1">
        <f>(Table2[[#This Row],[Day High]]/Table2[[#This Row],[Close Price]])-1</f>
        <v>1.3904400268036632E-2</v>
      </c>
      <c r="AE226" s="1">
        <f>(Table2[[#This Row],[Close Price]]/Table2[[#This Row],[Current Week Low]])-1</f>
        <v>9.1951219512195204E-2</v>
      </c>
      <c r="AF226" s="1">
        <f>(Table2[[#This Row],[Current Week High]]/Table2[[#This Row],[Close Price]])-1</f>
        <v>1.597051597051613E-2</v>
      </c>
      <c r="AG226" s="1">
        <f>(Table2[[#This Row],[Close Price]]/Table2[[#This Row],[Current Month Low]])-1</f>
        <v>1.7500000000000071E-2</v>
      </c>
      <c r="AH226" s="1">
        <f>(Table2[[#This Row],[Current Month High]]/Table2[[#This Row],[Close Price]])-1</f>
        <v>1.3904400268036632E-2</v>
      </c>
      <c r="AI226">
        <v>6.9912888094706096</v>
      </c>
      <c r="AJ226">
        <v>64.293577981651296</v>
      </c>
      <c r="AK226" t="str">
        <f>IF(AND(Table2[[#This Row],[20D EMA]]&gt;Table2[[#This Row],[50D EMA]],Table2[[#This Row],[50D EMA]]&gt;Table2[[#This Row],[200D EMA]]),"Uptrend","Downtrend/NoTrend")</f>
        <v>Uptrend</v>
      </c>
      <c r="AL226">
        <v>0.13</v>
      </c>
      <c r="AM226" t="s">
        <v>3181</v>
      </c>
      <c r="AN226">
        <v>0.74</v>
      </c>
      <c r="AO226" t="s">
        <v>3181</v>
      </c>
      <c r="AP226">
        <v>0.16087352028669</v>
      </c>
      <c r="AQ226">
        <f>(Table2[[#This Row],[Sharpe Ratio]]-AVERAGE(Table2[Sharpe Ratio]))/_xlfn.STDEV.P(Table2[Sharpe Ratio])</f>
        <v>1.2240632280602413</v>
      </c>
      <c r="AR2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2.5657681060762294</v>
      </c>
      <c r="AS226">
        <f>_xlfn.RANK.AVG(Table2[[#This Row],[1Y Return vs Nifty Z-Score]],Table2[1Y Return vs Nifty Z-Score])</f>
        <v>254</v>
      </c>
      <c r="AT226">
        <f>_xlfn.RANK.AVG(Table2[[#This Row],[6M Return vs Nifty Z-Score]],Table2[6M Return vs Nifty Z-Score])</f>
        <v>456</v>
      </c>
      <c r="AU226">
        <f>_xlfn.RANK.AVG(Table2[[#This Row],[Sharpe Ratio Z-Score]],Table2[Sharpe Ratio Z-Score])</f>
        <v>83</v>
      </c>
      <c r="AV226">
        <f>(Table2[[#This Row],[Rank 1Y]]+Table2[[#This Row],[Rank 6M]]+Table2[[#This Row],[Rank Sharpe]])/3</f>
        <v>264.33333333333331</v>
      </c>
    </row>
    <row r="227" spans="1:48" hidden="1" x14ac:dyDescent="0.3">
      <c r="A227" t="s">
        <v>327</v>
      </c>
      <c r="B227" t="s">
        <v>328</v>
      </c>
      <c r="C227" t="s">
        <v>3133</v>
      </c>
      <c r="D227" t="s">
        <v>18</v>
      </c>
      <c r="E227">
        <v>81030.444657856104</v>
      </c>
      <c r="F227">
        <v>381</v>
      </c>
      <c r="G227">
        <v>98.839999364026198</v>
      </c>
      <c r="H227">
        <f>(Table2[[#This Row],[1Y Return vs Nifty]]-AVERAGE(Table2[1Y Return vs Nifty]))/_xlfn.STDEV.P(Table2[1Y Return vs Nifty])</f>
        <v>1.2553177949206047</v>
      </c>
      <c r="I227">
        <v>-8.1156739454872309</v>
      </c>
      <c r="J227">
        <f>(Table2[[#This Row],[1M Return vs Nifty]]-AVERAGE(Table2[1M Return vs Nifty]))/_xlfn.STDEV.P(Table2[1M Return vs Nifty])</f>
        <v>-0.89595416520494509</v>
      </c>
      <c r="K227">
        <v>-0.395523931270023</v>
      </c>
      <c r="L227">
        <f>(Table2[[#This Row],[6M Return vs Nifty]]-AVERAGE(Table2[6M Return vs Nifty]))/_xlfn.STDEV.P(Table2[6M Return vs Nifty])</f>
        <v>-0.21325938524440721</v>
      </c>
      <c r="M227">
        <v>-6.6816532446577801</v>
      </c>
      <c r="N227">
        <f>(Table2[[#This Row],[1W Return vs Nifty]]-AVERAGE(Table2[1W Return vs Nifty]))/_xlfn.STDEV.P(Table2[1W Return vs Nifty])</f>
        <v>-1.5150774292508777</v>
      </c>
      <c r="O227">
        <v>397.86</v>
      </c>
      <c r="P227">
        <v>400.34347454222501</v>
      </c>
      <c r="Q227">
        <v>352.86783801237902</v>
      </c>
      <c r="R227">
        <v>35.0704794100265</v>
      </c>
      <c r="S227" s="1">
        <f>(Table2[[#This Row],[Close Price]]-Table2[[#This Row],[20D EMA]])/Table2[[#This Row],[20D EMA]]</f>
        <v>-4.2376715427537355E-2</v>
      </c>
      <c r="T227" s="1">
        <f>(Table2[[#This Row],[Close Price]]-Table2[[#This Row],[50D EMA]])/Table2[[#This Row],[50D EMA]]</f>
        <v>-4.8317197037727203E-2</v>
      </c>
      <c r="U227" s="1">
        <f>(Table2[[#This Row],[Close Price]]-Table2[[#This Row],[200D EMA]])/Table2[[#This Row],[200D EMA]]</f>
        <v>7.9724358405919848E-2</v>
      </c>
      <c r="V227">
        <v>0.68709937793243503</v>
      </c>
      <c r="W227">
        <v>380</v>
      </c>
      <c r="X227">
        <v>383.3</v>
      </c>
      <c r="Y227">
        <v>374</v>
      </c>
      <c r="Z227">
        <v>393.8</v>
      </c>
      <c r="AA227">
        <v>380</v>
      </c>
      <c r="AB227">
        <v>383.3</v>
      </c>
      <c r="AC227" s="1">
        <f>(Table2[[#This Row],[Close Price]]/Table2[[#This Row],[Day Low]])-1</f>
        <v>2.6315789473683182E-3</v>
      </c>
      <c r="AD227" s="1">
        <f>(Table2[[#This Row],[Day High]]/Table2[[#This Row],[Close Price]])-1</f>
        <v>6.0367454068241955E-3</v>
      </c>
      <c r="AE227" s="1">
        <f>(Table2[[#This Row],[Close Price]]/Table2[[#This Row],[Current Week Low]])-1</f>
        <v>1.8716577540107027E-2</v>
      </c>
      <c r="AF227" s="1">
        <f>(Table2[[#This Row],[Current Week High]]/Table2[[#This Row],[Close Price]])-1</f>
        <v>3.3595800524934383E-2</v>
      </c>
      <c r="AG227" s="1">
        <f>(Table2[[#This Row],[Close Price]]/Table2[[#This Row],[Current Month Low]])-1</f>
        <v>2.6315789473683182E-3</v>
      </c>
      <c r="AH227" s="1">
        <f>(Table2[[#This Row],[Current Month High]]/Table2[[#This Row],[Close Price]])-1</f>
        <v>6.0367454068241955E-3</v>
      </c>
      <c r="AI227">
        <v>19.986876640419901</v>
      </c>
      <c r="AJ227">
        <v>129.149959903769</v>
      </c>
      <c r="AK227" t="str">
        <f>IF(AND(Table2[[#This Row],[20D EMA]]&gt;Table2[[#This Row],[50D EMA]],Table2[[#This Row],[50D EMA]]&gt;Table2[[#This Row],[200D EMA]]),"Uptrend","Downtrend/NoTrend")</f>
        <v>Downtrend/NoTrend</v>
      </c>
      <c r="AL227">
        <v>0.09</v>
      </c>
      <c r="AM227" t="s">
        <v>3181</v>
      </c>
      <c r="AN227">
        <v>-12.34</v>
      </c>
      <c r="AO227" t="s">
        <v>3180</v>
      </c>
      <c r="AP227">
        <v>6.0117236734899E-2</v>
      </c>
      <c r="AQ227">
        <f>(Table2[[#This Row],[Sharpe Ratio]]-AVERAGE(Table2[Sharpe Ratio]))/_xlfn.STDEV.P(Table2[Sharpe Ratio])</f>
        <v>2.7135418613070002E-2</v>
      </c>
      <c r="AR2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7">
        <f>_xlfn.RANK.AVG(Table2[[#This Row],[1Y Return vs Nifty Z-Score]],Table2[1Y Return vs Nifty Z-Score])</f>
        <v>70</v>
      </c>
      <c r="AT227">
        <f>_xlfn.RANK.AVG(Table2[[#This Row],[6M Return vs Nifty Z-Score]],Table2[6M Return vs Nifty Z-Score])</f>
        <v>397</v>
      </c>
      <c r="AU227">
        <f>_xlfn.RANK.AVG(Table2[[#This Row],[Sharpe Ratio Z-Score]],Table2[Sharpe Ratio Z-Score])</f>
        <v>327</v>
      </c>
      <c r="AV227">
        <f>(Table2[[#This Row],[Rank 1Y]]+Table2[[#This Row],[Rank 6M]]+Table2[[#This Row],[Rank Sharpe]])/3</f>
        <v>264.66666666666669</v>
      </c>
    </row>
    <row r="228" spans="1:48" hidden="1" x14ac:dyDescent="0.3">
      <c r="A228" t="s">
        <v>531</v>
      </c>
      <c r="B228" t="s">
        <v>532</v>
      </c>
      <c r="C228" t="s">
        <v>3141</v>
      </c>
      <c r="D228" t="s">
        <v>533</v>
      </c>
      <c r="E228">
        <v>38704.501763201697</v>
      </c>
      <c r="F228">
        <v>458.95</v>
      </c>
      <c r="G228">
        <v>53.807654899021102</v>
      </c>
      <c r="H228">
        <f>(Table2[[#This Row],[1Y Return vs Nifty]]-AVERAGE(Table2[1Y Return vs Nifty]))/_xlfn.STDEV.P(Table2[1Y Return vs Nifty])</f>
        <v>0.49449767936630651</v>
      </c>
      <c r="I228">
        <v>-4.3818801508365697</v>
      </c>
      <c r="J228">
        <f>(Table2[[#This Row],[1M Return vs Nifty]]-AVERAGE(Table2[1M Return vs Nifty]))/_xlfn.STDEV.P(Table2[1M Return vs Nifty])</f>
        <v>-0.49695441497511139</v>
      </c>
      <c r="K228">
        <v>-8.6066601333189592</v>
      </c>
      <c r="L228">
        <f>(Table2[[#This Row],[6M Return vs Nifty]]-AVERAGE(Table2[6M Return vs Nifty]))/_xlfn.STDEV.P(Table2[6M Return vs Nifty])</f>
        <v>-0.49889920057535897</v>
      </c>
      <c r="M228">
        <v>-2.60681530890905</v>
      </c>
      <c r="N228">
        <f>(Table2[[#This Row],[1W Return vs Nifty]]-AVERAGE(Table2[1W Return vs Nifty]))/_xlfn.STDEV.P(Table2[1W Return vs Nifty])</f>
        <v>-0.74115128788962226</v>
      </c>
      <c r="O228">
        <v>477.37</v>
      </c>
      <c r="P228">
        <v>487.72807834553998</v>
      </c>
      <c r="Q228">
        <v>447.09811734316401</v>
      </c>
      <c r="R228">
        <v>39.683617584178798</v>
      </c>
      <c r="S228" s="1">
        <f>(Table2[[#This Row],[Close Price]]-Table2[[#This Row],[20D EMA]])/Table2[[#This Row],[20D EMA]]</f>
        <v>-3.8586421434107745E-2</v>
      </c>
      <c r="T228" s="1">
        <f>(Table2[[#This Row],[Close Price]]-Table2[[#This Row],[50D EMA]])/Table2[[#This Row],[50D EMA]]</f>
        <v>-5.9004350217359502E-2</v>
      </c>
      <c r="U228" s="1">
        <f>(Table2[[#This Row],[Close Price]]-Table2[[#This Row],[200D EMA]])/Table2[[#This Row],[200D EMA]]</f>
        <v>2.6508460217333534E-2</v>
      </c>
      <c r="V228">
        <v>0.811421680385082</v>
      </c>
      <c r="W228">
        <v>456</v>
      </c>
      <c r="X228">
        <v>463.45</v>
      </c>
      <c r="Y228">
        <v>446.65</v>
      </c>
      <c r="Z228">
        <v>474.95</v>
      </c>
      <c r="AA228">
        <v>456</v>
      </c>
      <c r="AB228">
        <v>463.45</v>
      </c>
      <c r="AC228" s="1">
        <f>(Table2[[#This Row],[Close Price]]/Table2[[#This Row],[Day Low]])-1</f>
        <v>6.4692982456140413E-3</v>
      </c>
      <c r="AD228" s="1">
        <f>(Table2[[#This Row],[Day High]]/Table2[[#This Row],[Close Price]])-1</f>
        <v>9.8049896502887535E-3</v>
      </c>
      <c r="AE228" s="1">
        <f>(Table2[[#This Row],[Close Price]]/Table2[[#This Row],[Current Week Low]])-1</f>
        <v>2.7538340982872445E-2</v>
      </c>
      <c r="AF228" s="1">
        <f>(Table2[[#This Row],[Current Week High]]/Table2[[#This Row],[Close Price]])-1</f>
        <v>3.4862185423248704E-2</v>
      </c>
      <c r="AG228" s="1">
        <f>(Table2[[#This Row],[Close Price]]/Table2[[#This Row],[Current Month Low]])-1</f>
        <v>6.4692982456140413E-3</v>
      </c>
      <c r="AH228" s="1">
        <f>(Table2[[#This Row],[Current Month High]]/Table2[[#This Row],[Close Price]])-1</f>
        <v>9.8049896502887535E-3</v>
      </c>
      <c r="AI228">
        <v>35.167229545702099</v>
      </c>
      <c r="AJ228">
        <v>82.123015873015802</v>
      </c>
      <c r="AK228" t="str">
        <f>IF(AND(Table2[[#This Row],[20D EMA]]&gt;Table2[[#This Row],[50D EMA]],Table2[[#This Row],[50D EMA]]&gt;Table2[[#This Row],[200D EMA]]),"Uptrend","Downtrend/NoTrend")</f>
        <v>Downtrend/NoTrend</v>
      </c>
      <c r="AL228">
        <v>-0.01</v>
      </c>
      <c r="AM228" t="s">
        <v>3180</v>
      </c>
      <c r="AN228">
        <v>-10.41</v>
      </c>
      <c r="AO228" t="s">
        <v>3180</v>
      </c>
      <c r="AP228">
        <v>0.13174153310810399</v>
      </c>
      <c r="AQ228">
        <f>(Table2[[#This Row],[Sharpe Ratio]]-AVERAGE(Table2[Sharpe Ratio]))/_xlfn.STDEV.P(Table2[Sharpe Ratio])</f>
        <v>0.87799165446369598</v>
      </c>
      <c r="AR2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8">
        <f>_xlfn.RANK.AVG(Table2[[#This Row],[1Y Return vs Nifty Z-Score]],Table2[1Y Return vs Nifty Z-Score])</f>
        <v>171</v>
      </c>
      <c r="AT228">
        <f>_xlfn.RANK.AVG(Table2[[#This Row],[6M Return vs Nifty Z-Score]],Table2[6M Return vs Nifty Z-Score])</f>
        <v>492</v>
      </c>
      <c r="AU228">
        <f>_xlfn.RANK.AVG(Table2[[#This Row],[Sharpe Ratio Z-Score]],Table2[Sharpe Ratio Z-Score])</f>
        <v>135</v>
      </c>
      <c r="AV228">
        <f>(Table2[[#This Row],[Rank 1Y]]+Table2[[#This Row],[Rank 6M]]+Table2[[#This Row],[Rank Sharpe]])/3</f>
        <v>266</v>
      </c>
    </row>
    <row r="229" spans="1:48" x14ac:dyDescent="0.3">
      <c r="A229" t="s">
        <v>889</v>
      </c>
      <c r="B229" t="s">
        <v>890</v>
      </c>
      <c r="C229" t="s">
        <v>3135</v>
      </c>
      <c r="D229" t="s">
        <v>458</v>
      </c>
      <c r="E229">
        <v>17144.449063910801</v>
      </c>
      <c r="F229">
        <v>1013</v>
      </c>
      <c r="G229">
        <v>95.753066945449802</v>
      </c>
      <c r="H229">
        <f>(Table2[[#This Row],[1Y Return vs Nifty]]-AVERAGE(Table2[1Y Return vs Nifty]))/_xlfn.STDEV.P(Table2[1Y Return vs Nifty])</f>
        <v>1.2031641638513915</v>
      </c>
      <c r="I229">
        <v>1.12873471875265</v>
      </c>
      <c r="J229">
        <f>(Table2[[#This Row],[1M Return vs Nifty]]-AVERAGE(Table2[1M Return vs Nifty]))/_xlfn.STDEV.P(Table2[1M Return vs Nifty])</f>
        <v>9.1919550086642515E-2</v>
      </c>
      <c r="K229">
        <v>16.631466014327799</v>
      </c>
      <c r="L229">
        <f>(Table2[[#This Row],[6M Return vs Nifty]]-AVERAGE(Table2[6M Return vs Nifty]))/_xlfn.STDEV.P(Table2[6M Return vs Nifty])</f>
        <v>0.37905648238045531</v>
      </c>
      <c r="M229">
        <v>0.75475204720095002</v>
      </c>
      <c r="N229">
        <f>(Table2[[#This Row],[1W Return vs Nifty]]-AVERAGE(Table2[1W Return vs Nifty]))/_xlfn.STDEV.P(Table2[1W Return vs Nifty])</f>
        <v>-0.10269525752429713</v>
      </c>
      <c r="O229">
        <v>1009.67</v>
      </c>
      <c r="P229">
        <v>998.93586316039</v>
      </c>
      <c r="Q229">
        <v>813.93336640069299</v>
      </c>
      <c r="R229">
        <v>35.1392698466558</v>
      </c>
      <c r="S229" s="1">
        <f>(Table2[[#This Row],[Close Price]]-Table2[[#This Row],[20D EMA]])/Table2[[#This Row],[20D EMA]]</f>
        <v>3.2981073023859689E-3</v>
      </c>
      <c r="T229" s="1">
        <f>(Table2[[#This Row],[Close Price]]-Table2[[#This Row],[50D EMA]])/Table2[[#This Row],[50D EMA]]</f>
        <v>1.407911894875262E-2</v>
      </c>
      <c r="U229" s="1">
        <f>(Table2[[#This Row],[Close Price]]-Table2[[#This Row],[200D EMA]])/Table2[[#This Row],[200D EMA]]</f>
        <v>0.24457362459485174</v>
      </c>
      <c r="V229">
        <v>0.51831759452783299</v>
      </c>
      <c r="W229">
        <v>1006.1</v>
      </c>
      <c r="X229">
        <v>1016.45</v>
      </c>
      <c r="Y229">
        <v>934.8</v>
      </c>
      <c r="Z229">
        <v>1020</v>
      </c>
      <c r="AA229">
        <v>1006.1</v>
      </c>
      <c r="AB229">
        <v>1016.45</v>
      </c>
      <c r="AC229" s="1">
        <f>(Table2[[#This Row],[Close Price]]/Table2[[#This Row],[Day Low]])-1</f>
        <v>6.8581651923267373E-3</v>
      </c>
      <c r="AD229" s="1">
        <f>(Table2[[#This Row],[Day High]]/Table2[[#This Row],[Close Price]])-1</f>
        <v>3.4057255676209763E-3</v>
      </c>
      <c r="AE229" s="1">
        <f>(Table2[[#This Row],[Close Price]]/Table2[[#This Row],[Current Week Low]])-1</f>
        <v>8.3654257595207504E-2</v>
      </c>
      <c r="AF229" s="1">
        <f>(Table2[[#This Row],[Current Week High]]/Table2[[#This Row],[Close Price]])-1</f>
        <v>6.9101678183614013E-3</v>
      </c>
      <c r="AG229" s="1">
        <f>(Table2[[#This Row],[Close Price]]/Table2[[#This Row],[Current Month Low]])-1</f>
        <v>6.8581651923267373E-3</v>
      </c>
      <c r="AH229" s="1">
        <f>(Table2[[#This Row],[Current Month High]]/Table2[[#This Row],[Close Price]])-1</f>
        <v>3.4057255676209763E-3</v>
      </c>
      <c r="AI229">
        <v>17.374136229022699</v>
      </c>
      <c r="AJ229">
        <v>126.419311578006</v>
      </c>
      <c r="AK229" t="str">
        <f>IF(AND(Table2[[#This Row],[20D EMA]]&gt;Table2[[#This Row],[50D EMA]],Table2[[#This Row],[50D EMA]]&gt;Table2[[#This Row],[200D EMA]]),"Uptrend","Downtrend/NoTrend")</f>
        <v>Uptrend</v>
      </c>
      <c r="AL229">
        <v>-0.04</v>
      </c>
      <c r="AM229" t="s">
        <v>3180</v>
      </c>
      <c r="AN229">
        <v>-8.69</v>
      </c>
      <c r="AO229" t="s">
        <v>3180</v>
      </c>
      <c r="AQ229">
        <f>(Table2[[#This Row],[Sharpe Ratio]]-AVERAGE(Table2[Sharpe Ratio]))/_xlfn.STDEV.P(Table2[Sharpe Ratio])</f>
        <v>-0.68702344015560113</v>
      </c>
      <c r="AR2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0.8844214986385911</v>
      </c>
      <c r="AS229">
        <f>_xlfn.RANK.AVG(Table2[[#This Row],[1Y Return vs Nifty Z-Score]],Table2[1Y Return vs Nifty Z-Score])</f>
        <v>79</v>
      </c>
      <c r="AT229">
        <f>_xlfn.RANK.AVG(Table2[[#This Row],[6M Return vs Nifty Z-Score]],Table2[6M Return vs Nifty Z-Score])</f>
        <v>193</v>
      </c>
      <c r="AU229">
        <f>_xlfn.RANK.AVG(Table2[[#This Row],[Sharpe Ratio Z-Score]],Table2[Sharpe Ratio Z-Score])</f>
        <v>529.5</v>
      </c>
      <c r="AV229">
        <f>(Table2[[#This Row],[Rank 1Y]]+Table2[[#This Row],[Rank 6M]]+Table2[[#This Row],[Rank Sharpe]])/3</f>
        <v>267.16666666666669</v>
      </c>
    </row>
    <row r="230" spans="1:48" x14ac:dyDescent="0.3">
      <c r="A230" t="s">
        <v>652</v>
      </c>
      <c r="B230" t="s">
        <v>653</v>
      </c>
      <c r="C230" t="s">
        <v>3149</v>
      </c>
      <c r="D230" t="s">
        <v>284</v>
      </c>
      <c r="E230">
        <v>28609.5585311328</v>
      </c>
      <c r="F230">
        <v>570.6</v>
      </c>
      <c r="G230">
        <v>24.6577541033834</v>
      </c>
      <c r="H230">
        <f>(Table2[[#This Row],[1Y Return vs Nifty]]-AVERAGE(Table2[1Y Return vs Nifty]))/_xlfn.STDEV.P(Table2[1Y Return vs Nifty])</f>
        <v>2.0109755268488292E-3</v>
      </c>
      <c r="I230">
        <v>8.3163995534412294</v>
      </c>
      <c r="J230">
        <f>(Table2[[#This Row],[1M Return vs Nifty]]-AVERAGE(Table2[1M Return vs Nifty]))/_xlfn.STDEV.P(Table2[1M Return vs Nifty])</f>
        <v>0.86000601428433276</v>
      </c>
      <c r="K230">
        <v>34.598762956817097</v>
      </c>
      <c r="L230">
        <f>(Table2[[#This Row],[6M Return vs Nifty]]-AVERAGE(Table2[6M Return vs Nifty]))/_xlfn.STDEV.P(Table2[6M Return vs Nifty])</f>
        <v>1.0040826973113901</v>
      </c>
      <c r="M230">
        <v>10.2823707976072</v>
      </c>
      <c r="N230">
        <f>(Table2[[#This Row],[1W Return vs Nifty]]-AVERAGE(Table2[1W Return vs Nifty]))/_xlfn.STDEV.P(Table2[1W Return vs Nifty])</f>
        <v>1.7068670691570911</v>
      </c>
      <c r="O230">
        <v>544.97</v>
      </c>
      <c r="P230">
        <v>541.070728716806</v>
      </c>
      <c r="Q230">
        <v>486.25096817130901</v>
      </c>
      <c r="R230">
        <v>62.852461549703499</v>
      </c>
      <c r="S230" s="1">
        <f>(Table2[[#This Row],[Close Price]]-Table2[[#This Row],[20D EMA]])/Table2[[#This Row],[20D EMA]]</f>
        <v>4.7030111749270589E-2</v>
      </c>
      <c r="T230" s="1">
        <f>(Table2[[#This Row],[Close Price]]-Table2[[#This Row],[50D EMA]])/Table2[[#This Row],[50D EMA]]</f>
        <v>5.4575621477852131E-2</v>
      </c>
      <c r="U230" s="1">
        <f>(Table2[[#This Row],[Close Price]]-Table2[[#This Row],[200D EMA]])/Table2[[#This Row],[200D EMA]]</f>
        <v>0.1734681005282325</v>
      </c>
      <c r="V230">
        <v>0.83561981798339802</v>
      </c>
      <c r="W230">
        <v>566.04999999999995</v>
      </c>
      <c r="X230">
        <v>578.9</v>
      </c>
      <c r="Y230">
        <v>492.45</v>
      </c>
      <c r="Z230">
        <v>581</v>
      </c>
      <c r="AA230">
        <v>566.04999999999995</v>
      </c>
      <c r="AB230">
        <v>578.9</v>
      </c>
      <c r="AC230" s="1">
        <f>(Table2[[#This Row],[Close Price]]/Table2[[#This Row],[Day Low]])-1</f>
        <v>8.0381591732179292E-3</v>
      </c>
      <c r="AD230" s="1">
        <f>(Table2[[#This Row],[Day High]]/Table2[[#This Row],[Close Price]])-1</f>
        <v>1.4546091833157915E-2</v>
      </c>
      <c r="AE230" s="1">
        <f>(Table2[[#This Row],[Close Price]]/Table2[[#This Row],[Current Week Low]])-1</f>
        <v>0.15869631434663423</v>
      </c>
      <c r="AF230" s="1">
        <f>(Table2[[#This Row],[Current Week High]]/Table2[[#This Row],[Close Price]])-1</f>
        <v>1.822642832106558E-2</v>
      </c>
      <c r="AG230" s="1">
        <f>(Table2[[#This Row],[Close Price]]/Table2[[#This Row],[Current Month Low]])-1</f>
        <v>8.0381591732179292E-3</v>
      </c>
      <c r="AH230" s="1">
        <f>(Table2[[#This Row],[Current Month High]]/Table2[[#This Row],[Close Price]])-1</f>
        <v>1.4546091833157915E-2</v>
      </c>
      <c r="AI230">
        <v>10.1121626358219</v>
      </c>
      <c r="AJ230">
        <v>69.770901517405505</v>
      </c>
      <c r="AK230" t="str">
        <f>IF(AND(Table2[[#This Row],[20D EMA]]&gt;Table2[[#This Row],[50D EMA]],Table2[[#This Row],[50D EMA]]&gt;Table2[[#This Row],[200D EMA]]),"Uptrend","Downtrend/NoTrend")</f>
        <v>Uptrend</v>
      </c>
      <c r="AL230">
        <v>0.08</v>
      </c>
      <c r="AM230" t="s">
        <v>3181</v>
      </c>
      <c r="AN230">
        <v>-0.13</v>
      </c>
      <c r="AO230" t="s">
        <v>3180</v>
      </c>
      <c r="AP230">
        <v>3.1986555788450999E-2</v>
      </c>
      <c r="AQ230">
        <f>(Table2[[#This Row],[Sharpe Ratio]]-AVERAGE(Table2[Sharpe Ratio]))/_xlfn.STDEV.P(Table2[Sharpe Ratio])</f>
        <v>-0.30704120180764993</v>
      </c>
      <c r="AR2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3.2659255544720129</v>
      </c>
      <c r="AS230">
        <f>_xlfn.RANK.AVG(Table2[[#This Row],[1Y Return vs Nifty Z-Score]],Table2[1Y Return vs Nifty Z-Score])</f>
        <v>292</v>
      </c>
      <c r="AT230">
        <f>_xlfn.RANK.AVG(Table2[[#This Row],[6M Return vs Nifty Z-Score]],Table2[6M Return vs Nifty Z-Score])</f>
        <v>95</v>
      </c>
      <c r="AU230">
        <f>_xlfn.RANK.AVG(Table2[[#This Row],[Sharpe Ratio Z-Score]],Table2[Sharpe Ratio Z-Score])</f>
        <v>417</v>
      </c>
      <c r="AV230">
        <f>(Table2[[#This Row],[Rank 1Y]]+Table2[[#This Row],[Rank 6M]]+Table2[[#This Row],[Rank Sharpe]])/3</f>
        <v>268</v>
      </c>
    </row>
    <row r="231" spans="1:48" x14ac:dyDescent="0.3">
      <c r="A231" t="s">
        <v>1032</v>
      </c>
      <c r="B231" t="s">
        <v>1033</v>
      </c>
      <c r="C231" t="s">
        <v>3145</v>
      </c>
      <c r="D231" t="s">
        <v>108</v>
      </c>
      <c r="E231">
        <v>13365.939742086</v>
      </c>
      <c r="F231">
        <v>962.55</v>
      </c>
      <c r="G231">
        <v>62.783235974376602</v>
      </c>
      <c r="H231">
        <f>(Table2[[#This Row],[1Y Return vs Nifty]]-AVERAGE(Table2[1Y Return vs Nifty]))/_xlfn.STDEV.P(Table2[1Y Return vs Nifty])</f>
        <v>0.64613985372002347</v>
      </c>
      <c r="I231">
        <v>28.4992066809621</v>
      </c>
      <c r="J231">
        <f>(Table2[[#This Row],[1M Return vs Nifty]]-AVERAGE(Table2[1M Return vs Nifty]))/_xlfn.STDEV.P(Table2[1M Return vs Nifty])</f>
        <v>3.0167761643539568</v>
      </c>
      <c r="K231">
        <v>22.996956172934599</v>
      </c>
      <c r="L231">
        <f>(Table2[[#This Row],[6M Return vs Nifty]]-AVERAGE(Table2[6M Return vs Nifty]))/_xlfn.STDEV.P(Table2[6M Return vs Nifty])</f>
        <v>0.60049202901549104</v>
      </c>
      <c r="M231">
        <v>8.1922825154670509</v>
      </c>
      <c r="N231">
        <f>(Table2[[#This Row],[1W Return vs Nifty]]-AVERAGE(Table2[1W Return vs Nifty]))/_xlfn.STDEV.P(Table2[1W Return vs Nifty])</f>
        <v>1.3099006167958682</v>
      </c>
      <c r="O231">
        <v>884.2</v>
      </c>
      <c r="P231">
        <v>820.58398653581798</v>
      </c>
      <c r="Q231">
        <v>699.98909445452705</v>
      </c>
      <c r="R231">
        <v>53.085438341637001</v>
      </c>
      <c r="S231" s="1">
        <f>(Table2[[#This Row],[Close Price]]-Table2[[#This Row],[20D EMA]])/Table2[[#This Row],[20D EMA]]</f>
        <v>8.8611173942546834E-2</v>
      </c>
      <c r="T231" s="1">
        <f>(Table2[[#This Row],[Close Price]]-Table2[[#This Row],[50D EMA]])/Table2[[#This Row],[50D EMA]]</f>
        <v>0.1730060734715364</v>
      </c>
      <c r="U231" s="1">
        <f>(Table2[[#This Row],[Close Price]]-Table2[[#This Row],[200D EMA]])/Table2[[#This Row],[200D EMA]]</f>
        <v>0.37509285162517553</v>
      </c>
      <c r="V231">
        <v>0.87285556957758104</v>
      </c>
      <c r="W231">
        <v>948</v>
      </c>
      <c r="X231">
        <v>974.65</v>
      </c>
      <c r="Y231">
        <v>850.1</v>
      </c>
      <c r="Z231">
        <v>980</v>
      </c>
      <c r="AA231">
        <v>948</v>
      </c>
      <c r="AB231">
        <v>974.65</v>
      </c>
      <c r="AC231" s="1">
        <f>(Table2[[#This Row],[Close Price]]/Table2[[#This Row],[Day Low]])-1</f>
        <v>1.5348101265822756E-2</v>
      </c>
      <c r="AD231" s="1">
        <f>(Table2[[#This Row],[Day High]]/Table2[[#This Row],[Close Price]])-1</f>
        <v>1.2570775544127555E-2</v>
      </c>
      <c r="AE231" s="1">
        <f>(Table2[[#This Row],[Close Price]]/Table2[[#This Row],[Current Week Low]])-1</f>
        <v>0.13227855546406286</v>
      </c>
      <c r="AF231" s="1">
        <f>(Table2[[#This Row],[Current Week High]]/Table2[[#This Row],[Close Price]])-1</f>
        <v>1.8128928367357577E-2</v>
      </c>
      <c r="AG231" s="1">
        <f>(Table2[[#This Row],[Close Price]]/Table2[[#This Row],[Current Month Low]])-1</f>
        <v>1.5348101265822756E-2</v>
      </c>
      <c r="AH231" s="1">
        <f>(Table2[[#This Row],[Current Month High]]/Table2[[#This Row],[Close Price]])-1</f>
        <v>1.2570775544127555E-2</v>
      </c>
      <c r="AI231">
        <v>1.81289283673575</v>
      </c>
      <c r="AJ231">
        <v>120.237959043587</v>
      </c>
      <c r="AK231" t="str">
        <f>IF(AND(Table2[[#This Row],[20D EMA]]&gt;Table2[[#This Row],[50D EMA]],Table2[[#This Row],[50D EMA]]&gt;Table2[[#This Row],[200D EMA]]),"Uptrend","Downtrend/NoTrend")</f>
        <v>Uptrend</v>
      </c>
      <c r="AL231">
        <v>0.49</v>
      </c>
      <c r="AM231" t="s">
        <v>3181</v>
      </c>
      <c r="AN231">
        <v>5.69</v>
      </c>
      <c r="AO231" t="s">
        <v>3181</v>
      </c>
      <c r="AQ231">
        <f>(Table2[[#This Row],[Sharpe Ratio]]-AVERAGE(Table2[Sharpe Ratio]))/_xlfn.STDEV.P(Table2[Sharpe Ratio])</f>
        <v>-0.68702344015560113</v>
      </c>
      <c r="AR2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4.8862852237297378</v>
      </c>
      <c r="AS231">
        <f>_xlfn.RANK.AVG(Table2[[#This Row],[1Y Return vs Nifty Z-Score]],Table2[1Y Return vs Nifty Z-Score])</f>
        <v>140</v>
      </c>
      <c r="AT231">
        <f>_xlfn.RANK.AVG(Table2[[#This Row],[6M Return vs Nifty Z-Score]],Table2[6M Return vs Nifty Z-Score])</f>
        <v>136</v>
      </c>
      <c r="AU231">
        <f>_xlfn.RANK.AVG(Table2[[#This Row],[Sharpe Ratio Z-Score]],Table2[Sharpe Ratio Z-Score])</f>
        <v>529.5</v>
      </c>
      <c r="AV231">
        <f>(Table2[[#This Row],[Rank 1Y]]+Table2[[#This Row],[Rank 6M]]+Table2[[#This Row],[Rank Sharpe]])/3</f>
        <v>268.5</v>
      </c>
    </row>
    <row r="232" spans="1:48" hidden="1" x14ac:dyDescent="0.3">
      <c r="A232" t="s">
        <v>393</v>
      </c>
      <c r="B232" t="s">
        <v>394</v>
      </c>
      <c r="C232" t="s">
        <v>3135</v>
      </c>
      <c r="D232" t="s">
        <v>136</v>
      </c>
      <c r="E232">
        <v>56441.052720363798</v>
      </c>
      <c r="F232">
        <v>211.98</v>
      </c>
      <c r="G232">
        <v>225.30927898299799</v>
      </c>
      <c r="H232">
        <f>(Table2[[#This Row],[1Y Return vs Nifty]]-AVERAGE(Table2[1Y Return vs Nifty]))/_xlfn.STDEV.P(Table2[1Y Return vs Nifty])</f>
        <v>3.3920124990692728</v>
      </c>
      <c r="I232">
        <v>-4.4918864109101904</v>
      </c>
      <c r="J232">
        <f>(Table2[[#This Row],[1M Return vs Nifty]]-AVERAGE(Table2[1M Return vs Nifty]))/_xlfn.STDEV.P(Table2[1M Return vs Nifty])</f>
        <v>-0.50870987676734447</v>
      </c>
      <c r="K232">
        <v>9.3394748132650598</v>
      </c>
      <c r="L232">
        <f>(Table2[[#This Row],[6M Return vs Nifty]]-AVERAGE(Table2[6M Return vs Nifty]))/_xlfn.STDEV.P(Table2[6M Return vs Nifty])</f>
        <v>0.12539085452900872</v>
      </c>
      <c r="M232">
        <v>4.1531993514777801</v>
      </c>
      <c r="N232">
        <f>(Table2[[#This Row],[1W Return vs Nifty]]-AVERAGE(Table2[1W Return vs Nifty]))/_xlfn.STDEV.P(Table2[1W Return vs Nifty])</f>
        <v>0.54276531054986654</v>
      </c>
      <c r="O232">
        <v>212.27</v>
      </c>
      <c r="P232">
        <v>220.92605212806299</v>
      </c>
      <c r="Q232">
        <v>187.89619471124601</v>
      </c>
      <c r="R232">
        <v>51.643055846918998</v>
      </c>
      <c r="S232" s="1">
        <f>(Table2[[#This Row],[Close Price]]-Table2[[#This Row],[20D EMA]])/Table2[[#This Row],[20D EMA]]</f>
        <v>-1.3661845762473286E-3</v>
      </c>
      <c r="T232" s="1">
        <f>(Table2[[#This Row],[Close Price]]-Table2[[#This Row],[50D EMA]])/Table2[[#This Row],[50D EMA]]</f>
        <v>-4.0493423215100466E-2</v>
      </c>
      <c r="U232" s="1">
        <f>(Table2[[#This Row],[Close Price]]-Table2[[#This Row],[200D EMA]])/Table2[[#This Row],[200D EMA]]</f>
        <v>0.12817612046782184</v>
      </c>
      <c r="V232">
        <v>0.54250505166262397</v>
      </c>
      <c r="W232">
        <v>211.12</v>
      </c>
      <c r="X232">
        <v>212.73</v>
      </c>
      <c r="Y232">
        <v>188</v>
      </c>
      <c r="Z232">
        <v>213.95</v>
      </c>
      <c r="AA232">
        <v>211.12</v>
      </c>
      <c r="AB232">
        <v>212.73</v>
      </c>
      <c r="AC232" s="1">
        <f>(Table2[[#This Row],[Close Price]]/Table2[[#This Row],[Day Low]])-1</f>
        <v>4.0735126942021971E-3</v>
      </c>
      <c r="AD232" s="1">
        <f>(Table2[[#This Row],[Day High]]/Table2[[#This Row],[Close Price]])-1</f>
        <v>3.5380696292102165E-3</v>
      </c>
      <c r="AE232" s="1">
        <f>(Table2[[#This Row],[Close Price]]/Table2[[#This Row],[Current Week Low]])-1</f>
        <v>0.12755319148936173</v>
      </c>
      <c r="AF232" s="1">
        <f>(Table2[[#This Row],[Current Week High]]/Table2[[#This Row],[Close Price]])-1</f>
        <v>9.2933295593924381E-3</v>
      </c>
      <c r="AG232" s="1">
        <f>(Table2[[#This Row],[Close Price]]/Table2[[#This Row],[Current Month Low]])-1</f>
        <v>4.0735126942021971E-3</v>
      </c>
      <c r="AH232" s="1">
        <f>(Table2[[#This Row],[Current Month High]]/Table2[[#This Row],[Close Price]])-1</f>
        <v>3.5380696292102165E-3</v>
      </c>
      <c r="AI232">
        <v>46.240211340692497</v>
      </c>
      <c r="AJ232">
        <v>352.94871794871699</v>
      </c>
      <c r="AK232" t="str">
        <f>IF(AND(Table2[[#This Row],[20D EMA]]&gt;Table2[[#This Row],[50D EMA]],Table2[[#This Row],[50D EMA]]&gt;Table2[[#This Row],[200D EMA]]),"Uptrend","Downtrend/NoTrend")</f>
        <v>Downtrend/NoTrend</v>
      </c>
      <c r="AL232">
        <v>-0.15</v>
      </c>
      <c r="AM232" t="s">
        <v>3180</v>
      </c>
      <c r="AN232">
        <v>-4.13</v>
      </c>
      <c r="AO232" t="s">
        <v>3180</v>
      </c>
      <c r="AQ232">
        <f>(Table2[[#This Row],[Sharpe Ratio]]-AVERAGE(Table2[Sharpe Ratio]))/_xlfn.STDEV.P(Table2[Sharpe Ratio])</f>
        <v>-0.68702344015560113</v>
      </c>
      <c r="AR2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2">
        <f>_xlfn.RANK.AVG(Table2[[#This Row],[1Y Return vs Nifty Z-Score]],Table2[1Y Return vs Nifty Z-Score])</f>
        <v>9</v>
      </c>
      <c r="AT232">
        <f>_xlfn.RANK.AVG(Table2[[#This Row],[6M Return vs Nifty Z-Score]],Table2[6M Return vs Nifty Z-Score])</f>
        <v>270</v>
      </c>
      <c r="AU232">
        <f>_xlfn.RANK.AVG(Table2[[#This Row],[Sharpe Ratio Z-Score]],Table2[Sharpe Ratio Z-Score])</f>
        <v>529.5</v>
      </c>
      <c r="AV232">
        <f>(Table2[[#This Row],[Rank 1Y]]+Table2[[#This Row],[Rank 6M]]+Table2[[#This Row],[Rank Sharpe]])/3</f>
        <v>269.5</v>
      </c>
    </row>
    <row r="233" spans="1:48" hidden="1" x14ac:dyDescent="0.3">
      <c r="A233" t="s">
        <v>1830</v>
      </c>
      <c r="B233" t="s">
        <v>1831</v>
      </c>
      <c r="C233" t="s">
        <v>3146</v>
      </c>
      <c r="D233" t="s">
        <v>91</v>
      </c>
      <c r="E233">
        <v>4197.6511132905898</v>
      </c>
      <c r="F233">
        <v>1061.5</v>
      </c>
      <c r="G233">
        <v>30.9402566742693</v>
      </c>
      <c r="H233">
        <f>(Table2[[#This Row],[1Y Return vs Nifty]]-AVERAGE(Table2[1Y Return vs Nifty]))/_xlfn.STDEV.P(Table2[1Y Return vs Nifty])</f>
        <v>0.10815366893394068</v>
      </c>
      <c r="I233">
        <v>-1.0953711693389301</v>
      </c>
      <c r="J233">
        <f>(Table2[[#This Row],[1M Return vs Nifty]]-AVERAGE(Table2[1M Return vs Nifty]))/_xlfn.STDEV.P(Table2[1M Return vs Nifty])</f>
        <v>-0.1457523039682414</v>
      </c>
      <c r="K233">
        <v>39.4529722714028</v>
      </c>
      <c r="L233">
        <f>(Table2[[#This Row],[6M Return vs Nifty]]-AVERAGE(Table2[6M Return vs Nifty]))/_xlfn.STDEV.P(Table2[6M Return vs Nifty])</f>
        <v>1.1729454975472522</v>
      </c>
      <c r="M233">
        <v>6.2513525159644301</v>
      </c>
      <c r="N233">
        <f>(Table2[[#This Row],[1W Return vs Nifty]]-AVERAGE(Table2[1W Return vs Nifty]))/_xlfn.STDEV.P(Table2[1W Return vs Nifty])</f>
        <v>0.94126351052249757</v>
      </c>
      <c r="O233">
        <v>1031.6600000000001</v>
      </c>
      <c r="P233">
        <v>1089.83243373443</v>
      </c>
      <c r="Q233">
        <v>1013.05751746411</v>
      </c>
      <c r="R233">
        <v>49.952009722631999</v>
      </c>
      <c r="S233" s="1">
        <f>(Table2[[#This Row],[Close Price]]-Table2[[#This Row],[20D EMA]])/Table2[[#This Row],[20D EMA]]</f>
        <v>2.8924257991974019E-2</v>
      </c>
      <c r="T233" s="1">
        <f>(Table2[[#This Row],[Close Price]]-Table2[[#This Row],[50D EMA]])/Table2[[#This Row],[50D EMA]]</f>
        <v>-2.5997055012710338E-2</v>
      </c>
      <c r="U233" s="1">
        <f>(Table2[[#This Row],[Close Price]]-Table2[[#This Row],[200D EMA]])/Table2[[#This Row],[200D EMA]]</f>
        <v>4.781809690051108E-2</v>
      </c>
      <c r="V233">
        <v>1.4168664797578601</v>
      </c>
      <c r="W233">
        <v>1045.05</v>
      </c>
      <c r="X233">
        <v>1067.3499999999999</v>
      </c>
      <c r="Y233">
        <v>895.95</v>
      </c>
      <c r="Z233">
        <v>1067.3499999999999</v>
      </c>
      <c r="AA233">
        <v>1045.05</v>
      </c>
      <c r="AB233">
        <v>1067.3499999999999</v>
      </c>
      <c r="AC233" s="1">
        <f>(Table2[[#This Row],[Close Price]]/Table2[[#This Row],[Day Low]])-1</f>
        <v>1.5740873642409392E-2</v>
      </c>
      <c r="AD233" s="1">
        <f>(Table2[[#This Row],[Day High]]/Table2[[#This Row],[Close Price]])-1</f>
        <v>5.5110692416391327E-3</v>
      </c>
      <c r="AE233" s="1">
        <f>(Table2[[#This Row],[Close Price]]/Table2[[#This Row],[Current Week Low]])-1</f>
        <v>0.18477593615715149</v>
      </c>
      <c r="AF233" s="1">
        <f>(Table2[[#This Row],[Current Week High]]/Table2[[#This Row],[Close Price]])-1</f>
        <v>5.5110692416391327E-3</v>
      </c>
      <c r="AG233" s="1">
        <f>(Table2[[#This Row],[Close Price]]/Table2[[#This Row],[Current Month Low]])-1</f>
        <v>1.5740873642409392E-2</v>
      </c>
      <c r="AH233" s="1">
        <f>(Table2[[#This Row],[Current Month High]]/Table2[[#This Row],[Close Price]])-1</f>
        <v>5.5110692416391327E-3</v>
      </c>
      <c r="AI233">
        <v>50.042392840320304</v>
      </c>
      <c r="AJ233">
        <v>74.016393442622899</v>
      </c>
      <c r="AK233" t="str">
        <f>IF(AND(Table2[[#This Row],[20D EMA]]&gt;Table2[[#This Row],[50D EMA]],Table2[[#This Row],[50D EMA]]&gt;Table2[[#This Row],[200D EMA]]),"Uptrend","Downtrend/NoTrend")</f>
        <v>Downtrend/NoTrend</v>
      </c>
      <c r="AL233">
        <v>0</v>
      </c>
      <c r="AM233">
        <v>0</v>
      </c>
      <c r="AN233">
        <v>-1.75</v>
      </c>
      <c r="AO233" t="s">
        <v>3180</v>
      </c>
      <c r="AP233">
        <v>1.5334017297171E-2</v>
      </c>
      <c r="AQ233">
        <f>(Table2[[#This Row],[Sharpe Ratio]]-AVERAGE(Table2[Sharpe Ratio]))/_xlfn.STDEV.P(Table2[Sharpe Ratio])</f>
        <v>-0.50486396496918551</v>
      </c>
      <c r="AR2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3">
        <f>_xlfn.RANK.AVG(Table2[[#This Row],[1Y Return vs Nifty Z-Score]],Table2[1Y Return vs Nifty Z-Score])</f>
        <v>265</v>
      </c>
      <c r="AT233">
        <f>_xlfn.RANK.AVG(Table2[[#This Row],[6M Return vs Nifty Z-Score]],Table2[6M Return vs Nifty Z-Score])</f>
        <v>84</v>
      </c>
      <c r="AU233">
        <f>_xlfn.RANK.AVG(Table2[[#This Row],[Sharpe Ratio Z-Score]],Table2[Sharpe Ratio Z-Score])</f>
        <v>464</v>
      </c>
      <c r="AV233">
        <f>(Table2[[#This Row],[Rank 1Y]]+Table2[[#This Row],[Rank 6M]]+Table2[[#This Row],[Rank Sharpe]])/3</f>
        <v>271</v>
      </c>
    </row>
    <row r="234" spans="1:48" x14ac:dyDescent="0.3">
      <c r="A234" t="s">
        <v>425</v>
      </c>
      <c r="B234" t="s">
        <v>426</v>
      </c>
      <c r="C234" t="s">
        <v>3142</v>
      </c>
      <c r="D234" t="s">
        <v>117</v>
      </c>
      <c r="E234">
        <v>52584.791126115</v>
      </c>
      <c r="F234">
        <v>978.1</v>
      </c>
      <c r="G234">
        <v>59.330929849607401</v>
      </c>
      <c r="H234">
        <f>(Table2[[#This Row],[1Y Return vs Nifty]]-AVERAGE(Table2[1Y Return vs Nifty]))/_xlfn.STDEV.P(Table2[1Y Return vs Nifty])</f>
        <v>0.58781324479081598</v>
      </c>
      <c r="I234">
        <v>8.5100216928101595</v>
      </c>
      <c r="J234">
        <f>(Table2[[#This Row],[1M Return vs Nifty]]-AVERAGE(Table2[1M Return vs Nifty]))/_xlfn.STDEV.P(Table2[1M Return vs Nifty])</f>
        <v>0.880696815516541</v>
      </c>
      <c r="K234">
        <v>24.800424879369402</v>
      </c>
      <c r="L234">
        <f>(Table2[[#This Row],[6M Return vs Nifty]]-AVERAGE(Table2[6M Return vs Nifty]))/_xlfn.STDEV.P(Table2[6M Return vs Nifty])</f>
        <v>0.66322907972141443</v>
      </c>
      <c r="M234">
        <v>-3.06515701985162</v>
      </c>
      <c r="N234">
        <f>(Table2[[#This Row],[1W Return vs Nifty]]-AVERAGE(Table2[1W Return vs Nifty]))/_xlfn.STDEV.P(Table2[1W Return vs Nifty])</f>
        <v>-0.82820324857318772</v>
      </c>
      <c r="O234">
        <v>960.58</v>
      </c>
      <c r="P234">
        <v>902.62396305715401</v>
      </c>
      <c r="Q234">
        <v>746.21747714611104</v>
      </c>
      <c r="R234">
        <v>70.671250758194205</v>
      </c>
      <c r="S234" s="1">
        <f>(Table2[[#This Row],[Close Price]]-Table2[[#This Row],[20D EMA]])/Table2[[#This Row],[20D EMA]]</f>
        <v>1.8238980615877889E-2</v>
      </c>
      <c r="T234" s="1">
        <f>(Table2[[#This Row],[Close Price]]-Table2[[#This Row],[50D EMA]])/Table2[[#This Row],[50D EMA]]</f>
        <v>8.3618472400412966E-2</v>
      </c>
      <c r="U234" s="1">
        <f>(Table2[[#This Row],[Close Price]]-Table2[[#This Row],[200D EMA]])/Table2[[#This Row],[200D EMA]]</f>
        <v>0.31074389163426935</v>
      </c>
      <c r="V234">
        <v>0.58099098304488805</v>
      </c>
      <c r="W234">
        <v>965.1</v>
      </c>
      <c r="X234">
        <v>986</v>
      </c>
      <c r="Y234">
        <v>933</v>
      </c>
      <c r="Z234">
        <v>986</v>
      </c>
      <c r="AA234">
        <v>965.1</v>
      </c>
      <c r="AB234">
        <v>986</v>
      </c>
      <c r="AC234" s="1">
        <f>(Table2[[#This Row],[Close Price]]/Table2[[#This Row],[Day Low]])-1</f>
        <v>1.3470106724691844E-2</v>
      </c>
      <c r="AD234" s="1">
        <f>(Table2[[#This Row],[Day High]]/Table2[[#This Row],[Close Price]])-1</f>
        <v>8.0768837542173344E-3</v>
      </c>
      <c r="AE234" s="1">
        <f>(Table2[[#This Row],[Close Price]]/Table2[[#This Row],[Current Week Low]])-1</f>
        <v>4.8338692390139437E-2</v>
      </c>
      <c r="AF234" s="1">
        <f>(Table2[[#This Row],[Current Week High]]/Table2[[#This Row],[Close Price]])-1</f>
        <v>8.0768837542173344E-3</v>
      </c>
      <c r="AG234" s="1">
        <f>(Table2[[#This Row],[Close Price]]/Table2[[#This Row],[Current Month Low]])-1</f>
        <v>1.3470106724691844E-2</v>
      </c>
      <c r="AH234" s="1">
        <f>(Table2[[#This Row],[Current Month High]]/Table2[[#This Row],[Close Price]])-1</f>
        <v>8.0768837542173344E-3</v>
      </c>
      <c r="AI234">
        <v>6.3285962580513102</v>
      </c>
      <c r="AJ234">
        <v>98.800813008130007</v>
      </c>
      <c r="AK234" t="str">
        <f>IF(AND(Table2[[#This Row],[20D EMA]]&gt;Table2[[#This Row],[50D EMA]],Table2[[#This Row],[50D EMA]]&gt;Table2[[#This Row],[200D EMA]]),"Uptrend","Downtrend/NoTrend")</f>
        <v>Uptrend</v>
      </c>
      <c r="AL234">
        <v>0.26</v>
      </c>
      <c r="AM234" t="s">
        <v>3181</v>
      </c>
      <c r="AN234">
        <v>-2.78</v>
      </c>
      <c r="AO234" t="s">
        <v>3180</v>
      </c>
      <c r="AQ234">
        <f>(Table2[[#This Row],[Sharpe Ratio]]-AVERAGE(Table2[Sharpe Ratio]))/_xlfn.STDEV.P(Table2[Sharpe Ratio])</f>
        <v>-0.68702344015560113</v>
      </c>
      <c r="AR2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0.61651245129998256</v>
      </c>
      <c r="AS234">
        <f>_xlfn.RANK.AVG(Table2[[#This Row],[1Y Return vs Nifty Z-Score]],Table2[1Y Return vs Nifty Z-Score])</f>
        <v>155</v>
      </c>
      <c r="AT234">
        <f>_xlfn.RANK.AVG(Table2[[#This Row],[6M Return vs Nifty Z-Score]],Table2[6M Return vs Nifty Z-Score])</f>
        <v>129</v>
      </c>
      <c r="AU234">
        <f>_xlfn.RANK.AVG(Table2[[#This Row],[Sharpe Ratio Z-Score]],Table2[Sharpe Ratio Z-Score])</f>
        <v>529.5</v>
      </c>
      <c r="AV234">
        <f>(Table2[[#This Row],[Rank 1Y]]+Table2[[#This Row],[Rank 6M]]+Table2[[#This Row],[Rank Sharpe]])/3</f>
        <v>271.16666666666669</v>
      </c>
    </row>
    <row r="235" spans="1:48" hidden="1" x14ac:dyDescent="0.3">
      <c r="A235" t="s">
        <v>1595</v>
      </c>
      <c r="B235" t="s">
        <v>1596</v>
      </c>
      <c r="C235" t="s">
        <v>3141</v>
      </c>
      <c r="D235" t="s">
        <v>202</v>
      </c>
      <c r="E235">
        <v>5877.6255578489299</v>
      </c>
      <c r="F235">
        <v>479.15</v>
      </c>
      <c r="G235">
        <v>4.9587795379371498</v>
      </c>
      <c r="H235">
        <f>(Table2[[#This Row],[1Y Return vs Nifty]]-AVERAGE(Table2[1Y Return vs Nifty]))/_xlfn.STDEV.P(Table2[1Y Return vs Nifty])</f>
        <v>-0.3308026117566375</v>
      </c>
      <c r="I235">
        <v>7.7409618868876597</v>
      </c>
      <c r="J235">
        <f>(Table2[[#This Row],[1M Return vs Nifty]]-AVERAGE(Table2[1M Return vs Nifty]))/_xlfn.STDEV.P(Table2[1M Return vs Nifty])</f>
        <v>0.79851373649527646</v>
      </c>
      <c r="K235">
        <v>4.6029140568586602</v>
      </c>
      <c r="L235">
        <f>(Table2[[#This Row],[6M Return vs Nifty]]-AVERAGE(Table2[6M Return vs Nifty]))/_xlfn.STDEV.P(Table2[6M Return vs Nifty])</f>
        <v>-3.9379319350965843E-2</v>
      </c>
      <c r="M235">
        <v>5.8741478618754801</v>
      </c>
      <c r="N235">
        <f>(Table2[[#This Row],[1W Return vs Nifty]]-AVERAGE(Table2[1W Return vs Nifty]))/_xlfn.STDEV.P(Table2[1W Return vs Nifty])</f>
        <v>0.86962175518261853</v>
      </c>
      <c r="O235">
        <v>463.62</v>
      </c>
      <c r="P235">
        <v>472.43094192026803</v>
      </c>
      <c r="Q235">
        <v>442.30452376126698</v>
      </c>
      <c r="R235">
        <v>49.049944141836399</v>
      </c>
      <c r="S235" s="1">
        <f>(Table2[[#This Row],[Close Price]]-Table2[[#This Row],[20D EMA]])/Table2[[#This Row],[20D EMA]]</f>
        <v>3.3497260687632056E-2</v>
      </c>
      <c r="T235" s="1">
        <f>(Table2[[#This Row],[Close Price]]-Table2[[#This Row],[50D EMA]])/Table2[[#This Row],[50D EMA]]</f>
        <v>1.4222307396762179E-2</v>
      </c>
      <c r="U235" s="1">
        <f>(Table2[[#This Row],[Close Price]]-Table2[[#This Row],[200D EMA]])/Table2[[#This Row],[200D EMA]]</f>
        <v>8.3303412602264662E-2</v>
      </c>
      <c r="V235">
        <v>0.50701446236133796</v>
      </c>
      <c r="W235">
        <v>476.45</v>
      </c>
      <c r="X235">
        <v>485.95</v>
      </c>
      <c r="Y235">
        <v>437</v>
      </c>
      <c r="Z235">
        <v>485.95</v>
      </c>
      <c r="AA235">
        <v>476.45</v>
      </c>
      <c r="AB235">
        <v>485.95</v>
      </c>
      <c r="AC235" s="1">
        <f>(Table2[[#This Row],[Close Price]]/Table2[[#This Row],[Day Low]])-1</f>
        <v>5.6669115332144138E-3</v>
      </c>
      <c r="AD235" s="1">
        <f>(Table2[[#This Row],[Day High]]/Table2[[#This Row],[Close Price]])-1</f>
        <v>1.4191797975581677E-2</v>
      </c>
      <c r="AE235" s="1">
        <f>(Table2[[#This Row],[Close Price]]/Table2[[#This Row],[Current Week Low]])-1</f>
        <v>9.6453089244851187E-2</v>
      </c>
      <c r="AF235" s="1">
        <f>(Table2[[#This Row],[Current Week High]]/Table2[[#This Row],[Close Price]])-1</f>
        <v>1.4191797975581677E-2</v>
      </c>
      <c r="AG235" s="1">
        <f>(Table2[[#This Row],[Close Price]]/Table2[[#This Row],[Current Month Low]])-1</f>
        <v>5.6669115332144138E-3</v>
      </c>
      <c r="AH235" s="1">
        <f>(Table2[[#This Row],[Current Month High]]/Table2[[#This Row],[Close Price]])-1</f>
        <v>1.4191797975581677E-2</v>
      </c>
      <c r="AI235">
        <v>13.221329437545601</v>
      </c>
      <c r="AJ235">
        <v>51.485931078090402</v>
      </c>
      <c r="AK235" t="str">
        <f>IF(AND(Table2[[#This Row],[20D EMA]]&gt;Table2[[#This Row],[50D EMA]],Table2[[#This Row],[50D EMA]]&gt;Table2[[#This Row],[200D EMA]]),"Uptrend","Downtrend/NoTrend")</f>
        <v>Downtrend/NoTrend</v>
      </c>
      <c r="AL235">
        <v>0.01</v>
      </c>
      <c r="AM235" t="s">
        <v>3181</v>
      </c>
      <c r="AN235">
        <v>0.91</v>
      </c>
      <c r="AO235" t="s">
        <v>3181</v>
      </c>
      <c r="AP235">
        <v>0.17081183727121099</v>
      </c>
      <c r="AQ235">
        <f>(Table2[[#This Row],[Sharpe Ratio]]-AVERAGE(Table2[Sharpe Ratio]))/_xlfn.STDEV.P(Table2[Sharpe Ratio])</f>
        <v>1.3421248273823303</v>
      </c>
      <c r="AR2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5">
        <f>_xlfn.RANK.AVG(Table2[[#This Row],[1Y Return vs Nifty Z-Score]],Table2[1Y Return vs Nifty Z-Score])</f>
        <v>415</v>
      </c>
      <c r="AT235">
        <f>_xlfn.RANK.AVG(Table2[[#This Row],[6M Return vs Nifty Z-Score]],Table2[6M Return vs Nifty Z-Score])</f>
        <v>331</v>
      </c>
      <c r="AU235">
        <f>_xlfn.RANK.AVG(Table2[[#This Row],[Sharpe Ratio Z-Score]],Table2[Sharpe Ratio Z-Score])</f>
        <v>69</v>
      </c>
      <c r="AV235">
        <f>(Table2[[#This Row],[Rank 1Y]]+Table2[[#This Row],[Rank 6M]]+Table2[[#This Row],[Rank Sharpe]])/3</f>
        <v>271.66666666666669</v>
      </c>
    </row>
    <row r="236" spans="1:48" x14ac:dyDescent="0.3">
      <c r="A236" t="s">
        <v>147</v>
      </c>
      <c r="B236" t="s">
        <v>148</v>
      </c>
      <c r="C236" t="s">
        <v>3142</v>
      </c>
      <c r="D236" t="s">
        <v>149</v>
      </c>
      <c r="E236">
        <v>181125.304468569</v>
      </c>
      <c r="F236">
        <v>467.35</v>
      </c>
      <c r="G236">
        <v>80.880787362886394</v>
      </c>
      <c r="H236">
        <f>(Table2[[#This Row],[1Y Return vs Nifty]]-AVERAGE(Table2[1Y Return vs Nifty]))/_xlfn.STDEV.P(Table2[1Y Return vs Nifty])</f>
        <v>0.95189744423045819</v>
      </c>
      <c r="I236">
        <v>-3.31314991575359</v>
      </c>
      <c r="J236">
        <f>(Table2[[#This Row],[1M Return vs Nifty]]-AVERAGE(Table2[1M Return vs Nifty]))/_xlfn.STDEV.P(Table2[1M Return vs Nifty])</f>
        <v>-0.38274802857206219</v>
      </c>
      <c r="K236">
        <v>6.2475247204566804</v>
      </c>
      <c r="L236">
        <f>(Table2[[#This Row],[6M Return vs Nifty]]-AVERAGE(Table2[6M Return vs Nifty]))/_xlfn.STDEV.P(Table2[6M Return vs Nifty])</f>
        <v>1.7831555573290206E-2</v>
      </c>
      <c r="M236">
        <v>-2.09100619272599</v>
      </c>
      <c r="N236">
        <f>(Table2[[#This Row],[1W Return vs Nifty]]-AVERAGE(Table2[1W Return vs Nifty]))/_xlfn.STDEV.P(Table2[1W Return vs Nifty])</f>
        <v>-0.64318465332378294</v>
      </c>
      <c r="O236">
        <v>473.64</v>
      </c>
      <c r="P236">
        <v>469.728248832497</v>
      </c>
      <c r="Q236">
        <v>408.83028293357802</v>
      </c>
      <c r="R236">
        <v>44.492204083490101</v>
      </c>
      <c r="S236" s="1">
        <f>(Table2[[#This Row],[Close Price]]-Table2[[#This Row],[20D EMA]])/Table2[[#This Row],[20D EMA]]</f>
        <v>-1.328012836753645E-2</v>
      </c>
      <c r="T236" s="1">
        <f>(Table2[[#This Row],[Close Price]]-Table2[[#This Row],[50D EMA]])/Table2[[#This Row],[50D EMA]]</f>
        <v>-5.0630313131221792E-3</v>
      </c>
      <c r="U236" s="1">
        <f>(Table2[[#This Row],[Close Price]]-Table2[[#This Row],[200D EMA]])/Table2[[#This Row],[200D EMA]]</f>
        <v>0.14313938939775067</v>
      </c>
      <c r="V236">
        <v>0.555723363514394</v>
      </c>
      <c r="W236">
        <v>465</v>
      </c>
      <c r="X236">
        <v>469</v>
      </c>
      <c r="Y236">
        <v>455.4</v>
      </c>
      <c r="Z236">
        <v>474.45</v>
      </c>
      <c r="AA236">
        <v>465</v>
      </c>
      <c r="AB236">
        <v>469</v>
      </c>
      <c r="AC236" s="1">
        <f>(Table2[[#This Row],[Close Price]]/Table2[[#This Row],[Day Low]])-1</f>
        <v>5.0537634408602816E-3</v>
      </c>
      <c r="AD236" s="1">
        <f>(Table2[[#This Row],[Day High]]/Table2[[#This Row],[Close Price]])-1</f>
        <v>3.5305445597517693E-3</v>
      </c>
      <c r="AE236" s="1">
        <f>(Table2[[#This Row],[Close Price]]/Table2[[#This Row],[Current Week Low]])-1</f>
        <v>2.6240667545015528E-2</v>
      </c>
      <c r="AF236" s="1">
        <f>(Table2[[#This Row],[Current Week High]]/Table2[[#This Row],[Close Price]])-1</f>
        <v>1.5192040226810644E-2</v>
      </c>
      <c r="AG236" s="1">
        <f>(Table2[[#This Row],[Close Price]]/Table2[[#This Row],[Current Month Low]])-1</f>
        <v>5.0537634408602816E-3</v>
      </c>
      <c r="AH236" s="1">
        <f>(Table2[[#This Row],[Current Month High]]/Table2[[#This Row],[Close Price]])-1</f>
        <v>3.5305445597517693E-3</v>
      </c>
      <c r="AI236">
        <v>12.046645982668201</v>
      </c>
      <c r="AJ236">
        <v>116.06564956079499</v>
      </c>
      <c r="AK236" t="str">
        <f>IF(AND(Table2[[#This Row],[20D EMA]]&gt;Table2[[#This Row],[50D EMA]],Table2[[#This Row],[50D EMA]]&gt;Table2[[#This Row],[200D EMA]]),"Uptrend","Downtrend/NoTrend")</f>
        <v>Uptrend</v>
      </c>
      <c r="AL236">
        <v>0.05</v>
      </c>
      <c r="AM236" t="s">
        <v>3181</v>
      </c>
      <c r="AN236">
        <v>-3.98</v>
      </c>
      <c r="AO236" t="s">
        <v>3180</v>
      </c>
      <c r="AP236">
        <v>3.9227879313974999E-2</v>
      </c>
      <c r="AQ236">
        <f>(Table2[[#This Row],[Sharpe Ratio]]-AVERAGE(Table2[Sharpe Ratio]))/_xlfn.STDEV.P(Table2[Sharpe Ratio])</f>
        <v>-0.22101836333675198</v>
      </c>
      <c r="AR2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-0.27722204542884871</v>
      </c>
      <c r="AS236">
        <f>_xlfn.RANK.AVG(Table2[[#This Row],[1Y Return vs Nifty Z-Score]],Table2[1Y Return vs Nifty Z-Score])</f>
        <v>102</v>
      </c>
      <c r="AT236">
        <f>_xlfn.RANK.AVG(Table2[[#This Row],[6M Return vs Nifty Z-Score]],Table2[6M Return vs Nifty Z-Score])</f>
        <v>311</v>
      </c>
      <c r="AU236">
        <f>_xlfn.RANK.AVG(Table2[[#This Row],[Sharpe Ratio Z-Score]],Table2[Sharpe Ratio Z-Score])</f>
        <v>403</v>
      </c>
      <c r="AV236">
        <f>(Table2[[#This Row],[Rank 1Y]]+Table2[[#This Row],[Rank 6M]]+Table2[[#This Row],[Rank Sharpe]])/3</f>
        <v>272</v>
      </c>
    </row>
    <row r="237" spans="1:48" hidden="1" x14ac:dyDescent="0.3">
      <c r="A237" t="s">
        <v>1236</v>
      </c>
      <c r="B237" t="s">
        <v>1237</v>
      </c>
      <c r="C237" t="s">
        <v>3145</v>
      </c>
      <c r="D237" t="s">
        <v>86</v>
      </c>
      <c r="E237">
        <v>9485.8237935848701</v>
      </c>
      <c r="F237">
        <v>1230.95</v>
      </c>
      <c r="G237">
        <v>56.9337888605614</v>
      </c>
      <c r="H237">
        <f>(Table2[[#This Row],[1Y Return vs Nifty]]-AVERAGE(Table2[1Y Return vs Nifty]))/_xlfn.STDEV.P(Table2[1Y Return vs Nifty])</f>
        <v>0.54731361933375799</v>
      </c>
      <c r="I237">
        <v>-11.6139160384232</v>
      </c>
      <c r="J237">
        <f>(Table2[[#This Row],[1M Return vs Nifty]]-AVERAGE(Table2[1M Return vs Nifty]))/_xlfn.STDEV.P(Table2[1M Return vs Nifty])</f>
        <v>-1.2697824476678592</v>
      </c>
      <c r="K237">
        <v>25.134323305332401</v>
      </c>
      <c r="L237">
        <f>(Table2[[#This Row],[6M Return vs Nifty]]-AVERAGE(Table2[6M Return vs Nifty]))/_xlfn.STDEV.P(Table2[6M Return vs Nifty])</f>
        <v>0.67484436442556628</v>
      </c>
      <c r="M237">
        <v>-3.1857412585005802</v>
      </c>
      <c r="N237">
        <f>(Table2[[#This Row],[1W Return vs Nifty]]-AVERAGE(Table2[1W Return vs Nifty]))/_xlfn.STDEV.P(Table2[1W Return vs Nifty])</f>
        <v>-0.85110558137711223</v>
      </c>
      <c r="O237">
        <v>1280.26</v>
      </c>
      <c r="P237">
        <v>1258.73649833123</v>
      </c>
      <c r="Q237">
        <v>1016.03777722492</v>
      </c>
      <c r="R237">
        <v>37.587171997494302</v>
      </c>
      <c r="S237" s="1">
        <f>(Table2[[#This Row],[Close Price]]-Table2[[#This Row],[20D EMA]])/Table2[[#This Row],[20D EMA]]</f>
        <v>-3.8515614015902977E-2</v>
      </c>
      <c r="T237" s="1">
        <f>(Table2[[#This Row],[Close Price]]-Table2[[#This Row],[50D EMA]])/Table2[[#This Row],[50D EMA]]</f>
        <v>-2.2074912714510068E-2</v>
      </c>
      <c r="U237" s="1">
        <f>(Table2[[#This Row],[Close Price]]-Table2[[#This Row],[200D EMA]])/Table2[[#This Row],[200D EMA]]</f>
        <v>0.21151991352335811</v>
      </c>
      <c r="V237">
        <v>1.44710042001626</v>
      </c>
      <c r="W237">
        <v>1223.25</v>
      </c>
      <c r="X237">
        <v>1247.7</v>
      </c>
      <c r="Y237">
        <v>1035.5999999999999</v>
      </c>
      <c r="Z237">
        <v>1250</v>
      </c>
      <c r="AA237">
        <v>1223.25</v>
      </c>
      <c r="AB237">
        <v>1247.7</v>
      </c>
      <c r="AC237" s="1">
        <f>(Table2[[#This Row],[Close Price]]/Table2[[#This Row],[Day Low]])-1</f>
        <v>6.294706723891208E-3</v>
      </c>
      <c r="AD237" s="1">
        <f>(Table2[[#This Row],[Day High]]/Table2[[#This Row],[Close Price]])-1</f>
        <v>1.3607376416588712E-2</v>
      </c>
      <c r="AE237" s="1">
        <f>(Table2[[#This Row],[Close Price]]/Table2[[#This Row],[Current Week Low]])-1</f>
        <v>0.18863460795674025</v>
      </c>
      <c r="AF237" s="1">
        <f>(Table2[[#This Row],[Current Week High]]/Table2[[#This Row],[Close Price]])-1</f>
        <v>1.547585198423973E-2</v>
      </c>
      <c r="AG237" s="1">
        <f>(Table2[[#This Row],[Close Price]]/Table2[[#This Row],[Current Month Low]])-1</f>
        <v>6.294706723891208E-3</v>
      </c>
      <c r="AH237" s="1">
        <f>(Table2[[#This Row],[Current Month High]]/Table2[[#This Row],[Close Price]])-1</f>
        <v>1.3607376416588712E-2</v>
      </c>
      <c r="AI237">
        <v>25.4315772370933</v>
      </c>
      <c r="AJ237">
        <v>94.770569620253099</v>
      </c>
      <c r="AK237" t="str">
        <f>IF(AND(Table2[[#This Row],[20D EMA]]&gt;Table2[[#This Row],[50D EMA]],Table2[[#This Row],[50D EMA]]&gt;Table2[[#This Row],[200D EMA]]),"Uptrend","Downtrend/NoTrend")</f>
        <v>Uptrend</v>
      </c>
      <c r="AL237">
        <v>0.13</v>
      </c>
      <c r="AM237" t="s">
        <v>3181</v>
      </c>
      <c r="AN237">
        <v>-11</v>
      </c>
      <c r="AO237" t="s">
        <v>3180</v>
      </c>
      <c r="AQ237">
        <f>(Table2[[#This Row],[Sharpe Ratio]]-AVERAGE(Table2[Sharpe Ratio]))/_xlfn.STDEV.P(Table2[Sharpe Ratio])</f>
        <v>-0.68702344015560113</v>
      </c>
      <c r="AR2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-1.5857534854412481</v>
      </c>
      <c r="AS237">
        <f>_xlfn.RANK.AVG(Table2[[#This Row],[1Y Return vs Nifty Z-Score]],Table2[1Y Return vs Nifty Z-Score])</f>
        <v>160</v>
      </c>
      <c r="AT237">
        <f>_xlfn.RANK.AVG(Table2[[#This Row],[6M Return vs Nifty Z-Score]],Table2[6M Return vs Nifty Z-Score])</f>
        <v>128</v>
      </c>
      <c r="AU237">
        <f>_xlfn.RANK.AVG(Table2[[#This Row],[Sharpe Ratio Z-Score]],Table2[Sharpe Ratio Z-Score])</f>
        <v>529.5</v>
      </c>
      <c r="AV237">
        <f>(Table2[[#This Row],[Rank 1Y]]+Table2[[#This Row],[Rank 6M]]+Table2[[#This Row],[Rank Sharpe]])/3</f>
        <v>272.5</v>
      </c>
    </row>
    <row r="238" spans="1:48" hidden="1" x14ac:dyDescent="0.3">
      <c r="A238" t="s">
        <v>121</v>
      </c>
      <c r="B238" t="s">
        <v>122</v>
      </c>
      <c r="C238" t="s">
        <v>3140</v>
      </c>
      <c r="D238" t="s">
        <v>57</v>
      </c>
      <c r="E238">
        <v>228549.11291402101</v>
      </c>
      <c r="F238">
        <v>597.35</v>
      </c>
      <c r="G238">
        <v>35.577186978617</v>
      </c>
      <c r="H238">
        <f>(Table2[[#This Row],[1Y Return vs Nifty]]-AVERAGE(Table2[1Y Return vs Nifty]))/_xlfn.STDEV.P(Table2[1Y Return vs Nifty])</f>
        <v>0.18649446801697694</v>
      </c>
      <c r="I238">
        <v>-4.1519267286514303</v>
      </c>
      <c r="J238">
        <f>(Table2[[#This Row],[1M Return vs Nifty]]-AVERAGE(Table2[1M Return vs Nifty]))/_xlfn.STDEV.P(Table2[1M Return vs Nifty])</f>
        <v>-0.472381189172493</v>
      </c>
      <c r="K238">
        <v>-9.2860994128158705</v>
      </c>
      <c r="L238">
        <f>(Table2[[#This Row],[6M Return vs Nifty]]-AVERAGE(Table2[6M Return vs Nifty]))/_xlfn.STDEV.P(Table2[6M Return vs Nifty])</f>
        <v>-0.52253477372243029</v>
      </c>
      <c r="M238">
        <v>-2.6975916294568498</v>
      </c>
      <c r="N238">
        <f>(Table2[[#This Row],[1W Return vs Nifty]]-AVERAGE(Table2[1W Return vs Nifty]))/_xlfn.STDEV.P(Table2[1W Return vs Nifty])</f>
        <v>-0.75839226006969063</v>
      </c>
      <c r="O238">
        <v>610.78</v>
      </c>
      <c r="P238">
        <v>634.83225132712903</v>
      </c>
      <c r="Q238">
        <v>610.95915063518896</v>
      </c>
      <c r="R238">
        <v>34.570826900475502</v>
      </c>
      <c r="S238" s="1">
        <f>(Table2[[#This Row],[Close Price]]-Table2[[#This Row],[20D EMA]])/Table2[[#This Row],[20D EMA]]</f>
        <v>-2.1988277284783312E-2</v>
      </c>
      <c r="T238" s="1">
        <f>(Table2[[#This Row],[Close Price]]-Table2[[#This Row],[50D EMA]])/Table2[[#This Row],[50D EMA]]</f>
        <v>-5.9042764838698157E-2</v>
      </c>
      <c r="U238" s="1">
        <f>(Table2[[#This Row],[Close Price]]-Table2[[#This Row],[200D EMA]])/Table2[[#This Row],[200D EMA]]</f>
        <v>-2.2275058195036557E-2</v>
      </c>
      <c r="V238">
        <v>0.45541105607453303</v>
      </c>
      <c r="W238">
        <v>593.5</v>
      </c>
      <c r="X238">
        <v>599.95000000000005</v>
      </c>
      <c r="Y238">
        <v>572.65</v>
      </c>
      <c r="Z238">
        <v>609.9</v>
      </c>
      <c r="AA238">
        <v>593.5</v>
      </c>
      <c r="AB238">
        <v>599.95000000000005</v>
      </c>
      <c r="AC238" s="1">
        <f>(Table2[[#This Row],[Close Price]]/Table2[[#This Row],[Day Low]])-1</f>
        <v>6.4869418702611092E-3</v>
      </c>
      <c r="AD238" s="1">
        <f>(Table2[[#This Row],[Day High]]/Table2[[#This Row],[Close Price]])-1</f>
        <v>4.3525571273124175E-3</v>
      </c>
      <c r="AE238" s="1">
        <f>(Table2[[#This Row],[Close Price]]/Table2[[#This Row],[Current Week Low]])-1</f>
        <v>4.3132803632236261E-2</v>
      </c>
      <c r="AF238" s="1">
        <f>(Table2[[#This Row],[Current Week High]]/Table2[[#This Row],[Close Price]])-1</f>
        <v>2.1009458441449747E-2</v>
      </c>
      <c r="AG238" s="1">
        <f>(Table2[[#This Row],[Close Price]]/Table2[[#This Row],[Current Month Low]])-1</f>
        <v>6.4869418702611092E-3</v>
      </c>
      <c r="AH238" s="1">
        <f>(Table2[[#This Row],[Current Month High]]/Table2[[#This Row],[Close Price]])-1</f>
        <v>4.3525571273124175E-3</v>
      </c>
      <c r="AI238">
        <v>49.9707039424123</v>
      </c>
      <c r="AJ238">
        <v>67.0441834451901</v>
      </c>
      <c r="AK238" t="str">
        <f>IF(AND(Table2[[#This Row],[20D EMA]]&gt;Table2[[#This Row],[50D EMA]],Table2[[#This Row],[50D EMA]]&gt;Table2[[#This Row],[200D EMA]]),"Uptrend","Downtrend/NoTrend")</f>
        <v>Downtrend/NoTrend</v>
      </c>
      <c r="AL238">
        <v>-0.06</v>
      </c>
      <c r="AM238" t="s">
        <v>3180</v>
      </c>
      <c r="AN238">
        <v>-4.55</v>
      </c>
      <c r="AO238" t="s">
        <v>3180</v>
      </c>
      <c r="AP238">
        <v>0.16247844850896401</v>
      </c>
      <c r="AQ238">
        <f>(Table2[[#This Row],[Sharpe Ratio]]-AVERAGE(Table2[Sharpe Ratio]))/_xlfn.STDEV.P(Table2[Sharpe Ratio])</f>
        <v>1.2431288699605696</v>
      </c>
      <c r="AR2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8">
        <f>_xlfn.RANK.AVG(Table2[[#This Row],[1Y Return vs Nifty Z-Score]],Table2[1Y Return vs Nifty Z-Score])</f>
        <v>237</v>
      </c>
      <c r="AT238">
        <f>_xlfn.RANK.AVG(Table2[[#This Row],[6M Return vs Nifty Z-Score]],Table2[6M Return vs Nifty Z-Score])</f>
        <v>502</v>
      </c>
      <c r="AU238">
        <f>_xlfn.RANK.AVG(Table2[[#This Row],[Sharpe Ratio Z-Score]],Table2[Sharpe Ratio Z-Score])</f>
        <v>80</v>
      </c>
      <c r="AV238">
        <f>(Table2[[#This Row],[Rank 1Y]]+Table2[[#This Row],[Rank 6M]]+Table2[[#This Row],[Rank Sharpe]])/3</f>
        <v>273</v>
      </c>
    </row>
    <row r="239" spans="1:48" x14ac:dyDescent="0.3">
      <c r="A239" t="s">
        <v>743</v>
      </c>
      <c r="B239" t="s">
        <v>744</v>
      </c>
      <c r="C239" t="s">
        <v>3135</v>
      </c>
      <c r="D239" t="s">
        <v>218</v>
      </c>
      <c r="E239">
        <v>22911.854413824702</v>
      </c>
      <c r="F239">
        <v>808.2</v>
      </c>
      <c r="G239">
        <v>53.4641510081441</v>
      </c>
      <c r="H239">
        <f>(Table2[[#This Row],[1Y Return vs Nifty]]-AVERAGE(Table2[1Y Return vs Nifty]))/_xlfn.STDEV.P(Table2[1Y Return vs Nifty])</f>
        <v>0.48869419138327502</v>
      </c>
      <c r="I239">
        <v>16.683700567911298</v>
      </c>
      <c r="J239">
        <f>(Table2[[#This Row],[1M Return vs Nifty]]-AVERAGE(Table2[1M Return vs Nifty]))/_xlfn.STDEV.P(Table2[1M Return vs Nifty])</f>
        <v>1.7541504685534663</v>
      </c>
      <c r="K239">
        <v>39.373741194098002</v>
      </c>
      <c r="L239">
        <f>(Table2[[#This Row],[6M Return vs Nifty]]-AVERAGE(Table2[6M Return vs Nifty]))/_xlfn.STDEV.P(Table2[6M Return vs Nifty])</f>
        <v>1.17018929551468</v>
      </c>
      <c r="M239">
        <v>7.75087462511559</v>
      </c>
      <c r="N239">
        <f>(Table2[[#This Row],[1W Return vs Nifty]]-AVERAGE(Table2[1W Return vs Nifty]))/_xlfn.STDEV.P(Table2[1W Return vs Nifty])</f>
        <v>1.2260648641272538</v>
      </c>
      <c r="O239">
        <v>753.15</v>
      </c>
      <c r="P239">
        <v>733.22694259393404</v>
      </c>
      <c r="Q239">
        <v>631.11954872299395</v>
      </c>
      <c r="R239">
        <v>60.817364323763499</v>
      </c>
      <c r="S239" s="1">
        <f>(Table2[[#This Row],[Close Price]]-Table2[[#This Row],[20D EMA]])/Table2[[#This Row],[20D EMA]]</f>
        <v>7.3093009360685218E-2</v>
      </c>
      <c r="T239" s="1">
        <f>(Table2[[#This Row],[Close Price]]-Table2[[#This Row],[50D EMA]])/Table2[[#This Row],[50D EMA]]</f>
        <v>0.10225082174535774</v>
      </c>
      <c r="U239" s="1">
        <f>(Table2[[#This Row],[Close Price]]-Table2[[#This Row],[200D EMA]])/Table2[[#This Row],[200D EMA]]</f>
        <v>0.28058147087237328</v>
      </c>
      <c r="V239">
        <v>0.765306475656093</v>
      </c>
      <c r="W239">
        <v>795.3</v>
      </c>
      <c r="X239">
        <v>814.65</v>
      </c>
      <c r="Y239">
        <v>736.3</v>
      </c>
      <c r="Z239">
        <v>814.65</v>
      </c>
      <c r="AA239">
        <v>795.3</v>
      </c>
      <c r="AB239">
        <v>814.65</v>
      </c>
      <c r="AC239" s="1">
        <f>(Table2[[#This Row],[Close Price]]/Table2[[#This Row],[Day Low]])-1</f>
        <v>1.6220294228593168E-2</v>
      </c>
      <c r="AD239" s="1">
        <f>(Table2[[#This Row],[Day High]]/Table2[[#This Row],[Close Price]])-1</f>
        <v>7.9806978470675638E-3</v>
      </c>
      <c r="AE239" s="1">
        <f>(Table2[[#This Row],[Close Price]]/Table2[[#This Row],[Current Week Low]])-1</f>
        <v>9.7650414233328986E-2</v>
      </c>
      <c r="AF239" s="1">
        <f>(Table2[[#This Row],[Current Week High]]/Table2[[#This Row],[Close Price]])-1</f>
        <v>7.9806978470675638E-3</v>
      </c>
      <c r="AG239" s="1">
        <f>(Table2[[#This Row],[Close Price]]/Table2[[#This Row],[Current Month Low]])-1</f>
        <v>1.6220294228593168E-2</v>
      </c>
      <c r="AH239" s="1">
        <f>(Table2[[#This Row],[Current Month High]]/Table2[[#This Row],[Close Price]])-1</f>
        <v>7.9806978470675638E-3</v>
      </c>
      <c r="AI239">
        <v>0.79806978470675605</v>
      </c>
      <c r="AJ239">
        <v>85.750402206389296</v>
      </c>
      <c r="AK239" t="str">
        <f>IF(AND(Table2[[#This Row],[20D EMA]]&gt;Table2[[#This Row],[50D EMA]],Table2[[#This Row],[50D EMA]]&gt;Table2[[#This Row],[200D EMA]]),"Uptrend","Downtrend/NoTrend")</f>
        <v>Uptrend</v>
      </c>
      <c r="AL239">
        <v>0.08</v>
      </c>
      <c r="AM239" t="s">
        <v>3181</v>
      </c>
      <c r="AN239">
        <v>3.74</v>
      </c>
      <c r="AO239" t="s">
        <v>3181</v>
      </c>
      <c r="AP239">
        <v>-4.4467638298830003E-3</v>
      </c>
      <c r="AQ239">
        <f>(Table2[[#This Row],[Sharpe Ratio]]-AVERAGE(Table2[Sharpe Ratio]))/_xlfn.STDEV.P(Table2[Sharpe Ratio])</f>
        <v>-0.73984848592353991</v>
      </c>
      <c r="AR2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3.8992503336551354</v>
      </c>
      <c r="AS239">
        <f>_xlfn.RANK.AVG(Table2[[#This Row],[1Y Return vs Nifty Z-Score]],Table2[1Y Return vs Nifty Z-Score])</f>
        <v>173</v>
      </c>
      <c r="AT239">
        <f>_xlfn.RANK.AVG(Table2[[#This Row],[6M Return vs Nifty Z-Score]],Table2[6M Return vs Nifty Z-Score])</f>
        <v>86</v>
      </c>
      <c r="AU239">
        <f>_xlfn.RANK.AVG(Table2[[#This Row],[Sharpe Ratio Z-Score]],Table2[Sharpe Ratio Z-Score])</f>
        <v>565</v>
      </c>
      <c r="AV239">
        <f>(Table2[[#This Row],[Rank 1Y]]+Table2[[#This Row],[Rank 6M]]+Table2[[#This Row],[Rank Sharpe]])/3</f>
        <v>274.66666666666669</v>
      </c>
    </row>
    <row r="240" spans="1:48" x14ac:dyDescent="0.3">
      <c r="A240" t="s">
        <v>1632</v>
      </c>
      <c r="B240" t="s">
        <v>1633</v>
      </c>
      <c r="C240" t="s">
        <v>3149</v>
      </c>
      <c r="D240" t="s">
        <v>473</v>
      </c>
      <c r="E240">
        <v>5720.1007469550796</v>
      </c>
      <c r="F240">
        <v>2221.6999999999998</v>
      </c>
      <c r="G240">
        <v>13.4512652952693</v>
      </c>
      <c r="H240">
        <f>(Table2[[#This Row],[1Y Return vs Nifty]]-AVERAGE(Table2[1Y Return vs Nifty]))/_xlfn.STDEV.P(Table2[1Y Return vs Nifty])</f>
        <v>-0.18732231838088942</v>
      </c>
      <c r="I240">
        <v>10.341746096453999</v>
      </c>
      <c r="J240">
        <f>(Table2[[#This Row],[1M Return vs Nifty]]-AVERAGE(Table2[1M Return vs Nifty]))/_xlfn.STDEV.P(Table2[1M Return vs Nifty])</f>
        <v>1.0764380962993387</v>
      </c>
      <c r="K240">
        <v>33.950707634650001</v>
      </c>
      <c r="L240">
        <f>(Table2[[#This Row],[6M Return vs Nifty]]-AVERAGE(Table2[6M Return vs Nifty]))/_xlfn.STDEV.P(Table2[6M Return vs Nifty])</f>
        <v>0.98153887414330532</v>
      </c>
      <c r="M240">
        <v>9.8554696477376709</v>
      </c>
      <c r="N240">
        <f>(Table2[[#This Row],[1W Return vs Nifty]]-AVERAGE(Table2[1W Return vs Nifty]))/_xlfn.STDEV.P(Table2[1W Return vs Nifty])</f>
        <v>1.6257865538407192</v>
      </c>
      <c r="O240">
        <v>2046.39</v>
      </c>
      <c r="P240">
        <v>1936.1291982943801</v>
      </c>
      <c r="Q240">
        <v>1676.8489094067199</v>
      </c>
      <c r="R240">
        <v>59.163819633420502</v>
      </c>
      <c r="S240" s="1">
        <f>(Table2[[#This Row],[Close Price]]-Table2[[#This Row],[20D EMA]])/Table2[[#This Row],[20D EMA]]</f>
        <v>8.5667932310067835E-2</v>
      </c>
      <c r="T240" s="1">
        <f>(Table2[[#This Row],[Close Price]]-Table2[[#This Row],[50D EMA]])/Table2[[#This Row],[50D EMA]]</f>
        <v>0.14749573631614635</v>
      </c>
      <c r="U240" s="1">
        <f>(Table2[[#This Row],[Close Price]]-Table2[[#This Row],[200D EMA]])/Table2[[#This Row],[200D EMA]]</f>
        <v>0.32492557172968656</v>
      </c>
      <c r="V240">
        <v>0.36729510866336501</v>
      </c>
      <c r="W240">
        <v>2180</v>
      </c>
      <c r="X240">
        <v>2300</v>
      </c>
      <c r="Y240">
        <v>1846.5</v>
      </c>
      <c r="Z240">
        <v>2300</v>
      </c>
      <c r="AA240">
        <v>2180</v>
      </c>
      <c r="AB240">
        <v>2300</v>
      </c>
      <c r="AC240" s="1">
        <f>(Table2[[#This Row],[Close Price]]/Table2[[#This Row],[Day Low]])-1</f>
        <v>1.9128440366972477E-2</v>
      </c>
      <c r="AD240" s="1">
        <f>(Table2[[#This Row],[Day High]]/Table2[[#This Row],[Close Price]])-1</f>
        <v>3.5243282171310453E-2</v>
      </c>
      <c r="AE240" s="1">
        <f>(Table2[[#This Row],[Close Price]]/Table2[[#This Row],[Current Week Low]])-1</f>
        <v>0.20319523422691566</v>
      </c>
      <c r="AF240" s="1">
        <f>(Table2[[#This Row],[Current Week High]]/Table2[[#This Row],[Close Price]])-1</f>
        <v>3.5243282171310453E-2</v>
      </c>
      <c r="AG240" s="1">
        <f>(Table2[[#This Row],[Close Price]]/Table2[[#This Row],[Current Month Low]])-1</f>
        <v>1.9128440366972477E-2</v>
      </c>
      <c r="AH240" s="1">
        <f>(Table2[[#This Row],[Current Month High]]/Table2[[#This Row],[Close Price]])-1</f>
        <v>3.5243282171310453E-2</v>
      </c>
      <c r="AI240">
        <v>7.5752801908448504</v>
      </c>
      <c r="AJ240">
        <v>88.920068027210803</v>
      </c>
      <c r="AK240" t="str">
        <f>IF(AND(Table2[[#This Row],[20D EMA]]&gt;Table2[[#This Row],[50D EMA]],Table2[[#This Row],[50D EMA]]&gt;Table2[[#This Row],[200D EMA]]),"Uptrend","Downtrend/NoTrend")</f>
        <v>Uptrend</v>
      </c>
      <c r="AL240">
        <v>0.38</v>
      </c>
      <c r="AM240" t="s">
        <v>3181</v>
      </c>
      <c r="AN240">
        <v>5.65</v>
      </c>
      <c r="AO240" t="s">
        <v>3181</v>
      </c>
      <c r="AP240">
        <v>4.8114278393222E-2</v>
      </c>
      <c r="AQ240">
        <f>(Table2[[#This Row],[Sharpe Ratio]]-AVERAGE(Table2[Sharpe Ratio]))/_xlfn.STDEV.P(Table2[Sharpe Ratio])</f>
        <v>-0.11545295531602903</v>
      </c>
      <c r="AR2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3.3809882505864448</v>
      </c>
      <c r="AS240">
        <f>_xlfn.RANK.AVG(Table2[[#This Row],[1Y Return vs Nifty Z-Score]],Table2[1Y Return vs Nifty Z-Score])</f>
        <v>359</v>
      </c>
      <c r="AT240">
        <f>_xlfn.RANK.AVG(Table2[[#This Row],[6M Return vs Nifty Z-Score]],Table2[6M Return vs Nifty Z-Score])</f>
        <v>99</v>
      </c>
      <c r="AU240">
        <f>_xlfn.RANK.AVG(Table2[[#This Row],[Sharpe Ratio Z-Score]],Table2[Sharpe Ratio Z-Score])</f>
        <v>368</v>
      </c>
      <c r="AV240">
        <f>(Table2[[#This Row],[Rank 1Y]]+Table2[[#This Row],[Rank 6M]]+Table2[[#This Row],[Rank Sharpe]])/3</f>
        <v>275.33333333333331</v>
      </c>
    </row>
    <row r="241" spans="1:48" hidden="1" x14ac:dyDescent="0.3">
      <c r="A241" t="s">
        <v>417</v>
      </c>
      <c r="B241" t="s">
        <v>418</v>
      </c>
      <c r="C241" t="s">
        <v>3148</v>
      </c>
      <c r="D241" t="s">
        <v>139</v>
      </c>
      <c r="E241">
        <v>54404.594549572699</v>
      </c>
      <c r="F241">
        <v>1550.2</v>
      </c>
      <c r="G241">
        <v>35.636046979620502</v>
      </c>
      <c r="H241">
        <f>(Table2[[#This Row],[1Y Return vs Nifty]]-AVERAGE(Table2[1Y Return vs Nifty]))/_xlfn.STDEV.P(Table2[1Y Return vs Nifty])</f>
        <v>0.18748890597700391</v>
      </c>
      <c r="I241">
        <v>-10.9228456219293</v>
      </c>
      <c r="J241">
        <f>(Table2[[#This Row],[1M Return vs Nifty]]-AVERAGE(Table2[1M Return vs Nifty]))/_xlfn.STDEV.P(Table2[1M Return vs Nifty])</f>
        <v>-1.195933451516187</v>
      </c>
      <c r="K241">
        <v>-8.5746248554815701</v>
      </c>
      <c r="L241">
        <f>(Table2[[#This Row],[6M Return vs Nifty]]-AVERAGE(Table2[6M Return vs Nifty]))/_xlfn.STDEV.P(Table2[6M Return vs Nifty])</f>
        <v>-0.49778479318758917</v>
      </c>
      <c r="M241">
        <v>-0.61922449276480895</v>
      </c>
      <c r="N241">
        <f>(Table2[[#This Row],[1W Return vs Nifty]]-AVERAGE(Table2[1W Return vs Nifty]))/_xlfn.STDEV.P(Table2[1W Return vs Nifty])</f>
        <v>-0.36365198234707286</v>
      </c>
      <c r="O241">
        <v>1591.27</v>
      </c>
      <c r="P241">
        <v>1665.6911988120701</v>
      </c>
      <c r="Q241">
        <v>1563.37232997817</v>
      </c>
      <c r="R241">
        <v>48.062231655381503</v>
      </c>
      <c r="S241" s="1">
        <f>(Table2[[#This Row],[Close Price]]-Table2[[#This Row],[20D EMA]])/Table2[[#This Row],[20D EMA]]</f>
        <v>-2.5809573485329289E-2</v>
      </c>
      <c r="T241" s="1">
        <f>(Table2[[#This Row],[Close Price]]-Table2[[#This Row],[50D EMA]])/Table2[[#This Row],[50D EMA]]</f>
        <v>-6.9335299900987357E-2</v>
      </c>
      <c r="U241" s="1">
        <f>(Table2[[#This Row],[Close Price]]-Table2[[#This Row],[200D EMA]])/Table2[[#This Row],[200D EMA]]</f>
        <v>-8.4255872549272286E-3</v>
      </c>
      <c r="V241">
        <v>1.2412087020442799</v>
      </c>
      <c r="W241">
        <v>1529.95</v>
      </c>
      <c r="X241">
        <v>1560</v>
      </c>
      <c r="Y241">
        <v>1338.05</v>
      </c>
      <c r="Z241">
        <v>1610</v>
      </c>
      <c r="AA241">
        <v>1529.95</v>
      </c>
      <c r="AB241">
        <v>1560</v>
      </c>
      <c r="AC241" s="1">
        <f>(Table2[[#This Row],[Close Price]]/Table2[[#This Row],[Day Low]])-1</f>
        <v>1.3235726657733871E-2</v>
      </c>
      <c r="AD241" s="1">
        <f>(Table2[[#This Row],[Day High]]/Table2[[#This Row],[Close Price]])-1</f>
        <v>6.3217649335569615E-3</v>
      </c>
      <c r="AE241" s="1">
        <f>(Table2[[#This Row],[Close Price]]/Table2[[#This Row],[Current Week Low]])-1</f>
        <v>0.15855162363140396</v>
      </c>
      <c r="AF241" s="1">
        <f>(Table2[[#This Row],[Current Week High]]/Table2[[#This Row],[Close Price]])-1</f>
        <v>3.8575667655786239E-2</v>
      </c>
      <c r="AG241" s="1">
        <f>(Table2[[#This Row],[Close Price]]/Table2[[#This Row],[Current Month Low]])-1</f>
        <v>1.3235726657733871E-2</v>
      </c>
      <c r="AH241" s="1">
        <f>(Table2[[#This Row],[Current Month High]]/Table2[[#This Row],[Close Price]])-1</f>
        <v>6.3217649335569615E-3</v>
      </c>
      <c r="AI241">
        <v>33.4343955618629</v>
      </c>
      <c r="AJ241">
        <v>70.332930447203594</v>
      </c>
      <c r="AK241" t="str">
        <f>IF(AND(Table2[[#This Row],[20D EMA]]&gt;Table2[[#This Row],[50D EMA]],Table2[[#This Row],[50D EMA]]&gt;Table2[[#This Row],[200D EMA]]),"Uptrend","Downtrend/NoTrend")</f>
        <v>Downtrend/NoTrend</v>
      </c>
      <c r="AL241">
        <v>-0.06</v>
      </c>
      <c r="AM241" t="s">
        <v>3180</v>
      </c>
      <c r="AN241">
        <v>-7.61</v>
      </c>
      <c r="AO241" t="s">
        <v>3180</v>
      </c>
      <c r="AP241">
        <v>0.15003442404117301</v>
      </c>
      <c r="AQ241">
        <f>(Table2[[#This Row],[Sharpe Ratio]]-AVERAGE(Table2[Sharpe Ratio]))/_xlfn.STDEV.P(Table2[Sharpe Ratio])</f>
        <v>1.0953008792697068</v>
      </c>
      <c r="AR2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1">
        <f>_xlfn.RANK.AVG(Table2[[#This Row],[1Y Return vs Nifty Z-Score]],Table2[1Y Return vs Nifty Z-Score])</f>
        <v>236</v>
      </c>
      <c r="AT241">
        <f>_xlfn.RANK.AVG(Table2[[#This Row],[6M Return vs Nifty Z-Score]],Table2[6M Return vs Nifty Z-Score])</f>
        <v>490</v>
      </c>
      <c r="AU241">
        <f>_xlfn.RANK.AVG(Table2[[#This Row],[Sharpe Ratio Z-Score]],Table2[Sharpe Ratio Z-Score])</f>
        <v>101</v>
      </c>
      <c r="AV241">
        <f>(Table2[[#This Row],[Rank 1Y]]+Table2[[#This Row],[Rank 6M]]+Table2[[#This Row],[Rank Sharpe]])/3</f>
        <v>275.66666666666669</v>
      </c>
    </row>
    <row r="242" spans="1:48" x14ac:dyDescent="0.3">
      <c r="A242" t="s">
        <v>1110</v>
      </c>
      <c r="B242" t="s">
        <v>1111</v>
      </c>
      <c r="C242" t="s">
        <v>3149</v>
      </c>
      <c r="D242" t="s">
        <v>473</v>
      </c>
      <c r="E242">
        <v>11325.944289737599</v>
      </c>
      <c r="F242">
        <v>714.8</v>
      </c>
      <c r="G242">
        <v>45.651936580471698</v>
      </c>
      <c r="H242">
        <f>(Table2[[#This Row],[1Y Return vs Nifty]]-AVERAGE(Table2[1Y Return vs Nifty]))/_xlfn.STDEV.P(Table2[1Y Return vs Nifty])</f>
        <v>0.3567070618165355</v>
      </c>
      <c r="I242">
        <v>-1.28067785813696</v>
      </c>
      <c r="J242">
        <f>(Table2[[#This Row],[1M Return vs Nifty]]-AVERAGE(Table2[1M Return vs Nifty]))/_xlfn.STDEV.P(Table2[1M Return vs Nifty])</f>
        <v>-0.16555450157547405</v>
      </c>
      <c r="K242">
        <v>24.229927905603201</v>
      </c>
      <c r="L242">
        <f>(Table2[[#This Row],[6M Return vs Nifty]]-AVERAGE(Table2[6M Return vs Nifty]))/_xlfn.STDEV.P(Table2[6M Return vs Nifty])</f>
        <v>0.64338326956510727</v>
      </c>
      <c r="M242">
        <v>3.9715647226269599</v>
      </c>
      <c r="N242">
        <f>(Table2[[#This Row],[1W Return vs Nifty]]-AVERAGE(Table2[1W Return vs Nifty]))/_xlfn.STDEV.P(Table2[1W Return vs Nifty])</f>
        <v>0.50826779441287939</v>
      </c>
      <c r="O242">
        <v>717.83</v>
      </c>
      <c r="P242">
        <v>709.76527804978696</v>
      </c>
      <c r="Q242">
        <v>604.74731078319905</v>
      </c>
      <c r="R242">
        <v>48.516408234090299</v>
      </c>
      <c r="S242" s="1">
        <f>(Table2[[#This Row],[Close Price]]-Table2[[#This Row],[20D EMA]])/Table2[[#This Row],[20D EMA]]</f>
        <v>-4.2210551244724883E-3</v>
      </c>
      <c r="T242" s="1">
        <f>(Table2[[#This Row],[Close Price]]-Table2[[#This Row],[50D EMA]])/Table2[[#This Row],[50D EMA]]</f>
        <v>7.0935027479039816E-3</v>
      </c>
      <c r="U242" s="1">
        <f>(Table2[[#This Row],[Close Price]]-Table2[[#This Row],[200D EMA]])/Table2[[#This Row],[200D EMA]]</f>
        <v>0.18198127921275636</v>
      </c>
      <c r="V242">
        <v>0.333298374121065</v>
      </c>
      <c r="W242">
        <v>710</v>
      </c>
      <c r="X242">
        <v>724.9</v>
      </c>
      <c r="Y242">
        <v>647.04999999999995</v>
      </c>
      <c r="Z242">
        <v>724.9</v>
      </c>
      <c r="AA242">
        <v>710</v>
      </c>
      <c r="AB242">
        <v>724.9</v>
      </c>
      <c r="AC242" s="1">
        <f>(Table2[[#This Row],[Close Price]]/Table2[[#This Row],[Day Low]])-1</f>
        <v>6.7605633802816367E-3</v>
      </c>
      <c r="AD242" s="1">
        <f>(Table2[[#This Row],[Day High]]/Table2[[#This Row],[Close Price]])-1</f>
        <v>1.4129826524902134E-2</v>
      </c>
      <c r="AE242" s="1">
        <f>(Table2[[#This Row],[Close Price]]/Table2[[#This Row],[Current Week Low]])-1</f>
        <v>0.1047059732632718</v>
      </c>
      <c r="AF242" s="1">
        <f>(Table2[[#This Row],[Current Week High]]/Table2[[#This Row],[Close Price]])-1</f>
        <v>1.4129826524902134E-2</v>
      </c>
      <c r="AG242" s="1">
        <f>(Table2[[#This Row],[Close Price]]/Table2[[#This Row],[Current Month Low]])-1</f>
        <v>6.7605633802816367E-3</v>
      </c>
      <c r="AH242" s="1">
        <f>(Table2[[#This Row],[Current Month High]]/Table2[[#This Row],[Close Price]])-1</f>
        <v>1.4129826524902134E-2</v>
      </c>
      <c r="AI242">
        <v>17.095691102406199</v>
      </c>
      <c r="AJ242">
        <v>75.994090853133002</v>
      </c>
      <c r="AK242" t="str">
        <f>IF(AND(Table2[[#This Row],[20D EMA]]&gt;Table2[[#This Row],[50D EMA]],Table2[[#This Row],[50D EMA]]&gt;Table2[[#This Row],[200D EMA]]),"Uptrend","Downtrend/NoTrend")</f>
        <v>Uptrend</v>
      </c>
      <c r="AL242">
        <v>0.1</v>
      </c>
      <c r="AM242" t="s">
        <v>3181</v>
      </c>
      <c r="AN242">
        <v>-8.51</v>
      </c>
      <c r="AO242" t="s">
        <v>3180</v>
      </c>
      <c r="AP242">
        <v>2.6233841037199998E-4</v>
      </c>
      <c r="AQ242">
        <f>(Table2[[#This Row],[Sharpe Ratio]]-AVERAGE(Table2[Sharpe Ratio]))/_xlfn.STDEV.P(Table2[Sharpe Ratio])</f>
        <v>-0.6839070078320626</v>
      </c>
      <c r="AR2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0.65889661638698549</v>
      </c>
      <c r="AS242">
        <f>_xlfn.RANK.AVG(Table2[[#This Row],[1Y Return vs Nifty Z-Score]],Table2[1Y Return vs Nifty Z-Score])</f>
        <v>195</v>
      </c>
      <c r="AT242">
        <f>_xlfn.RANK.AVG(Table2[[#This Row],[6M Return vs Nifty Z-Score]],Table2[6M Return vs Nifty Z-Score])</f>
        <v>131</v>
      </c>
      <c r="AU242">
        <f>_xlfn.RANK.AVG(Table2[[#This Row],[Sharpe Ratio Z-Score]],Table2[Sharpe Ratio Z-Score])</f>
        <v>502</v>
      </c>
      <c r="AV242">
        <f>(Table2[[#This Row],[Rank 1Y]]+Table2[[#This Row],[Rank 6M]]+Table2[[#This Row],[Rank Sharpe]])/3</f>
        <v>276</v>
      </c>
    </row>
    <row r="243" spans="1:48" hidden="1" x14ac:dyDescent="0.3">
      <c r="A243" t="s">
        <v>1986</v>
      </c>
      <c r="B243" t="s">
        <v>1987</v>
      </c>
      <c r="C243" t="s">
        <v>3149</v>
      </c>
      <c r="D243" t="s">
        <v>284</v>
      </c>
      <c r="E243">
        <v>3368.5333126908499</v>
      </c>
      <c r="F243">
        <v>136.81</v>
      </c>
      <c r="G243">
        <v>30.6295688380706</v>
      </c>
      <c r="H243">
        <f>(Table2[[#This Row],[1Y Return vs Nifty]]-AVERAGE(Table2[1Y Return vs Nifty]))/_xlfn.STDEV.P(Table2[1Y Return vs Nifty])</f>
        <v>0.10290460721516431</v>
      </c>
      <c r="I243">
        <v>-5.4920778806532198</v>
      </c>
      <c r="J243">
        <f>(Table2[[#This Row],[1M Return vs Nifty]]-AVERAGE(Table2[1M Return vs Nifty]))/_xlfn.STDEV.P(Table2[1M Return vs Nifty])</f>
        <v>-0.61559209055784037</v>
      </c>
      <c r="K243">
        <v>28.9505298658211</v>
      </c>
      <c r="L243">
        <f>(Table2[[#This Row],[6M Return vs Nifty]]-AVERAGE(Table2[6M Return vs Nifty]))/_xlfn.STDEV.P(Table2[6M Return vs Nifty])</f>
        <v>0.80759828670623113</v>
      </c>
      <c r="M243">
        <v>-0.21462432020680799</v>
      </c>
      <c r="N243">
        <f>(Table2[[#This Row],[1W Return vs Nifty]]-AVERAGE(Table2[1W Return vs Nifty]))/_xlfn.STDEV.P(Table2[1W Return vs Nifty])</f>
        <v>-0.28680704881123747</v>
      </c>
      <c r="O243">
        <v>142.27000000000001</v>
      </c>
      <c r="P243">
        <v>146.83861177385799</v>
      </c>
      <c r="Q243">
        <v>128.51987997327399</v>
      </c>
      <c r="R243">
        <v>40.642426164168803</v>
      </c>
      <c r="S243" s="1">
        <f>(Table2[[#This Row],[Close Price]]-Table2[[#This Row],[20D EMA]])/Table2[[#This Row],[20D EMA]]</f>
        <v>-3.8377732480494885E-2</v>
      </c>
      <c r="T243" s="1">
        <f>(Table2[[#This Row],[Close Price]]-Table2[[#This Row],[50D EMA]])/Table2[[#This Row],[50D EMA]]</f>
        <v>-6.8296830463793617E-2</v>
      </c>
      <c r="U243" s="1">
        <f>(Table2[[#This Row],[Close Price]]-Table2[[#This Row],[200D EMA]])/Table2[[#This Row],[200D EMA]]</f>
        <v>6.4504573366003501E-2</v>
      </c>
      <c r="V243">
        <v>0.52014315116758902</v>
      </c>
      <c r="W243">
        <v>135.4</v>
      </c>
      <c r="X243">
        <v>138.76</v>
      </c>
      <c r="Y243">
        <v>126.34</v>
      </c>
      <c r="Z243">
        <v>138.76</v>
      </c>
      <c r="AA243">
        <v>135.4</v>
      </c>
      <c r="AB243">
        <v>138.76</v>
      </c>
      <c r="AC243" s="1">
        <f>(Table2[[#This Row],[Close Price]]/Table2[[#This Row],[Day Low]])-1</f>
        <v>1.0413589364844933E-2</v>
      </c>
      <c r="AD243" s="1">
        <f>(Table2[[#This Row],[Day High]]/Table2[[#This Row],[Close Price]])-1</f>
        <v>1.4253344053797079E-2</v>
      </c>
      <c r="AE243" s="1">
        <f>(Table2[[#This Row],[Close Price]]/Table2[[#This Row],[Current Week Low]])-1</f>
        <v>8.2871616273547666E-2</v>
      </c>
      <c r="AF243" s="1">
        <f>(Table2[[#This Row],[Current Week High]]/Table2[[#This Row],[Close Price]])-1</f>
        <v>1.4253344053797079E-2</v>
      </c>
      <c r="AG243" s="1">
        <f>(Table2[[#This Row],[Close Price]]/Table2[[#This Row],[Current Month Low]])-1</f>
        <v>1.0413589364844933E-2</v>
      </c>
      <c r="AH243" s="1">
        <f>(Table2[[#This Row],[Current Month High]]/Table2[[#This Row],[Close Price]])-1</f>
        <v>1.4253344053797079E-2</v>
      </c>
      <c r="AI243">
        <v>29.376507565236398</v>
      </c>
      <c r="AJ243">
        <v>67.659313725490193</v>
      </c>
      <c r="AK243" t="str">
        <f>IF(AND(Table2[[#This Row],[20D EMA]]&gt;Table2[[#This Row],[50D EMA]],Table2[[#This Row],[50D EMA]]&gt;Table2[[#This Row],[200D EMA]]),"Uptrend","Downtrend/NoTrend")</f>
        <v>Downtrend/NoTrend</v>
      </c>
      <c r="AL243">
        <v>0</v>
      </c>
      <c r="AM243" t="s">
        <v>3182</v>
      </c>
      <c r="AN243">
        <v>-14.87</v>
      </c>
      <c r="AO243" t="s">
        <v>3180</v>
      </c>
      <c r="AP243">
        <v>2.0643520530162999E-2</v>
      </c>
      <c r="AQ243">
        <f>(Table2[[#This Row],[Sharpe Ratio]]-AVERAGE(Table2[Sharpe Ratio]))/_xlfn.STDEV.P(Table2[Sharpe Ratio])</f>
        <v>-0.4417900617852602</v>
      </c>
      <c r="AR2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3">
        <f>_xlfn.RANK.AVG(Table2[[#This Row],[1Y Return vs Nifty Z-Score]],Table2[1Y Return vs Nifty Z-Score])</f>
        <v>269</v>
      </c>
      <c r="AT243">
        <f>_xlfn.RANK.AVG(Table2[[#This Row],[6M Return vs Nifty Z-Score]],Table2[6M Return vs Nifty Z-Score])</f>
        <v>114</v>
      </c>
      <c r="AU243">
        <f>_xlfn.RANK.AVG(Table2[[#This Row],[Sharpe Ratio Z-Score]],Table2[Sharpe Ratio Z-Score])</f>
        <v>448</v>
      </c>
      <c r="AV243">
        <f>(Table2[[#This Row],[Rank 1Y]]+Table2[[#This Row],[Rank 6M]]+Table2[[#This Row],[Rank Sharpe]])/3</f>
        <v>277</v>
      </c>
    </row>
    <row r="244" spans="1:48" x14ac:dyDescent="0.3">
      <c r="A244" t="s">
        <v>1660</v>
      </c>
      <c r="B244" t="s">
        <v>1661</v>
      </c>
      <c r="C244" t="s">
        <v>3145</v>
      </c>
      <c r="D244" t="s">
        <v>1612</v>
      </c>
      <c r="E244">
        <v>5298.0704990265504</v>
      </c>
      <c r="F244">
        <v>455.7</v>
      </c>
      <c r="G244">
        <v>17.0227527703573</v>
      </c>
      <c r="H244">
        <f>(Table2[[#This Row],[1Y Return vs Nifty]]-AVERAGE(Table2[1Y Return vs Nifty]))/_xlfn.STDEV.P(Table2[1Y Return vs Nifty])</f>
        <v>-0.12698214409552039</v>
      </c>
      <c r="I244">
        <v>15.407808282246499</v>
      </c>
      <c r="J244">
        <f>(Table2[[#This Row],[1M Return vs Nifty]]-AVERAGE(Table2[1M Return vs Nifty]))/_xlfn.STDEV.P(Table2[1M Return vs Nifty])</f>
        <v>1.6178063822705608</v>
      </c>
      <c r="K244">
        <v>17.777275210323399</v>
      </c>
      <c r="L244">
        <f>(Table2[[#This Row],[6M Return vs Nifty]]-AVERAGE(Table2[6M Return vs Nifty]))/_xlfn.STDEV.P(Table2[6M Return vs Nifty])</f>
        <v>0.41891561016681705</v>
      </c>
      <c r="M244">
        <v>1.8771515733604001</v>
      </c>
      <c r="N244">
        <f>(Table2[[#This Row],[1W Return vs Nifty]]-AVERAGE(Table2[1W Return vs Nifty]))/_xlfn.STDEV.P(Table2[1W Return vs Nifty])</f>
        <v>0.11047992834641998</v>
      </c>
      <c r="O244">
        <v>434.77</v>
      </c>
      <c r="P244">
        <v>421.06100599577701</v>
      </c>
      <c r="Q244">
        <v>383.609569613421</v>
      </c>
      <c r="R244">
        <v>64.189629648922207</v>
      </c>
      <c r="S244" s="1">
        <f>(Table2[[#This Row],[Close Price]]-Table2[[#This Row],[20D EMA]])/Table2[[#This Row],[20D EMA]]</f>
        <v>4.814039607148609E-2</v>
      </c>
      <c r="T244" s="1">
        <f>(Table2[[#This Row],[Close Price]]-Table2[[#This Row],[50D EMA]])/Table2[[#This Row],[50D EMA]]</f>
        <v>8.2265974552320306E-2</v>
      </c>
      <c r="U244" s="1">
        <f>(Table2[[#This Row],[Close Price]]-Table2[[#This Row],[200D EMA]])/Table2[[#This Row],[200D EMA]]</f>
        <v>0.18792656934817203</v>
      </c>
      <c r="V244">
        <v>0.89406484203926895</v>
      </c>
      <c r="W244">
        <v>444</v>
      </c>
      <c r="X244">
        <v>459</v>
      </c>
      <c r="Y244">
        <v>412.8</v>
      </c>
      <c r="Z244">
        <v>462.15</v>
      </c>
      <c r="AA244">
        <v>444</v>
      </c>
      <c r="AB244">
        <v>459</v>
      </c>
      <c r="AC244" s="1">
        <f>(Table2[[#This Row],[Close Price]]/Table2[[#This Row],[Day Low]])-1</f>
        <v>2.635135135135136E-2</v>
      </c>
      <c r="AD244" s="1">
        <f>(Table2[[#This Row],[Day High]]/Table2[[#This Row],[Close Price]])-1</f>
        <v>7.2416063199474134E-3</v>
      </c>
      <c r="AE244" s="1">
        <f>(Table2[[#This Row],[Close Price]]/Table2[[#This Row],[Current Week Low]])-1</f>
        <v>0.10392441860465107</v>
      </c>
      <c r="AF244" s="1">
        <f>(Table2[[#This Row],[Current Week High]]/Table2[[#This Row],[Close Price]])-1</f>
        <v>1.4154048716260581E-2</v>
      </c>
      <c r="AG244" s="1">
        <f>(Table2[[#This Row],[Close Price]]/Table2[[#This Row],[Current Month Low]])-1</f>
        <v>2.635135135135136E-2</v>
      </c>
      <c r="AH244" s="1">
        <f>(Table2[[#This Row],[Current Month High]]/Table2[[#This Row],[Close Price]])-1</f>
        <v>7.2416063199474134E-3</v>
      </c>
      <c r="AI244">
        <v>1.4154048716260501</v>
      </c>
      <c r="AJ244">
        <v>59.754601226993799</v>
      </c>
      <c r="AK244" t="str">
        <f>IF(AND(Table2[[#This Row],[20D EMA]]&gt;Table2[[#This Row],[50D EMA]],Table2[[#This Row],[50D EMA]]&gt;Table2[[#This Row],[200D EMA]]),"Uptrend","Downtrend/NoTrend")</f>
        <v>Uptrend</v>
      </c>
      <c r="AL244">
        <v>0.15</v>
      </c>
      <c r="AM244" t="s">
        <v>3181</v>
      </c>
      <c r="AN244">
        <v>0.75</v>
      </c>
      <c r="AO244" t="s">
        <v>3181</v>
      </c>
      <c r="AP244">
        <v>6.1735124394520002E-2</v>
      </c>
      <c r="AQ244">
        <f>(Table2[[#This Row],[Sharpe Ratio]]-AVERAGE(Table2[Sharpe Ratio]))/_xlfn.STDEV.P(Table2[Sharpe Ratio])</f>
        <v>4.6355011318336616E-2</v>
      </c>
      <c r="AR2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2.0665747880066143</v>
      </c>
      <c r="AS244">
        <f>_xlfn.RANK.AVG(Table2[[#This Row],[1Y Return vs Nifty Z-Score]],Table2[1Y Return vs Nifty Z-Score])</f>
        <v>335</v>
      </c>
      <c r="AT244">
        <f>_xlfn.RANK.AVG(Table2[[#This Row],[6M Return vs Nifty Z-Score]],Table2[6M Return vs Nifty Z-Score])</f>
        <v>179</v>
      </c>
      <c r="AU244">
        <f>_xlfn.RANK.AVG(Table2[[#This Row],[Sharpe Ratio Z-Score]],Table2[Sharpe Ratio Z-Score])</f>
        <v>321</v>
      </c>
      <c r="AV244">
        <f>(Table2[[#This Row],[Rank 1Y]]+Table2[[#This Row],[Rank 6M]]+Table2[[#This Row],[Rank Sharpe]])/3</f>
        <v>278.33333333333331</v>
      </c>
    </row>
    <row r="245" spans="1:48" x14ac:dyDescent="0.3">
      <c r="A245" t="s">
        <v>167</v>
      </c>
      <c r="B245" t="s">
        <v>168</v>
      </c>
      <c r="C245" t="s">
        <v>3139</v>
      </c>
      <c r="D245" t="s">
        <v>169</v>
      </c>
      <c r="E245">
        <v>156316.37060288101</v>
      </c>
      <c r="F245">
        <v>5903.55</v>
      </c>
      <c r="G245">
        <v>48.442685536994702</v>
      </c>
      <c r="H245">
        <f>(Table2[[#This Row],[1Y Return vs Nifty]]-AVERAGE(Table2[1Y Return vs Nifty]))/_xlfn.STDEV.P(Table2[1Y Return vs Nifty])</f>
        <v>0.40385668213521259</v>
      </c>
      <c r="I245">
        <v>13.784379095906599</v>
      </c>
      <c r="J245">
        <f>(Table2[[#This Row],[1M Return vs Nifty]]-AVERAGE(Table2[1M Return vs Nifty]))/_xlfn.STDEV.P(Table2[1M Return vs Nifty])</f>
        <v>1.4443238935499843</v>
      </c>
      <c r="K245">
        <v>41.386397179867302</v>
      </c>
      <c r="L245">
        <f>(Table2[[#This Row],[6M Return vs Nifty]]-AVERAGE(Table2[6M Return vs Nifty]))/_xlfn.STDEV.P(Table2[6M Return vs Nifty])</f>
        <v>1.2402033191471735</v>
      </c>
      <c r="M245">
        <v>1.95517549450627</v>
      </c>
      <c r="N245">
        <f>(Table2[[#This Row],[1W Return vs Nifty]]-AVERAGE(Table2[1W Return vs Nifty]))/_xlfn.STDEV.P(Table2[1W Return vs Nifty])</f>
        <v>0.12529886180547609</v>
      </c>
      <c r="O245">
        <v>5810.28</v>
      </c>
      <c r="P245">
        <v>5543.9332143819402</v>
      </c>
      <c r="Q245">
        <v>4691.1104730241104</v>
      </c>
      <c r="R245">
        <v>56.780799777993899</v>
      </c>
      <c r="S245" s="1">
        <f>(Table2[[#This Row],[Close Price]]-Table2[[#This Row],[20D EMA]])/Table2[[#This Row],[20D EMA]]</f>
        <v>1.6052582663830389E-2</v>
      </c>
      <c r="T245" s="1">
        <f>(Table2[[#This Row],[Close Price]]-Table2[[#This Row],[50D EMA]])/Table2[[#This Row],[50D EMA]]</f>
        <v>6.4866723986708688E-2</v>
      </c>
      <c r="U245" s="1">
        <f>(Table2[[#This Row],[Close Price]]-Table2[[#This Row],[200D EMA]])/Table2[[#This Row],[200D EMA]]</f>
        <v>0.25845469509787394</v>
      </c>
      <c r="V245">
        <v>0.65312922026345199</v>
      </c>
      <c r="W245">
        <v>5871.75</v>
      </c>
      <c r="X245">
        <v>5932.55</v>
      </c>
      <c r="Y245">
        <v>5707.8</v>
      </c>
      <c r="Z245">
        <v>5940</v>
      </c>
      <c r="AA245">
        <v>5871.75</v>
      </c>
      <c r="AB245">
        <v>5932.55</v>
      </c>
      <c r="AC245" s="1">
        <f>(Table2[[#This Row],[Close Price]]/Table2[[#This Row],[Day Low]])-1</f>
        <v>5.4157619108443633E-3</v>
      </c>
      <c r="AD245" s="1">
        <f>(Table2[[#This Row],[Day High]]/Table2[[#This Row],[Close Price]])-1</f>
        <v>4.9122985322391788E-3</v>
      </c>
      <c r="AE245" s="1">
        <f>(Table2[[#This Row],[Close Price]]/Table2[[#This Row],[Current Week Low]])-1</f>
        <v>3.4295175023651758E-2</v>
      </c>
      <c r="AF245" s="1">
        <f>(Table2[[#This Row],[Current Week High]]/Table2[[#This Row],[Close Price]])-1</f>
        <v>6.1742510862108357E-3</v>
      </c>
      <c r="AG245" s="1">
        <f>(Table2[[#This Row],[Close Price]]/Table2[[#This Row],[Current Month Low]])-1</f>
        <v>5.4157619108443633E-3</v>
      </c>
      <c r="AH245" s="1">
        <f>(Table2[[#This Row],[Current Month High]]/Table2[[#This Row],[Close Price]])-1</f>
        <v>4.9122985322391788E-3</v>
      </c>
      <c r="AI245">
        <v>6.3063749777676197</v>
      </c>
      <c r="AJ245">
        <v>79.150608442326899</v>
      </c>
      <c r="AK245" t="str">
        <f>IF(AND(Table2[[#This Row],[20D EMA]]&gt;Table2[[#This Row],[50D EMA]],Table2[[#This Row],[50D EMA]]&gt;Table2[[#This Row],[200D EMA]]),"Uptrend","Downtrend/NoTrend")</f>
        <v>Uptrend</v>
      </c>
      <c r="AL245">
        <v>0.22</v>
      </c>
      <c r="AM245" t="s">
        <v>3181</v>
      </c>
      <c r="AN245">
        <v>-3.59</v>
      </c>
      <c r="AO245" t="s">
        <v>3180</v>
      </c>
      <c r="AP245">
        <v>-8.1707398640759998E-3</v>
      </c>
      <c r="AQ245">
        <f>(Table2[[#This Row],[Sharpe Ratio]]-AVERAGE(Table2[Sharpe Ratio]))/_xlfn.STDEV.P(Table2[Sharpe Ratio])</f>
        <v>-0.78408722042141576</v>
      </c>
      <c r="AR2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2.4295955362164308</v>
      </c>
      <c r="AS245">
        <f>_xlfn.RANK.AVG(Table2[[#This Row],[1Y Return vs Nifty Z-Score]],Table2[1Y Return vs Nifty Z-Score])</f>
        <v>187</v>
      </c>
      <c r="AT245">
        <f>_xlfn.RANK.AVG(Table2[[#This Row],[6M Return vs Nifty Z-Score]],Table2[6M Return vs Nifty Z-Score])</f>
        <v>77</v>
      </c>
      <c r="AU245">
        <f>_xlfn.RANK.AVG(Table2[[#This Row],[Sharpe Ratio Z-Score]],Table2[Sharpe Ratio Z-Score])</f>
        <v>574</v>
      </c>
      <c r="AV245">
        <f>(Table2[[#This Row],[Rank 1Y]]+Table2[[#This Row],[Rank 6M]]+Table2[[#This Row],[Rank Sharpe]])/3</f>
        <v>279.33333333333331</v>
      </c>
    </row>
    <row r="246" spans="1:48" hidden="1" x14ac:dyDescent="0.3">
      <c r="A246" t="s">
        <v>1166</v>
      </c>
      <c r="B246" t="s">
        <v>1167</v>
      </c>
      <c r="C246" t="s">
        <v>3141</v>
      </c>
      <c r="D246" t="s">
        <v>62</v>
      </c>
      <c r="E246">
        <v>10358.8122592988</v>
      </c>
      <c r="F246">
        <v>7915.2</v>
      </c>
      <c r="G246">
        <v>105.128103257373</v>
      </c>
      <c r="H246">
        <f>(Table2[[#This Row],[1Y Return vs Nifty]]-AVERAGE(Table2[1Y Return vs Nifty]))/_xlfn.STDEV.P(Table2[1Y Return vs Nifty])</f>
        <v>1.3615551225034781</v>
      </c>
      <c r="I246">
        <v>10.4343048216575</v>
      </c>
      <c r="J246">
        <f>(Table2[[#This Row],[1M Return vs Nifty]]-AVERAGE(Table2[1M Return vs Nifty]))/_xlfn.STDEV.P(Table2[1M Return vs Nifty])</f>
        <v>1.0863290839298554</v>
      </c>
      <c r="K246">
        <v>-24.3050768005747</v>
      </c>
      <c r="L246">
        <f>(Table2[[#This Row],[6M Return vs Nifty]]-AVERAGE(Table2[6M Return vs Nifty]))/_xlfn.STDEV.P(Table2[6M Return vs Nifty])</f>
        <v>-1.04499814808817</v>
      </c>
      <c r="M246">
        <v>23.401758347958701</v>
      </c>
      <c r="N246">
        <f>(Table2[[#This Row],[1W Return vs Nifty]]-AVERAGE(Table2[1W Return vs Nifty]))/_xlfn.STDEV.P(Table2[1W Return vs Nifty])</f>
        <v>4.1986071442137911</v>
      </c>
      <c r="O246">
        <v>7049.22</v>
      </c>
      <c r="P246">
        <v>7322.9173345073204</v>
      </c>
      <c r="Q246">
        <v>7080.3262647697002</v>
      </c>
      <c r="R246">
        <v>74.146640405004007</v>
      </c>
      <c r="S246" s="1">
        <f>(Table2[[#This Row],[Close Price]]-Table2[[#This Row],[20D EMA]])/Table2[[#This Row],[20D EMA]]</f>
        <v>0.12284763420633765</v>
      </c>
      <c r="T246" s="1">
        <f>(Table2[[#This Row],[Close Price]]-Table2[[#This Row],[50D EMA]])/Table2[[#This Row],[50D EMA]]</f>
        <v>8.0880698011119592E-2</v>
      </c>
      <c r="U246" s="1">
        <f>(Table2[[#This Row],[Close Price]]-Table2[[#This Row],[200D EMA]])/Table2[[#This Row],[200D EMA]]</f>
        <v>0.11791458529029458</v>
      </c>
      <c r="V246">
        <v>1.9253275014798701</v>
      </c>
      <c r="W246">
        <v>7870</v>
      </c>
      <c r="X246">
        <v>7998.95</v>
      </c>
      <c r="Y246">
        <v>6160</v>
      </c>
      <c r="Z246">
        <v>8088</v>
      </c>
      <c r="AA246">
        <v>7870</v>
      </c>
      <c r="AB246">
        <v>7998.95</v>
      </c>
      <c r="AC246" s="1">
        <f>(Table2[[#This Row],[Close Price]]/Table2[[#This Row],[Day Low]])-1</f>
        <v>5.7433290978399221E-3</v>
      </c>
      <c r="AD246" s="1">
        <f>(Table2[[#This Row],[Day High]]/Table2[[#This Row],[Close Price]])-1</f>
        <v>1.0580907620780344E-2</v>
      </c>
      <c r="AE246" s="1">
        <f>(Table2[[#This Row],[Close Price]]/Table2[[#This Row],[Current Week Low]])-1</f>
        <v>0.28493506493506482</v>
      </c>
      <c r="AF246" s="1">
        <f>(Table2[[#This Row],[Current Week High]]/Table2[[#This Row],[Close Price]])-1</f>
        <v>2.1831412977562081E-2</v>
      </c>
      <c r="AG246" s="1">
        <f>(Table2[[#This Row],[Close Price]]/Table2[[#This Row],[Current Month Low]])-1</f>
        <v>5.7433290978399221E-3</v>
      </c>
      <c r="AH246" s="1">
        <f>(Table2[[#This Row],[Current Month High]]/Table2[[#This Row],[Close Price]])-1</f>
        <v>1.0580907620780344E-2</v>
      </c>
      <c r="AI246">
        <v>29.849530018192802</v>
      </c>
      <c r="AJ246">
        <v>137.47974797479699</v>
      </c>
      <c r="AK246" t="str">
        <f>IF(AND(Table2[[#This Row],[20D EMA]]&gt;Table2[[#This Row],[50D EMA]],Table2[[#This Row],[50D EMA]]&gt;Table2[[#This Row],[200D EMA]]),"Uptrend","Downtrend/NoTrend")</f>
        <v>Downtrend/NoTrend</v>
      </c>
      <c r="AL246">
        <v>0.02</v>
      </c>
      <c r="AM246" t="s">
        <v>3181</v>
      </c>
      <c r="AN246">
        <v>13.4</v>
      </c>
      <c r="AO246" t="s">
        <v>3181</v>
      </c>
      <c r="AP246">
        <v>0.14628082948143101</v>
      </c>
      <c r="AQ246">
        <f>(Table2[[#This Row],[Sharpe Ratio]]-AVERAGE(Table2[Sharpe Ratio]))/_xlfn.STDEV.P(Table2[Sharpe Ratio])</f>
        <v>1.0507102933968622</v>
      </c>
      <c r="AR2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6">
        <f>_xlfn.RANK.AVG(Table2[[#This Row],[1Y Return vs Nifty Z-Score]],Table2[1Y Return vs Nifty Z-Score])</f>
        <v>65</v>
      </c>
      <c r="AT246">
        <f>_xlfn.RANK.AVG(Table2[[#This Row],[6M Return vs Nifty Z-Score]],Table2[6M Return vs Nifty Z-Score])</f>
        <v>663</v>
      </c>
      <c r="AU246">
        <f>_xlfn.RANK.AVG(Table2[[#This Row],[Sharpe Ratio Z-Score]],Table2[Sharpe Ratio Z-Score])</f>
        <v>110</v>
      </c>
      <c r="AV246">
        <f>(Table2[[#This Row],[Rank 1Y]]+Table2[[#This Row],[Rank 6M]]+Table2[[#This Row],[Rank Sharpe]])/3</f>
        <v>279.33333333333331</v>
      </c>
    </row>
    <row r="247" spans="1:48" x14ac:dyDescent="0.3">
      <c r="A247" t="s">
        <v>1009</v>
      </c>
      <c r="B247" t="s">
        <v>1010</v>
      </c>
      <c r="C247" t="s">
        <v>3144</v>
      </c>
      <c r="D247" t="s">
        <v>733</v>
      </c>
      <c r="E247">
        <v>13669.3787745676</v>
      </c>
      <c r="F247">
        <v>2961.8</v>
      </c>
      <c r="G247">
        <v>21.564924307175101</v>
      </c>
      <c r="H247">
        <f>(Table2[[#This Row],[1Y Return vs Nifty]]-AVERAGE(Table2[1Y Return vs Nifty]))/_xlfn.STDEV.P(Table2[1Y Return vs Nifty])</f>
        <v>-5.024229156142309E-2</v>
      </c>
      <c r="I247">
        <v>2.4801797787739801</v>
      </c>
      <c r="J247">
        <f>(Table2[[#This Row],[1M Return vs Nifty]]-AVERAGE(Table2[1M Return vs Nifty]))/_xlfn.STDEV.P(Table2[1M Return vs Nifty])</f>
        <v>0.23633733828115747</v>
      </c>
      <c r="K247">
        <v>13.376432332805599</v>
      </c>
      <c r="L247">
        <f>(Table2[[#This Row],[6M Return vs Nifty]]-AVERAGE(Table2[6M Return vs Nifty]))/_xlfn.STDEV.P(Table2[6M Return vs Nifty])</f>
        <v>0.26582401408282519</v>
      </c>
      <c r="M247">
        <v>4.7131133982784101</v>
      </c>
      <c r="N247">
        <f>(Table2[[#This Row],[1W Return vs Nifty]]-AVERAGE(Table2[1W Return vs Nifty]))/_xlfn.STDEV.P(Table2[1W Return vs Nifty])</f>
        <v>0.64910870986220126</v>
      </c>
      <c r="O247">
        <v>2913.19</v>
      </c>
      <c r="P247">
        <v>2851.9754299811202</v>
      </c>
      <c r="Q247">
        <v>2557.2911698233902</v>
      </c>
      <c r="R247">
        <v>60.362874658027003</v>
      </c>
      <c r="S247" s="1">
        <f>(Table2[[#This Row],[Close Price]]-Table2[[#This Row],[20D EMA]])/Table2[[#This Row],[20D EMA]]</f>
        <v>1.6686175635643445E-2</v>
      </c>
      <c r="T247" s="1">
        <f>(Table2[[#This Row],[Close Price]]-Table2[[#This Row],[50D EMA]])/Table2[[#This Row],[50D EMA]]</f>
        <v>3.8508245500420389E-2</v>
      </c>
      <c r="U247" s="1">
        <f>(Table2[[#This Row],[Close Price]]-Table2[[#This Row],[200D EMA]])/Table2[[#This Row],[200D EMA]]</f>
        <v>0.15817863642197064</v>
      </c>
      <c r="V247">
        <v>0.42046415996969999</v>
      </c>
      <c r="W247">
        <v>2930</v>
      </c>
      <c r="X247">
        <v>2982.25</v>
      </c>
      <c r="Y247">
        <v>2651.1</v>
      </c>
      <c r="Z247">
        <v>3009</v>
      </c>
      <c r="AA247">
        <v>2930</v>
      </c>
      <c r="AB247">
        <v>2982.25</v>
      </c>
      <c r="AC247" s="1">
        <f>(Table2[[#This Row],[Close Price]]/Table2[[#This Row],[Day Low]])-1</f>
        <v>1.085324232081919E-2</v>
      </c>
      <c r="AD247" s="1">
        <f>(Table2[[#This Row],[Day High]]/Table2[[#This Row],[Close Price]])-1</f>
        <v>6.9045850496318728E-3</v>
      </c>
      <c r="AE247" s="1">
        <f>(Table2[[#This Row],[Close Price]]/Table2[[#This Row],[Current Week Low]])-1</f>
        <v>0.11719663535890779</v>
      </c>
      <c r="AF247" s="1">
        <f>(Table2[[#This Row],[Current Week High]]/Table2[[#This Row],[Close Price]])-1</f>
        <v>1.5936254980079667E-2</v>
      </c>
      <c r="AG247" s="1">
        <f>(Table2[[#This Row],[Close Price]]/Table2[[#This Row],[Current Month Low]])-1</f>
        <v>1.085324232081919E-2</v>
      </c>
      <c r="AH247" s="1">
        <f>(Table2[[#This Row],[Current Month High]]/Table2[[#This Row],[Close Price]])-1</f>
        <v>6.9045850496318728E-3</v>
      </c>
      <c r="AI247">
        <v>8.6163819299074795</v>
      </c>
      <c r="AJ247">
        <v>53.779854620976103</v>
      </c>
      <c r="AK247" t="str">
        <f>IF(AND(Table2[[#This Row],[20D EMA]]&gt;Table2[[#This Row],[50D EMA]],Table2[[#This Row],[50D EMA]]&gt;Table2[[#This Row],[200D EMA]]),"Uptrend","Downtrend/NoTrend")</f>
        <v>Uptrend</v>
      </c>
      <c r="AL247">
        <v>0.21</v>
      </c>
      <c r="AM247" t="s">
        <v>3181</v>
      </c>
      <c r="AN247">
        <v>-1.1000000000000001</v>
      </c>
      <c r="AO247" t="s">
        <v>3180</v>
      </c>
      <c r="AP247">
        <v>7.0821601040342005E-2</v>
      </c>
      <c r="AQ247">
        <f>(Table2[[#This Row],[Sharpe Ratio]]-AVERAGE(Table2[Sharpe Ratio]))/_xlfn.STDEV.P(Table2[Sharpe Ratio])</f>
        <v>0.15429722796119419</v>
      </c>
      <c r="AR2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1.2553249986259551</v>
      </c>
      <c r="AS247">
        <f>_xlfn.RANK.AVG(Table2[[#This Row],[1Y Return vs Nifty Z-Score]],Table2[1Y Return vs Nifty Z-Score])</f>
        <v>307</v>
      </c>
      <c r="AT247">
        <f>_xlfn.RANK.AVG(Table2[[#This Row],[6M Return vs Nifty Z-Score]],Table2[6M Return vs Nifty Z-Score])</f>
        <v>232</v>
      </c>
      <c r="AU247">
        <f>_xlfn.RANK.AVG(Table2[[#This Row],[Sharpe Ratio Z-Score]],Table2[Sharpe Ratio Z-Score])</f>
        <v>301</v>
      </c>
      <c r="AV247">
        <f>(Table2[[#This Row],[Rank 1Y]]+Table2[[#This Row],[Rank 6M]]+Table2[[#This Row],[Rank Sharpe]])/3</f>
        <v>280</v>
      </c>
    </row>
    <row r="248" spans="1:48" x14ac:dyDescent="0.3">
      <c r="A248" t="s">
        <v>269</v>
      </c>
      <c r="B248" t="s">
        <v>270</v>
      </c>
      <c r="C248" t="s">
        <v>3147</v>
      </c>
      <c r="D248" t="s">
        <v>128</v>
      </c>
      <c r="E248">
        <v>96190.010642435707</v>
      </c>
      <c r="F248">
        <v>7468.45</v>
      </c>
      <c r="G248">
        <v>54.315553622032503</v>
      </c>
      <c r="H248">
        <f>(Table2[[#This Row],[1Y Return vs Nifty]]-AVERAGE(Table2[1Y Return vs Nifty]))/_xlfn.STDEV.P(Table2[1Y Return vs Nifty])</f>
        <v>0.50307861313118529</v>
      </c>
      <c r="I248">
        <v>-3.2429517161124402</v>
      </c>
      <c r="J248">
        <f>(Table2[[#This Row],[1M Return vs Nifty]]-AVERAGE(Table2[1M Return vs Nifty]))/_xlfn.STDEV.P(Table2[1M Return vs Nifty])</f>
        <v>-0.37524652590109769</v>
      </c>
      <c r="K248">
        <v>15.698035200237101</v>
      </c>
      <c r="L248">
        <f>(Table2[[#This Row],[6M Return vs Nifty]]-AVERAGE(Table2[6M Return vs Nifty]))/_xlfn.STDEV.P(Table2[6M Return vs Nifty])</f>
        <v>0.34658533602502695</v>
      </c>
      <c r="M248">
        <v>-4.37525868799165</v>
      </c>
      <c r="N248">
        <f>(Table2[[#This Row],[1W Return vs Nifty]]-AVERAGE(Table2[1W Return vs Nifty]))/_xlfn.STDEV.P(Table2[1W Return vs Nifty])</f>
        <v>-1.0770283416939168</v>
      </c>
      <c r="O248">
        <v>7808.46</v>
      </c>
      <c r="P248">
        <v>7735.0560923110697</v>
      </c>
      <c r="Q248">
        <v>6661.4461519227798</v>
      </c>
      <c r="R248">
        <v>37.388342673167003</v>
      </c>
      <c r="S248" s="1">
        <f>(Table2[[#This Row],[Close Price]]-Table2[[#This Row],[20D EMA]])/Table2[[#This Row],[20D EMA]]</f>
        <v>-4.3543797368495223E-2</v>
      </c>
      <c r="T248" s="1">
        <f>(Table2[[#This Row],[Close Price]]-Table2[[#This Row],[50D EMA]])/Table2[[#This Row],[50D EMA]]</f>
        <v>-3.4467247441952772E-2</v>
      </c>
      <c r="U248" s="1">
        <f>(Table2[[#This Row],[Close Price]]-Table2[[#This Row],[200D EMA]])/Table2[[#This Row],[200D EMA]]</f>
        <v>0.12114544344763396</v>
      </c>
      <c r="V248">
        <v>0.749034210983198</v>
      </c>
      <c r="W248">
        <v>7440.95</v>
      </c>
      <c r="X248">
        <v>7494.95</v>
      </c>
      <c r="Y248">
        <v>7406.55</v>
      </c>
      <c r="Z248">
        <v>7856.45</v>
      </c>
      <c r="AA248">
        <v>7440.95</v>
      </c>
      <c r="AB248">
        <v>7494.95</v>
      </c>
      <c r="AC248" s="1">
        <f>(Table2[[#This Row],[Close Price]]/Table2[[#This Row],[Day Low]])-1</f>
        <v>3.6957646537068012E-3</v>
      </c>
      <c r="AD248" s="1">
        <f>(Table2[[#This Row],[Day High]]/Table2[[#This Row],[Close Price]])-1</f>
        <v>3.5482596790499255E-3</v>
      </c>
      <c r="AE248" s="1">
        <f>(Table2[[#This Row],[Close Price]]/Table2[[#This Row],[Current Week Low]])-1</f>
        <v>8.3574673768487262E-3</v>
      </c>
      <c r="AF248" s="1">
        <f>(Table2[[#This Row],[Current Week High]]/Table2[[#This Row],[Close Price]])-1</f>
        <v>5.1951877564956561E-2</v>
      </c>
      <c r="AG248" s="1">
        <f>(Table2[[#This Row],[Close Price]]/Table2[[#This Row],[Current Month Low]])-1</f>
        <v>3.6957646537068012E-3</v>
      </c>
      <c r="AH248" s="1">
        <f>(Table2[[#This Row],[Current Month High]]/Table2[[#This Row],[Close Price]])-1</f>
        <v>3.5482596790499255E-3</v>
      </c>
      <c r="AI248">
        <v>13.437192456266001</v>
      </c>
      <c r="AJ248">
        <v>83.088388512312605</v>
      </c>
      <c r="AK248" t="str">
        <f>IF(AND(Table2[[#This Row],[20D EMA]]&gt;Table2[[#This Row],[50D EMA]],Table2[[#This Row],[50D EMA]]&gt;Table2[[#This Row],[200D EMA]]),"Uptrend","Downtrend/NoTrend")</f>
        <v>Uptrend</v>
      </c>
      <c r="AL248">
        <v>0.01</v>
      </c>
      <c r="AM248" t="s">
        <v>3181</v>
      </c>
      <c r="AN248">
        <v>-8.7200000000000006</v>
      </c>
      <c r="AO248" t="s">
        <v>3180</v>
      </c>
      <c r="AP248">
        <v>1.3066217672454999E-2</v>
      </c>
      <c r="AQ248">
        <f>(Table2[[#This Row],[Sharpe Ratio]]-AVERAGE(Table2[Sharpe Ratio]))/_xlfn.STDEV.P(Table2[Sharpe Ratio])</f>
        <v>-0.53180414518813124</v>
      </c>
      <c r="AR2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-1.1344150636269335</v>
      </c>
      <c r="AS248">
        <f>_xlfn.RANK.AVG(Table2[[#This Row],[1Y Return vs Nifty Z-Score]],Table2[1Y Return vs Nifty Z-Score])</f>
        <v>169</v>
      </c>
      <c r="AT248">
        <f>_xlfn.RANK.AVG(Table2[[#This Row],[6M Return vs Nifty Z-Score]],Table2[6M Return vs Nifty Z-Score])</f>
        <v>204</v>
      </c>
      <c r="AU248">
        <f>_xlfn.RANK.AVG(Table2[[#This Row],[Sharpe Ratio Z-Score]],Table2[Sharpe Ratio Z-Score])</f>
        <v>469</v>
      </c>
      <c r="AV248">
        <f>(Table2[[#This Row],[Rank 1Y]]+Table2[[#This Row],[Rank 6M]]+Table2[[#This Row],[Rank Sharpe]])/3</f>
        <v>280.66666666666669</v>
      </c>
    </row>
    <row r="249" spans="1:48" hidden="1" x14ac:dyDescent="0.3">
      <c r="A249" t="s">
        <v>829</v>
      </c>
      <c r="B249" t="s">
        <v>830</v>
      </c>
      <c r="C249" t="s">
        <v>3145</v>
      </c>
      <c r="D249" t="s">
        <v>244</v>
      </c>
      <c r="E249">
        <v>18907.152762108799</v>
      </c>
      <c r="F249">
        <v>437.45</v>
      </c>
      <c r="G249">
        <v>18.804580996420999</v>
      </c>
      <c r="H249">
        <f>(Table2[[#This Row],[1Y Return vs Nifty]]-AVERAGE(Table2[1Y Return vs Nifty]))/_xlfn.STDEV.P(Table2[1Y Return vs Nifty])</f>
        <v>-9.6878209402420451E-2</v>
      </c>
      <c r="I249">
        <v>4.4578871115754497</v>
      </c>
      <c r="J249">
        <f>(Table2[[#This Row],[1M Return vs Nifty]]-AVERAGE(Table2[1M Return vs Nifty]))/_xlfn.STDEV.P(Table2[1M Return vs Nifty])</f>
        <v>0.44767861078153853</v>
      </c>
      <c r="K249">
        <v>18.149613455324701</v>
      </c>
      <c r="L249">
        <f>(Table2[[#This Row],[6M Return vs Nifty]]-AVERAGE(Table2[6M Return vs Nifty]))/_xlfn.STDEV.P(Table2[6M Return vs Nifty])</f>
        <v>0.43186809626932299</v>
      </c>
      <c r="M249">
        <v>3.4345380652741202</v>
      </c>
      <c r="N249">
        <f>(Table2[[#This Row],[1W Return vs Nifty]]-AVERAGE(Table2[1W Return vs Nifty]))/_xlfn.STDEV.P(Table2[1W Return vs Nifty])</f>
        <v>0.40627135301162193</v>
      </c>
      <c r="O249">
        <v>432.29</v>
      </c>
      <c r="P249">
        <v>441.30470499442498</v>
      </c>
      <c r="Q249">
        <v>402.12142557138901</v>
      </c>
      <c r="R249">
        <v>44.622738265667998</v>
      </c>
      <c r="S249" s="1">
        <f>(Table2[[#This Row],[Close Price]]-Table2[[#This Row],[20D EMA]])/Table2[[#This Row],[20D EMA]]</f>
        <v>1.1936431562145708E-2</v>
      </c>
      <c r="T249" s="1">
        <f>(Table2[[#This Row],[Close Price]]-Table2[[#This Row],[50D EMA]])/Table2[[#This Row],[50D EMA]]</f>
        <v>-8.7347924252783316E-3</v>
      </c>
      <c r="U249" s="1">
        <f>(Table2[[#This Row],[Close Price]]-Table2[[#This Row],[200D EMA]])/Table2[[#This Row],[200D EMA]]</f>
        <v>8.7855488869839043E-2</v>
      </c>
      <c r="V249">
        <v>0.45978435301714199</v>
      </c>
      <c r="W249">
        <v>433</v>
      </c>
      <c r="X249">
        <v>439.7</v>
      </c>
      <c r="Y249">
        <v>405.9</v>
      </c>
      <c r="Z249">
        <v>441.25</v>
      </c>
      <c r="AA249">
        <v>433</v>
      </c>
      <c r="AB249">
        <v>439.7</v>
      </c>
      <c r="AC249" s="1">
        <f>(Table2[[#This Row],[Close Price]]/Table2[[#This Row],[Day Low]])-1</f>
        <v>1.0277136258660446E-2</v>
      </c>
      <c r="AD249" s="1">
        <f>(Table2[[#This Row],[Day High]]/Table2[[#This Row],[Close Price]])-1</f>
        <v>5.1434449651388547E-3</v>
      </c>
      <c r="AE249" s="1">
        <f>(Table2[[#This Row],[Close Price]]/Table2[[#This Row],[Current Week Low]])-1</f>
        <v>7.7728504557772915E-2</v>
      </c>
      <c r="AF249" s="1">
        <f>(Table2[[#This Row],[Current Week High]]/Table2[[#This Row],[Close Price]])-1</f>
        <v>8.6867070522345102E-3</v>
      </c>
      <c r="AG249" s="1">
        <f>(Table2[[#This Row],[Close Price]]/Table2[[#This Row],[Current Month Low]])-1</f>
        <v>1.0277136258660446E-2</v>
      </c>
      <c r="AH249" s="1">
        <f>(Table2[[#This Row],[Current Month High]]/Table2[[#This Row],[Close Price]])-1</f>
        <v>5.1434449651388547E-3</v>
      </c>
      <c r="AI249">
        <v>32.003657560864099</v>
      </c>
      <c r="AJ249">
        <v>54.521370540444998</v>
      </c>
      <c r="AK249" t="str">
        <f>IF(AND(Table2[[#This Row],[20D EMA]]&gt;Table2[[#This Row],[50D EMA]],Table2[[#This Row],[50D EMA]]&gt;Table2[[#This Row],[200D EMA]]),"Uptrend","Downtrend/NoTrend")</f>
        <v>Downtrend/NoTrend</v>
      </c>
      <c r="AL249">
        <v>-0.14000000000000001</v>
      </c>
      <c r="AM249" t="s">
        <v>3180</v>
      </c>
      <c r="AN249">
        <v>-0.51</v>
      </c>
      <c r="AO249" t="s">
        <v>3180</v>
      </c>
      <c r="AP249">
        <v>5.0137237247018997E-2</v>
      </c>
      <c r="AQ249">
        <f>(Table2[[#This Row],[Sharpe Ratio]]-AVERAGE(Table2[Sharpe Ratio]))/_xlfn.STDEV.P(Table2[Sharpe Ratio])</f>
        <v>-9.1421345334777804E-2</v>
      </c>
      <c r="AR2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9">
        <f>_xlfn.RANK.AVG(Table2[[#This Row],[1Y Return vs Nifty Z-Score]],Table2[1Y Return vs Nifty Z-Score])</f>
        <v>316</v>
      </c>
      <c r="AT249">
        <f>_xlfn.RANK.AVG(Table2[[#This Row],[6M Return vs Nifty Z-Score]],Table2[6M Return vs Nifty Z-Score])</f>
        <v>172</v>
      </c>
      <c r="AU249">
        <f>_xlfn.RANK.AVG(Table2[[#This Row],[Sharpe Ratio Z-Score]],Table2[Sharpe Ratio Z-Score])</f>
        <v>363</v>
      </c>
      <c r="AV249">
        <f>(Table2[[#This Row],[Rank 1Y]]+Table2[[#This Row],[Rank 6M]]+Table2[[#This Row],[Rank Sharpe]])/3</f>
        <v>283.66666666666669</v>
      </c>
    </row>
    <row r="250" spans="1:48" hidden="1" x14ac:dyDescent="0.3">
      <c r="A250" t="s">
        <v>563</v>
      </c>
      <c r="B250" t="s">
        <v>564</v>
      </c>
      <c r="C250" t="s">
        <v>3151</v>
      </c>
      <c r="D250" t="s">
        <v>158</v>
      </c>
      <c r="E250">
        <v>34957.068182760901</v>
      </c>
      <c r="F250">
        <v>1041.5999999999999</v>
      </c>
      <c r="G250">
        <v>37.644963168415998</v>
      </c>
      <c r="H250">
        <f>(Table2[[#This Row],[1Y Return vs Nifty]]-AVERAGE(Table2[1Y Return vs Nifty]))/_xlfn.STDEV.P(Table2[1Y Return vs Nifty])</f>
        <v>0.2214294850220509</v>
      </c>
      <c r="I250">
        <v>-10.3450835105852</v>
      </c>
      <c r="J250">
        <f>(Table2[[#This Row],[1M Return vs Nifty]]-AVERAGE(Table2[1M Return vs Nifty]))/_xlfn.STDEV.P(Table2[1M Return vs Nifty])</f>
        <v>-1.1341927794820674</v>
      </c>
      <c r="K250">
        <v>8.9722236601893997</v>
      </c>
      <c r="L250">
        <f>(Table2[[#This Row],[6M Return vs Nifty]]-AVERAGE(Table2[6M Return vs Nifty]))/_xlfn.STDEV.P(Table2[6M Return vs Nifty])</f>
        <v>0.11261533248634252</v>
      </c>
      <c r="M250">
        <v>-2.0845514388817299</v>
      </c>
      <c r="N250">
        <f>(Table2[[#This Row],[1W Return vs Nifty]]-AVERAGE(Table2[1W Return vs Nifty]))/_xlfn.STDEV.P(Table2[1W Return vs Nifty])</f>
        <v>-0.64195871432574336</v>
      </c>
      <c r="O250">
        <v>1057.1099999999999</v>
      </c>
      <c r="P250">
        <v>1064.49443824731</v>
      </c>
      <c r="Q250">
        <v>919.774292285564</v>
      </c>
      <c r="R250">
        <v>39.685710617271297</v>
      </c>
      <c r="S250" s="1">
        <f>(Table2[[#This Row],[Close Price]]-Table2[[#This Row],[20D EMA]])/Table2[[#This Row],[20D EMA]]</f>
        <v>-1.4672077645656548E-2</v>
      </c>
      <c r="T250" s="1">
        <f>(Table2[[#This Row],[Close Price]]-Table2[[#This Row],[50D EMA]])/Table2[[#This Row],[50D EMA]]</f>
        <v>-2.1507334772932919E-2</v>
      </c>
      <c r="U250" s="1">
        <f>(Table2[[#This Row],[Close Price]]-Table2[[#This Row],[200D EMA]])/Table2[[#This Row],[200D EMA]]</f>
        <v>0.13245174249402966</v>
      </c>
      <c r="V250">
        <v>0.31635872779169699</v>
      </c>
      <c r="W250">
        <v>1036.8</v>
      </c>
      <c r="X250">
        <v>1050</v>
      </c>
      <c r="Y250">
        <v>999</v>
      </c>
      <c r="Z250">
        <v>1050</v>
      </c>
      <c r="AA250">
        <v>1036.8</v>
      </c>
      <c r="AB250">
        <v>1050</v>
      </c>
      <c r="AC250" s="1">
        <f>(Table2[[#This Row],[Close Price]]/Table2[[#This Row],[Day Low]])-1</f>
        <v>4.6296296296295392E-3</v>
      </c>
      <c r="AD250" s="1">
        <f>(Table2[[#This Row],[Day High]]/Table2[[#This Row],[Close Price]])-1</f>
        <v>8.0645161290322509E-3</v>
      </c>
      <c r="AE250" s="1">
        <f>(Table2[[#This Row],[Close Price]]/Table2[[#This Row],[Current Week Low]])-1</f>
        <v>4.2642642642642503E-2</v>
      </c>
      <c r="AF250" s="1">
        <f>(Table2[[#This Row],[Current Week High]]/Table2[[#This Row],[Close Price]])-1</f>
        <v>8.0645161290322509E-3</v>
      </c>
      <c r="AG250" s="1">
        <f>(Table2[[#This Row],[Close Price]]/Table2[[#This Row],[Current Month Low]])-1</f>
        <v>4.6296296296295392E-3</v>
      </c>
      <c r="AH250" s="1">
        <f>(Table2[[#This Row],[Current Month High]]/Table2[[#This Row],[Close Price]])-1</f>
        <v>8.0645161290322509E-3</v>
      </c>
      <c r="AI250">
        <v>26.1520737327189</v>
      </c>
      <c r="AJ250">
        <v>66.923076923076906</v>
      </c>
      <c r="AK250" t="str">
        <f>IF(AND(Table2[[#This Row],[20D EMA]]&gt;Table2[[#This Row],[50D EMA]],Table2[[#This Row],[50D EMA]]&gt;Table2[[#This Row],[200D EMA]]),"Uptrend","Downtrend/NoTrend")</f>
        <v>Downtrend/NoTrend</v>
      </c>
      <c r="AL250">
        <v>0.18</v>
      </c>
      <c r="AM250" t="s">
        <v>3181</v>
      </c>
      <c r="AN250">
        <v>-1.62</v>
      </c>
      <c r="AO250" t="s">
        <v>3180</v>
      </c>
      <c r="AP250">
        <v>5.3504112926102E-2</v>
      </c>
      <c r="AQ250">
        <f>(Table2[[#This Row],[Sharpe Ratio]]-AVERAGE(Table2[Sharpe Ratio]))/_xlfn.STDEV.P(Table2[Sharpe Ratio])</f>
        <v>-5.1424761606336543E-2</v>
      </c>
      <c r="AR2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0">
        <f>_xlfn.RANK.AVG(Table2[[#This Row],[1Y Return vs Nifty Z-Score]],Table2[1Y Return vs Nifty Z-Score])</f>
        <v>225</v>
      </c>
      <c r="AT250">
        <f>_xlfn.RANK.AVG(Table2[[#This Row],[6M Return vs Nifty Z-Score]],Table2[6M Return vs Nifty Z-Score])</f>
        <v>277</v>
      </c>
      <c r="AU250">
        <f>_xlfn.RANK.AVG(Table2[[#This Row],[Sharpe Ratio Z-Score]],Table2[Sharpe Ratio Z-Score])</f>
        <v>350</v>
      </c>
      <c r="AV250">
        <f>(Table2[[#This Row],[Rank 1Y]]+Table2[[#This Row],[Rank 6M]]+Table2[[#This Row],[Rank Sharpe]])/3</f>
        <v>284</v>
      </c>
    </row>
    <row r="251" spans="1:48" hidden="1" x14ac:dyDescent="0.3">
      <c r="A251" t="s">
        <v>711</v>
      </c>
      <c r="B251" t="s">
        <v>712</v>
      </c>
      <c r="C251" t="s">
        <v>3135</v>
      </c>
      <c r="D251" t="s">
        <v>571</v>
      </c>
      <c r="E251">
        <v>25122.424576325899</v>
      </c>
      <c r="F251">
        <v>968.15</v>
      </c>
      <c r="G251">
        <v>7.6995382682119198</v>
      </c>
      <c r="H251">
        <f>(Table2[[#This Row],[1Y Return vs Nifty]]-AVERAGE(Table2[1Y Return vs Nifty]))/_xlfn.STDEV.P(Table2[1Y Return vs Nifty])</f>
        <v>-0.28449757481825333</v>
      </c>
      <c r="I251">
        <v>4.2383051601293102</v>
      </c>
      <c r="J251">
        <f>(Table2[[#This Row],[1M Return vs Nifty]]-AVERAGE(Table2[1M Return vs Nifty]))/_xlfn.STDEV.P(Table2[1M Return vs Nifty])</f>
        <v>0.42421369852325824</v>
      </c>
      <c r="K251">
        <v>13.955980480188501</v>
      </c>
      <c r="L251">
        <f>(Table2[[#This Row],[6M Return vs Nifty]]-AVERAGE(Table2[6M Return vs Nifty]))/_xlfn.STDEV.P(Table2[6M Return vs Nifty])</f>
        <v>0.2859846863357759</v>
      </c>
      <c r="M251">
        <v>-2.36815066464793</v>
      </c>
      <c r="N251">
        <f>(Table2[[#This Row],[1W Return vs Nifty]]-AVERAGE(Table2[1W Return vs Nifty]))/_xlfn.STDEV.P(Table2[1W Return vs Nifty])</f>
        <v>-0.69582217048058193</v>
      </c>
      <c r="O251">
        <v>946.74</v>
      </c>
      <c r="P251">
        <v>941.90673944441403</v>
      </c>
      <c r="Q251">
        <v>838.31066214714497</v>
      </c>
      <c r="R251">
        <v>45.74234320747</v>
      </c>
      <c r="S251" s="1">
        <f>(Table2[[#This Row],[Close Price]]-Table2[[#This Row],[20D EMA]])/Table2[[#This Row],[20D EMA]]</f>
        <v>2.2614445359866456E-2</v>
      </c>
      <c r="T251" s="1">
        <f>(Table2[[#This Row],[Close Price]]-Table2[[#This Row],[50D EMA]])/Table2[[#This Row],[50D EMA]]</f>
        <v>2.7861846036971345E-2</v>
      </c>
      <c r="U251" s="1">
        <f>(Table2[[#This Row],[Close Price]]-Table2[[#This Row],[200D EMA]])/Table2[[#This Row],[200D EMA]]</f>
        <v>0.15488212629945639</v>
      </c>
      <c r="V251">
        <v>0.68316560113021496</v>
      </c>
      <c r="W251">
        <v>965</v>
      </c>
      <c r="X251">
        <v>978.75</v>
      </c>
      <c r="Y251">
        <v>893.75</v>
      </c>
      <c r="Z251">
        <v>978.75</v>
      </c>
      <c r="AA251">
        <v>965</v>
      </c>
      <c r="AB251">
        <v>978.75</v>
      </c>
      <c r="AC251" s="1">
        <f>(Table2[[#This Row],[Close Price]]/Table2[[#This Row],[Day Low]])-1</f>
        <v>3.2642487046632418E-3</v>
      </c>
      <c r="AD251" s="1">
        <f>(Table2[[#This Row],[Day High]]/Table2[[#This Row],[Close Price]])-1</f>
        <v>1.0948716624489929E-2</v>
      </c>
      <c r="AE251" s="1">
        <f>(Table2[[#This Row],[Close Price]]/Table2[[#This Row],[Current Week Low]])-1</f>
        <v>8.3244755244755275E-2</v>
      </c>
      <c r="AF251" s="1">
        <f>(Table2[[#This Row],[Current Week High]]/Table2[[#This Row],[Close Price]])-1</f>
        <v>1.0948716624489929E-2</v>
      </c>
      <c r="AG251" s="1">
        <f>(Table2[[#This Row],[Close Price]]/Table2[[#This Row],[Current Month Low]])-1</f>
        <v>3.2642487046632418E-3</v>
      </c>
      <c r="AH251" s="1">
        <f>(Table2[[#This Row],[Current Month High]]/Table2[[#This Row],[Close Price]])-1</f>
        <v>1.0948716624489929E-2</v>
      </c>
      <c r="AI251">
        <v>24.174972886432801</v>
      </c>
      <c r="AJ251">
        <v>60.289735099337697</v>
      </c>
      <c r="AK251" t="str">
        <f>IF(AND(Table2[[#This Row],[20D EMA]]&gt;Table2[[#This Row],[50D EMA]],Table2[[#This Row],[50D EMA]]&gt;Table2[[#This Row],[200D EMA]]),"Uptrend","Downtrend/NoTrend")</f>
        <v>Uptrend</v>
      </c>
      <c r="AL251">
        <v>0.1</v>
      </c>
      <c r="AM251" t="s">
        <v>3181</v>
      </c>
      <c r="AN251">
        <v>0.91</v>
      </c>
      <c r="AO251" t="s">
        <v>3181</v>
      </c>
      <c r="AP251">
        <v>8.8891673872651997E-2</v>
      </c>
      <c r="AQ251">
        <f>(Table2[[#This Row],[Sharpe Ratio]]-AVERAGE(Table2[Sharpe Ratio]))/_xlfn.STDEV.P(Table2[Sharpe Ratio])</f>
        <v>0.36895949942747025</v>
      </c>
      <c r="AR2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9.8838138987669133E-2</v>
      </c>
      <c r="AS251">
        <f>_xlfn.RANK.AVG(Table2[[#This Row],[1Y Return vs Nifty Z-Score]],Table2[1Y Return vs Nifty Z-Score])</f>
        <v>390</v>
      </c>
      <c r="AT251">
        <f>_xlfn.RANK.AVG(Table2[[#This Row],[6M Return vs Nifty Z-Score]],Table2[6M Return vs Nifty Z-Score])</f>
        <v>219</v>
      </c>
      <c r="AU251">
        <f>_xlfn.RANK.AVG(Table2[[#This Row],[Sharpe Ratio Z-Score]],Table2[Sharpe Ratio Z-Score])</f>
        <v>245</v>
      </c>
      <c r="AV251">
        <f>(Table2[[#This Row],[Rank 1Y]]+Table2[[#This Row],[Rank 6M]]+Table2[[#This Row],[Rank Sharpe]])/3</f>
        <v>284.66666666666669</v>
      </c>
    </row>
    <row r="252" spans="1:48" x14ac:dyDescent="0.3">
      <c r="A252" t="s">
        <v>1810</v>
      </c>
      <c r="B252" t="s">
        <v>1811</v>
      </c>
      <c r="C252" t="s">
        <v>3146</v>
      </c>
      <c r="D252" t="s">
        <v>265</v>
      </c>
      <c r="E252">
        <v>4324.8073503339801</v>
      </c>
      <c r="F252">
        <v>187.88</v>
      </c>
      <c r="G252">
        <v>23.831501205220398</v>
      </c>
      <c r="H252">
        <f>(Table2[[#This Row],[1Y Return vs Nifty]]-AVERAGE(Table2[1Y Return vs Nifty]))/_xlfn.STDEV.P(Table2[1Y Return vs Nifty])</f>
        <v>-1.1948542524581092E-2</v>
      </c>
      <c r="I252">
        <v>10.898189385205701</v>
      </c>
      <c r="J252">
        <f>(Table2[[#This Row],[1M Return vs Nifty]]-AVERAGE(Table2[1M Return vs Nifty]))/_xlfn.STDEV.P(Table2[1M Return vs Nifty])</f>
        <v>1.1359006015793791</v>
      </c>
      <c r="K252">
        <v>21.786588377491</v>
      </c>
      <c r="L252">
        <f>(Table2[[#This Row],[6M Return vs Nifty]]-AVERAGE(Table2[6M Return vs Nifty]))/_xlfn.STDEV.P(Table2[6M Return vs Nifty])</f>
        <v>0.55838710893308263</v>
      </c>
      <c r="M252">
        <v>3.4387781043882799</v>
      </c>
      <c r="N252">
        <f>(Table2[[#This Row],[1W Return vs Nifty]]-AVERAGE(Table2[1W Return vs Nifty]))/_xlfn.STDEV.P(Table2[1W Return vs Nifty])</f>
        <v>0.40707665549544692</v>
      </c>
      <c r="O252">
        <v>181.03</v>
      </c>
      <c r="P252">
        <v>176.18867493339701</v>
      </c>
      <c r="Q252">
        <v>158.556690137256</v>
      </c>
      <c r="R252">
        <v>55.031953101713299</v>
      </c>
      <c r="S252" s="1">
        <f>(Table2[[#This Row],[Close Price]]-Table2[[#This Row],[20D EMA]])/Table2[[#This Row],[20D EMA]]</f>
        <v>3.7839032204606937E-2</v>
      </c>
      <c r="T252" s="1">
        <f>(Table2[[#This Row],[Close Price]]-Table2[[#This Row],[50D EMA]])/Table2[[#This Row],[50D EMA]]</f>
        <v>6.6356847686280349E-2</v>
      </c>
      <c r="U252" s="1">
        <f>(Table2[[#This Row],[Close Price]]-Table2[[#This Row],[200D EMA]])/Table2[[#This Row],[200D EMA]]</f>
        <v>0.18493896307598257</v>
      </c>
      <c r="V252">
        <v>0.80292059548074501</v>
      </c>
      <c r="W252">
        <v>186.07</v>
      </c>
      <c r="X252">
        <v>189.58</v>
      </c>
      <c r="Y252">
        <v>170.17</v>
      </c>
      <c r="Z252">
        <v>189.58</v>
      </c>
      <c r="AA252">
        <v>186.07</v>
      </c>
      <c r="AB252">
        <v>189.58</v>
      </c>
      <c r="AC252" s="1">
        <f>(Table2[[#This Row],[Close Price]]/Table2[[#This Row],[Day Low]])-1</f>
        <v>9.727521900360081E-3</v>
      </c>
      <c r="AD252" s="1">
        <f>(Table2[[#This Row],[Day High]]/Table2[[#This Row],[Close Price]])-1</f>
        <v>9.0483287204599083E-3</v>
      </c>
      <c r="AE252" s="1">
        <f>(Table2[[#This Row],[Close Price]]/Table2[[#This Row],[Current Week Low]])-1</f>
        <v>0.10407239819004532</v>
      </c>
      <c r="AF252" s="1">
        <f>(Table2[[#This Row],[Current Week High]]/Table2[[#This Row],[Close Price]])-1</f>
        <v>9.0483287204599083E-3</v>
      </c>
      <c r="AG252" s="1">
        <f>(Table2[[#This Row],[Close Price]]/Table2[[#This Row],[Current Month Low]])-1</f>
        <v>9.727521900360081E-3</v>
      </c>
      <c r="AH252" s="1">
        <f>(Table2[[#This Row],[Current Month High]]/Table2[[#This Row],[Close Price]])-1</f>
        <v>9.0483287204599083E-3</v>
      </c>
      <c r="AI252">
        <v>5.9186714924419803</v>
      </c>
      <c r="AJ252">
        <v>67.675145024542601</v>
      </c>
      <c r="AK252" t="str">
        <f>IF(AND(Table2[[#This Row],[20D EMA]]&gt;Table2[[#This Row],[50D EMA]],Table2[[#This Row],[50D EMA]]&gt;Table2[[#This Row],[200D EMA]]),"Uptrend","Downtrend/NoTrend")</f>
        <v>Uptrend</v>
      </c>
      <c r="AL252">
        <v>0.22</v>
      </c>
      <c r="AM252" t="s">
        <v>3181</v>
      </c>
      <c r="AN252">
        <v>-2.76</v>
      </c>
      <c r="AO252" t="s">
        <v>3180</v>
      </c>
      <c r="AP252">
        <v>3.2056514319963002E-2</v>
      </c>
      <c r="AQ252">
        <f>(Table2[[#This Row],[Sharpe Ratio]]-AVERAGE(Table2[Sharpe Ratio]))/_xlfn.STDEV.P(Table2[Sharpe Ratio])</f>
        <v>-0.30621013391865065</v>
      </c>
      <c r="AR2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1.7832056895646766</v>
      </c>
      <c r="AS252">
        <f>_xlfn.RANK.AVG(Table2[[#This Row],[1Y Return vs Nifty Z-Score]],Table2[1Y Return vs Nifty Z-Score])</f>
        <v>296</v>
      </c>
      <c r="AT252">
        <f>_xlfn.RANK.AVG(Table2[[#This Row],[6M Return vs Nifty Z-Score]],Table2[6M Return vs Nifty Z-Score])</f>
        <v>144</v>
      </c>
      <c r="AU252">
        <f>_xlfn.RANK.AVG(Table2[[#This Row],[Sharpe Ratio Z-Score]],Table2[Sharpe Ratio Z-Score])</f>
        <v>416</v>
      </c>
      <c r="AV252">
        <f>(Table2[[#This Row],[Rank 1Y]]+Table2[[#This Row],[Rank 6M]]+Table2[[#This Row],[Rank Sharpe]])/3</f>
        <v>285.33333333333331</v>
      </c>
    </row>
    <row r="253" spans="1:48" hidden="1" x14ac:dyDescent="0.3">
      <c r="A253" t="s">
        <v>1168</v>
      </c>
      <c r="B253" t="s">
        <v>1169</v>
      </c>
      <c r="C253" t="s">
        <v>3152</v>
      </c>
      <c r="D253" t="s">
        <v>1036</v>
      </c>
      <c r="E253">
        <v>10351.7310058486</v>
      </c>
      <c r="F253">
        <v>533.29999999999995</v>
      </c>
      <c r="G253">
        <v>37.991227317887599</v>
      </c>
      <c r="H253">
        <f>(Table2[[#This Row],[1Y Return vs Nifty]]-AVERAGE(Table2[1Y Return vs Nifty]))/_xlfn.STDEV.P(Table2[1Y Return vs Nifty])</f>
        <v>0.22727960749164647</v>
      </c>
      <c r="I253">
        <v>-7.8790228000981601</v>
      </c>
      <c r="J253">
        <f>(Table2[[#This Row],[1M Return vs Nifty]]-AVERAGE(Table2[1M Return vs Nifty]))/_xlfn.STDEV.P(Table2[1M Return vs Nifty])</f>
        <v>-0.8706652089596586</v>
      </c>
      <c r="K253">
        <v>18.008358402634801</v>
      </c>
      <c r="L253">
        <f>(Table2[[#This Row],[6M Return vs Nifty]]-AVERAGE(Table2[6M Return vs Nifty]))/_xlfn.STDEV.P(Table2[6M Return vs Nifty])</f>
        <v>0.42695427360555588</v>
      </c>
      <c r="M253">
        <v>7.58142691190886</v>
      </c>
      <c r="N253">
        <f>(Table2[[#This Row],[1W Return vs Nifty]]-AVERAGE(Table2[1W Return vs Nifty]))/_xlfn.STDEV.P(Table2[1W Return vs Nifty])</f>
        <v>1.1938819854674483</v>
      </c>
      <c r="O253">
        <v>531.84</v>
      </c>
      <c r="P253">
        <v>537.61251756023501</v>
      </c>
      <c r="Q253">
        <v>485.48572645026599</v>
      </c>
      <c r="R253">
        <v>43.381637090744398</v>
      </c>
      <c r="S253" s="1">
        <f>(Table2[[#This Row],[Close Price]]-Table2[[#This Row],[20D EMA]])/Table2[[#This Row],[20D EMA]]</f>
        <v>2.7451865222621889E-3</v>
      </c>
      <c r="T253" s="1">
        <f>(Table2[[#This Row],[Close Price]]-Table2[[#This Row],[50D EMA]])/Table2[[#This Row],[50D EMA]]</f>
        <v>-8.0216092806132799E-3</v>
      </c>
      <c r="U253" s="1">
        <f>(Table2[[#This Row],[Close Price]]-Table2[[#This Row],[200D EMA]])/Table2[[#This Row],[200D EMA]]</f>
        <v>9.8487496016285342E-2</v>
      </c>
      <c r="V253">
        <v>0.74208571168222803</v>
      </c>
      <c r="W253">
        <v>523.20000000000005</v>
      </c>
      <c r="X253">
        <v>550</v>
      </c>
      <c r="Y253">
        <v>468</v>
      </c>
      <c r="Z253">
        <v>551.9</v>
      </c>
      <c r="AA253">
        <v>523.20000000000005</v>
      </c>
      <c r="AB253">
        <v>550</v>
      </c>
      <c r="AC253" s="1">
        <f>(Table2[[#This Row],[Close Price]]/Table2[[#This Row],[Day Low]])-1</f>
        <v>1.9304281345565499E-2</v>
      </c>
      <c r="AD253" s="1">
        <f>(Table2[[#This Row],[Day High]]/Table2[[#This Row],[Close Price]])-1</f>
        <v>3.1314457153572173E-2</v>
      </c>
      <c r="AE253" s="1">
        <f>(Table2[[#This Row],[Close Price]]/Table2[[#This Row],[Current Week Low]])-1</f>
        <v>0.13952991452991448</v>
      </c>
      <c r="AF253" s="1">
        <f>(Table2[[#This Row],[Current Week High]]/Table2[[#This Row],[Close Price]])-1</f>
        <v>3.4877179823739057E-2</v>
      </c>
      <c r="AG253" s="1">
        <f>(Table2[[#This Row],[Close Price]]/Table2[[#This Row],[Current Month Low]])-1</f>
        <v>1.9304281345565499E-2</v>
      </c>
      <c r="AH253" s="1">
        <f>(Table2[[#This Row],[Current Month High]]/Table2[[#This Row],[Close Price]])-1</f>
        <v>3.1314457153572173E-2</v>
      </c>
      <c r="AI253">
        <v>29.176823551471902</v>
      </c>
      <c r="AJ253">
        <v>72.254521963824203</v>
      </c>
      <c r="AK253" t="str">
        <f>IF(AND(Table2[[#This Row],[20D EMA]]&gt;Table2[[#This Row],[50D EMA]],Table2[[#This Row],[50D EMA]]&gt;Table2[[#This Row],[200D EMA]]),"Uptrend","Downtrend/NoTrend")</f>
        <v>Downtrend/NoTrend</v>
      </c>
      <c r="AL253">
        <v>7.0000000000000007E-2</v>
      </c>
      <c r="AM253" t="s">
        <v>3181</v>
      </c>
      <c r="AN253">
        <v>-5.98</v>
      </c>
      <c r="AO253" t="s">
        <v>3180</v>
      </c>
      <c r="AP253">
        <v>1.5538754528687001E-2</v>
      </c>
      <c r="AQ253">
        <f>(Table2[[#This Row],[Sharpe Ratio]]-AVERAGE(Table2[Sharpe Ratio]))/_xlfn.STDEV.P(Table2[Sharpe Ratio])</f>
        <v>-0.50243180215618577</v>
      </c>
      <c r="AR2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3">
        <f>_xlfn.RANK.AVG(Table2[[#This Row],[1Y Return vs Nifty Z-Score]],Table2[1Y Return vs Nifty Z-Score])</f>
        <v>222</v>
      </c>
      <c r="AT253">
        <f>_xlfn.RANK.AVG(Table2[[#This Row],[6M Return vs Nifty Z-Score]],Table2[6M Return vs Nifty Z-Score])</f>
        <v>175</v>
      </c>
      <c r="AU253">
        <f>_xlfn.RANK.AVG(Table2[[#This Row],[Sharpe Ratio Z-Score]],Table2[Sharpe Ratio Z-Score])</f>
        <v>463</v>
      </c>
      <c r="AV253">
        <f>(Table2[[#This Row],[Rank 1Y]]+Table2[[#This Row],[Rank 6M]]+Table2[[#This Row],[Rank Sharpe]])/3</f>
        <v>286.66666666666669</v>
      </c>
    </row>
    <row r="254" spans="1:48" hidden="1" x14ac:dyDescent="0.3">
      <c r="A254" t="s">
        <v>764</v>
      </c>
      <c r="B254" t="s">
        <v>765</v>
      </c>
      <c r="C254" t="s">
        <v>3134</v>
      </c>
      <c r="D254" t="s">
        <v>766</v>
      </c>
      <c r="E254">
        <v>21571.513318339199</v>
      </c>
      <c r="F254">
        <v>1522</v>
      </c>
      <c r="G254">
        <v>19.658513003072098</v>
      </c>
      <c r="H254">
        <f>(Table2[[#This Row],[1Y Return vs Nifty]]-AVERAGE(Table2[1Y Return vs Nifty]))/_xlfn.STDEV.P(Table2[1Y Return vs Nifty])</f>
        <v>-8.2451053639284913E-2</v>
      </c>
      <c r="I254">
        <v>2.1650830539515602</v>
      </c>
      <c r="J254">
        <f>(Table2[[#This Row],[1M Return vs Nifty]]-AVERAGE(Table2[1M Return vs Nifty]))/_xlfn.STDEV.P(Table2[1M Return vs Nifty])</f>
        <v>0.20266554990267069</v>
      </c>
      <c r="K254">
        <v>27.812693799782</v>
      </c>
      <c r="L254">
        <f>(Table2[[#This Row],[6M Return vs Nifty]]-AVERAGE(Table2[6M Return vs Nifty]))/_xlfn.STDEV.P(Table2[6M Return vs Nifty])</f>
        <v>0.76801651924033476</v>
      </c>
      <c r="M254">
        <v>2.5668057828087001</v>
      </c>
      <c r="N254">
        <f>(Table2[[#This Row],[1W Return vs Nifty]]-AVERAGE(Table2[1W Return vs Nifty]))/_xlfn.STDEV.P(Table2[1W Return vs Nifty])</f>
        <v>0.2414646275191977</v>
      </c>
      <c r="O254">
        <v>1527.18</v>
      </c>
      <c r="P254">
        <v>1532.5759936527199</v>
      </c>
      <c r="Q254">
        <v>1368.26352606048</v>
      </c>
      <c r="R254">
        <v>47.9763639334762</v>
      </c>
      <c r="S254" s="1">
        <f>(Table2[[#This Row],[Close Price]]-Table2[[#This Row],[20D EMA]])/Table2[[#This Row],[20D EMA]]</f>
        <v>-3.3918726017889596E-3</v>
      </c>
      <c r="T254" s="1">
        <f>(Table2[[#This Row],[Close Price]]-Table2[[#This Row],[50D EMA]])/Table2[[#This Row],[50D EMA]]</f>
        <v>-6.9007955863338759E-3</v>
      </c>
      <c r="U254" s="1">
        <f>(Table2[[#This Row],[Close Price]]-Table2[[#This Row],[200D EMA]])/Table2[[#This Row],[200D EMA]]</f>
        <v>0.11235881905159004</v>
      </c>
      <c r="V254">
        <v>0.56308268757517699</v>
      </c>
      <c r="W254">
        <v>1501</v>
      </c>
      <c r="X254">
        <v>1589.9</v>
      </c>
      <c r="Y254">
        <v>1428.4</v>
      </c>
      <c r="Z254">
        <v>1589.9</v>
      </c>
      <c r="AA254">
        <v>1501</v>
      </c>
      <c r="AB254">
        <v>1589.9</v>
      </c>
      <c r="AC254" s="1">
        <f>(Table2[[#This Row],[Close Price]]/Table2[[#This Row],[Day Low]])-1</f>
        <v>1.3990672884743427E-2</v>
      </c>
      <c r="AD254" s="1">
        <f>(Table2[[#This Row],[Day High]]/Table2[[#This Row],[Close Price]])-1</f>
        <v>4.4612352168199809E-2</v>
      </c>
      <c r="AE254" s="1">
        <f>(Table2[[#This Row],[Close Price]]/Table2[[#This Row],[Current Week Low]])-1</f>
        <v>6.5527863343601167E-2</v>
      </c>
      <c r="AF254" s="1">
        <f>(Table2[[#This Row],[Current Week High]]/Table2[[#This Row],[Close Price]])-1</f>
        <v>4.4612352168199809E-2</v>
      </c>
      <c r="AG254" s="1">
        <f>(Table2[[#This Row],[Close Price]]/Table2[[#This Row],[Current Month Low]])-1</f>
        <v>1.3990672884743427E-2</v>
      </c>
      <c r="AH254" s="1">
        <f>(Table2[[#This Row],[Current Month High]]/Table2[[#This Row],[Close Price]])-1</f>
        <v>4.4612352168199809E-2</v>
      </c>
      <c r="AI254">
        <v>12.680683311432301</v>
      </c>
      <c r="AJ254">
        <v>52.474454017230997</v>
      </c>
      <c r="AK254" t="str">
        <f>IF(AND(Table2[[#This Row],[20D EMA]]&gt;Table2[[#This Row],[50D EMA]],Table2[[#This Row],[50D EMA]]&gt;Table2[[#This Row],[200D EMA]]),"Uptrend","Downtrend/NoTrend")</f>
        <v>Downtrend/NoTrend</v>
      </c>
      <c r="AL254">
        <v>-0.01</v>
      </c>
      <c r="AM254" t="s">
        <v>3180</v>
      </c>
      <c r="AN254">
        <v>-3.81</v>
      </c>
      <c r="AO254" t="s">
        <v>3180</v>
      </c>
      <c r="AP254">
        <v>2.8286208292209E-2</v>
      </c>
      <c r="AQ254">
        <f>(Table2[[#This Row],[Sharpe Ratio]]-AVERAGE(Table2[Sharpe Ratio]))/_xlfn.STDEV.P(Table2[Sharpe Ratio])</f>
        <v>-0.3509992426041193</v>
      </c>
      <c r="AR2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4">
        <f>_xlfn.RANK.AVG(Table2[[#This Row],[1Y Return vs Nifty Z-Score]],Table2[1Y Return vs Nifty Z-Score])</f>
        <v>314</v>
      </c>
      <c r="AT254">
        <f>_xlfn.RANK.AVG(Table2[[#This Row],[6M Return vs Nifty Z-Score]],Table2[6M Return vs Nifty Z-Score])</f>
        <v>118</v>
      </c>
      <c r="AU254">
        <f>_xlfn.RANK.AVG(Table2[[#This Row],[Sharpe Ratio Z-Score]],Table2[Sharpe Ratio Z-Score])</f>
        <v>429</v>
      </c>
      <c r="AV254">
        <f>(Table2[[#This Row],[Rank 1Y]]+Table2[[#This Row],[Rank 6M]]+Table2[[#This Row],[Rank Sharpe]])/3</f>
        <v>287</v>
      </c>
    </row>
    <row r="255" spans="1:48" hidden="1" x14ac:dyDescent="0.3">
      <c r="A255" t="s">
        <v>366</v>
      </c>
      <c r="B255" t="s">
        <v>367</v>
      </c>
      <c r="C255" t="s">
        <v>3144</v>
      </c>
      <c r="D255" t="s">
        <v>83</v>
      </c>
      <c r="E255">
        <v>65215.624130976197</v>
      </c>
      <c r="F255">
        <v>320.05</v>
      </c>
      <c r="G255">
        <v>62.345288498311902</v>
      </c>
      <c r="H255">
        <f>(Table2[[#This Row],[1Y Return vs Nifty]]-AVERAGE(Table2[1Y Return vs Nifty]))/_xlfn.STDEV.P(Table2[1Y Return vs Nifty])</f>
        <v>0.63874074418431659</v>
      </c>
      <c r="I255">
        <v>-3.0445689237654201</v>
      </c>
      <c r="J255">
        <f>(Table2[[#This Row],[1M Return vs Nifty]]-AVERAGE(Table2[1M Return vs Nifty]))/_xlfn.STDEV.P(Table2[1M Return vs Nifty])</f>
        <v>-0.3540469929462351</v>
      </c>
      <c r="K255">
        <v>16.869576012599499</v>
      </c>
      <c r="L255">
        <f>(Table2[[#This Row],[6M Return vs Nifty]]-AVERAGE(Table2[6M Return vs Nifty]))/_xlfn.STDEV.P(Table2[6M Return vs Nifty])</f>
        <v>0.38733958647971628</v>
      </c>
      <c r="M255">
        <v>7.6092291078169501</v>
      </c>
      <c r="N255">
        <f>(Table2[[#This Row],[1W Return vs Nifty]]-AVERAGE(Table2[1W Return vs Nifty]))/_xlfn.STDEV.P(Table2[1W Return vs Nifty])</f>
        <v>1.1991624031281729</v>
      </c>
      <c r="O255">
        <v>312.60000000000002</v>
      </c>
      <c r="P255">
        <v>317.80674928910099</v>
      </c>
      <c r="Q255">
        <v>282.1049949188</v>
      </c>
      <c r="R255">
        <v>57.825143533447303</v>
      </c>
      <c r="S255" s="1">
        <f>(Table2[[#This Row],[Close Price]]-Table2[[#This Row],[20D EMA]])/Table2[[#This Row],[20D EMA]]</f>
        <v>2.3832373640435021E-2</v>
      </c>
      <c r="T255" s="1">
        <f>(Table2[[#This Row],[Close Price]]-Table2[[#This Row],[50D EMA]])/Table2[[#This Row],[50D EMA]]</f>
        <v>7.0585370383634913E-3</v>
      </c>
      <c r="U255" s="1">
        <f>(Table2[[#This Row],[Close Price]]-Table2[[#This Row],[200D EMA]])/Table2[[#This Row],[200D EMA]]</f>
        <v>0.13450667575780412</v>
      </c>
      <c r="V255">
        <v>1.3911547855842299</v>
      </c>
      <c r="W255">
        <v>317.5</v>
      </c>
      <c r="X255">
        <v>323.39999999999998</v>
      </c>
      <c r="Y255">
        <v>277.25</v>
      </c>
      <c r="Z255">
        <v>323.39999999999998</v>
      </c>
      <c r="AA255">
        <v>317.5</v>
      </c>
      <c r="AB255">
        <v>323.39999999999998</v>
      </c>
      <c r="AC255" s="1">
        <f>(Table2[[#This Row],[Close Price]]/Table2[[#This Row],[Day Low]])-1</f>
        <v>8.0314960629921384E-3</v>
      </c>
      <c r="AD255" s="1">
        <f>(Table2[[#This Row],[Day High]]/Table2[[#This Row],[Close Price]])-1</f>
        <v>1.0467114513357245E-2</v>
      </c>
      <c r="AE255" s="1">
        <f>(Table2[[#This Row],[Close Price]]/Table2[[#This Row],[Current Week Low]])-1</f>
        <v>0.15437330928764648</v>
      </c>
      <c r="AF255" s="1">
        <f>(Table2[[#This Row],[Current Week High]]/Table2[[#This Row],[Close Price]])-1</f>
        <v>1.0467114513357245E-2</v>
      </c>
      <c r="AG255" s="1">
        <f>(Table2[[#This Row],[Close Price]]/Table2[[#This Row],[Current Month Low]])-1</f>
        <v>8.0314960629921384E-3</v>
      </c>
      <c r="AH255" s="1">
        <f>(Table2[[#This Row],[Current Month High]]/Table2[[#This Row],[Close Price]])-1</f>
        <v>1.0467114513357245E-2</v>
      </c>
      <c r="AI255">
        <v>12.7792532416809</v>
      </c>
      <c r="AJ255">
        <v>90.903668356695505</v>
      </c>
      <c r="AK255" t="str">
        <f>IF(AND(Table2[[#This Row],[20D EMA]]&gt;Table2[[#This Row],[50D EMA]],Table2[[#This Row],[50D EMA]]&gt;Table2[[#This Row],[200D EMA]]),"Uptrend","Downtrend/NoTrend")</f>
        <v>Downtrend/NoTrend</v>
      </c>
      <c r="AL255">
        <v>0.05</v>
      </c>
      <c r="AM255" t="s">
        <v>3181</v>
      </c>
      <c r="AN255">
        <v>-1.1599999999999999</v>
      </c>
      <c r="AO255" t="s">
        <v>3180</v>
      </c>
      <c r="AQ255">
        <f>(Table2[[#This Row],[Sharpe Ratio]]-AVERAGE(Table2[Sharpe Ratio]))/_xlfn.STDEV.P(Table2[Sharpe Ratio])</f>
        <v>-0.68702344015560113</v>
      </c>
      <c r="AR2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5">
        <f>_xlfn.RANK.AVG(Table2[[#This Row],[1Y Return vs Nifty Z-Score]],Table2[1Y Return vs Nifty Z-Score])</f>
        <v>143</v>
      </c>
      <c r="AT255">
        <f>_xlfn.RANK.AVG(Table2[[#This Row],[6M Return vs Nifty Z-Score]],Table2[6M Return vs Nifty Z-Score])</f>
        <v>190</v>
      </c>
      <c r="AU255">
        <f>_xlfn.RANK.AVG(Table2[[#This Row],[Sharpe Ratio Z-Score]],Table2[Sharpe Ratio Z-Score])</f>
        <v>529.5</v>
      </c>
      <c r="AV255">
        <f>(Table2[[#This Row],[Rank 1Y]]+Table2[[#This Row],[Rank 6M]]+Table2[[#This Row],[Rank Sharpe]])/3</f>
        <v>287.5</v>
      </c>
    </row>
    <row r="256" spans="1:48" hidden="1" x14ac:dyDescent="0.3">
      <c r="A256" t="s">
        <v>207</v>
      </c>
      <c r="B256" t="s">
        <v>208</v>
      </c>
      <c r="C256" t="s">
        <v>3140</v>
      </c>
      <c r="D256" t="s">
        <v>57</v>
      </c>
      <c r="E256">
        <v>118490.094659747</v>
      </c>
      <c r="F256">
        <v>682.65</v>
      </c>
      <c r="G256">
        <v>53.107567880729903</v>
      </c>
      <c r="H256">
        <f>(Table2[[#This Row],[1Y Return vs Nifty]]-AVERAGE(Table2[1Y Return vs Nifty]))/_xlfn.STDEV.P(Table2[1Y Return vs Nifty])</f>
        <v>0.4826697300893531</v>
      </c>
      <c r="I256">
        <v>-1.8694043933303099</v>
      </c>
      <c r="J256">
        <f>(Table2[[#This Row],[1M Return vs Nifty]]-AVERAGE(Table2[1M Return vs Nifty]))/_xlfn.STDEV.P(Table2[1M Return vs Nifty])</f>
        <v>-0.22846685116273879</v>
      </c>
      <c r="K256">
        <v>-0.56177632522301402</v>
      </c>
      <c r="L256">
        <f>(Table2[[#This Row],[6M Return vs Nifty]]-AVERAGE(Table2[6M Return vs Nifty]))/_xlfn.STDEV.P(Table2[6M Return vs Nifty])</f>
        <v>-0.21904278743608091</v>
      </c>
      <c r="M256">
        <v>1.31828001440054</v>
      </c>
      <c r="N256">
        <f>(Table2[[#This Row],[1W Return vs Nifty]]-AVERAGE(Table2[1W Return vs Nifty]))/_xlfn.STDEV.P(Table2[1W Return vs Nifty])</f>
        <v>4.3345267470605029E-3</v>
      </c>
      <c r="O256">
        <v>688.55</v>
      </c>
      <c r="P256">
        <v>702.246873537086</v>
      </c>
      <c r="Q256">
        <v>628.86470431441001</v>
      </c>
      <c r="R256">
        <v>45.939561599393897</v>
      </c>
      <c r="S256" s="1">
        <f>(Table2[[#This Row],[Close Price]]-Table2[[#This Row],[20D EMA]])/Table2[[#This Row],[20D EMA]]</f>
        <v>-8.5687313920557364E-3</v>
      </c>
      <c r="T256" s="1">
        <f>(Table2[[#This Row],[Close Price]]-Table2[[#This Row],[50D EMA]])/Table2[[#This Row],[50D EMA]]</f>
        <v>-2.7905960532626145E-2</v>
      </c>
      <c r="U256" s="1">
        <f>(Table2[[#This Row],[Close Price]]-Table2[[#This Row],[200D EMA]])/Table2[[#This Row],[200D EMA]]</f>
        <v>8.5527610814518276E-2</v>
      </c>
      <c r="V256">
        <v>0.85642435982427501</v>
      </c>
      <c r="W256">
        <v>679.05</v>
      </c>
      <c r="X256">
        <v>688.5</v>
      </c>
      <c r="Y256">
        <v>635.54999999999995</v>
      </c>
      <c r="Z256">
        <v>694.1</v>
      </c>
      <c r="AA256">
        <v>679.05</v>
      </c>
      <c r="AB256">
        <v>688.5</v>
      </c>
      <c r="AC256" s="1">
        <f>(Table2[[#This Row],[Close Price]]/Table2[[#This Row],[Day Low]])-1</f>
        <v>5.3015241882041764E-3</v>
      </c>
      <c r="AD256" s="1">
        <f>(Table2[[#This Row],[Day High]]/Table2[[#This Row],[Close Price]])-1</f>
        <v>8.5695451549110402E-3</v>
      </c>
      <c r="AE256" s="1">
        <f>(Table2[[#This Row],[Close Price]]/Table2[[#This Row],[Current Week Low]])-1</f>
        <v>7.4109039414680167E-2</v>
      </c>
      <c r="AF256" s="1">
        <f>(Table2[[#This Row],[Current Week High]]/Table2[[#This Row],[Close Price]])-1</f>
        <v>1.6772870431407183E-2</v>
      </c>
      <c r="AG256" s="1">
        <f>(Table2[[#This Row],[Close Price]]/Table2[[#This Row],[Current Month Low]])-1</f>
        <v>5.3015241882041764E-3</v>
      </c>
      <c r="AH256" s="1">
        <f>(Table2[[#This Row],[Current Month High]]/Table2[[#This Row],[Close Price]])-1</f>
        <v>8.5695451549110402E-3</v>
      </c>
      <c r="AI256">
        <v>17.908152054493499</v>
      </c>
      <c r="AJ256">
        <v>81.991468941615494</v>
      </c>
      <c r="AK256" t="str">
        <f>IF(AND(Table2[[#This Row],[20D EMA]]&gt;Table2[[#This Row],[50D EMA]],Table2[[#This Row],[50D EMA]]&gt;Table2[[#This Row],[200D EMA]]),"Uptrend","Downtrend/NoTrend")</f>
        <v>Downtrend/NoTrend</v>
      </c>
      <c r="AL256">
        <v>0.13</v>
      </c>
      <c r="AM256" t="s">
        <v>3181</v>
      </c>
      <c r="AN256">
        <v>-0.96</v>
      </c>
      <c r="AO256" t="s">
        <v>3180</v>
      </c>
      <c r="AP256">
        <v>7.4613293364818006E-2</v>
      </c>
      <c r="AQ256">
        <f>(Table2[[#This Row],[Sharpe Ratio]]-AVERAGE(Table2[Sharpe Ratio]))/_xlfn.STDEV.P(Table2[Sharpe Ratio])</f>
        <v>0.1993403937871735</v>
      </c>
      <c r="AR2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6">
        <f>_xlfn.RANK.AVG(Table2[[#This Row],[1Y Return vs Nifty Z-Score]],Table2[1Y Return vs Nifty Z-Score])</f>
        <v>175</v>
      </c>
      <c r="AT256">
        <f>_xlfn.RANK.AVG(Table2[[#This Row],[6M Return vs Nifty Z-Score]],Table2[6M Return vs Nifty Z-Score])</f>
        <v>398</v>
      </c>
      <c r="AU256">
        <f>_xlfn.RANK.AVG(Table2[[#This Row],[Sharpe Ratio Z-Score]],Table2[Sharpe Ratio Z-Score])</f>
        <v>292</v>
      </c>
      <c r="AV256">
        <f>(Table2[[#This Row],[Rank 1Y]]+Table2[[#This Row],[Rank 6M]]+Table2[[#This Row],[Rank Sharpe]])/3</f>
        <v>288.33333333333331</v>
      </c>
    </row>
    <row r="257" spans="1:48" hidden="1" x14ac:dyDescent="0.3">
      <c r="A257" t="s">
        <v>1070</v>
      </c>
      <c r="B257" t="s">
        <v>1071</v>
      </c>
      <c r="C257" t="s">
        <v>3140</v>
      </c>
      <c r="D257" t="s">
        <v>111</v>
      </c>
      <c r="E257">
        <v>12470.4764090239</v>
      </c>
      <c r="F257">
        <v>18.47</v>
      </c>
      <c r="G257">
        <v>62.4216501170188</v>
      </c>
      <c r="H257">
        <f>(Table2[[#This Row],[1Y Return vs Nifty]]-AVERAGE(Table2[1Y Return vs Nifty]))/_xlfn.STDEV.P(Table2[1Y Return vs Nifty])</f>
        <v>0.64003087145303206</v>
      </c>
      <c r="I257">
        <v>2.9042358894868299</v>
      </c>
      <c r="J257">
        <f>(Table2[[#This Row],[1M Return vs Nifty]]-AVERAGE(Table2[1M Return vs Nifty]))/_xlfn.STDEV.P(Table2[1M Return vs Nifty])</f>
        <v>0.28165271764149308</v>
      </c>
      <c r="K257">
        <v>-15.6277508006718</v>
      </c>
      <c r="L257">
        <f>(Table2[[#This Row],[6M Return vs Nifty]]-AVERAGE(Table2[6M Return vs Nifty]))/_xlfn.STDEV.P(Table2[6M Return vs Nifty])</f>
        <v>-0.74314104388373059</v>
      </c>
      <c r="M257">
        <v>-2.2388043370610902</v>
      </c>
      <c r="N257">
        <f>(Table2[[#This Row],[1W Return vs Nifty]]-AVERAGE(Table2[1W Return vs Nifty]))/_xlfn.STDEV.P(Table2[1W Return vs Nifty])</f>
        <v>-0.67125567095668426</v>
      </c>
      <c r="O257">
        <v>18.89</v>
      </c>
      <c r="P257">
        <v>18.8136353648847</v>
      </c>
      <c r="Q257">
        <v>17.4793608411828</v>
      </c>
      <c r="R257">
        <v>41.854860352478397</v>
      </c>
      <c r="S257" s="1">
        <f>(Table2[[#This Row],[Close Price]]-Table2[[#This Row],[20D EMA]])/Table2[[#This Row],[20D EMA]]</f>
        <v>-2.2233986236103849E-2</v>
      </c>
      <c r="T257" s="1">
        <f>(Table2[[#This Row],[Close Price]]-Table2[[#This Row],[50D EMA]])/Table2[[#This Row],[50D EMA]]</f>
        <v>-1.8265229352009769E-2</v>
      </c>
      <c r="U257" s="1">
        <f>(Table2[[#This Row],[Close Price]]-Table2[[#This Row],[200D EMA]])/Table2[[#This Row],[200D EMA]]</f>
        <v>5.6674793078427245E-2</v>
      </c>
      <c r="V257">
        <v>1.0061681873297901</v>
      </c>
      <c r="W257">
        <v>18.350000000000001</v>
      </c>
      <c r="X257">
        <v>18.62</v>
      </c>
      <c r="Y257">
        <v>16.940000000000001</v>
      </c>
      <c r="Z257">
        <v>18.670000000000002</v>
      </c>
      <c r="AA257">
        <v>18.350000000000001</v>
      </c>
      <c r="AB257">
        <v>18.62</v>
      </c>
      <c r="AC257" s="1">
        <f>(Table2[[#This Row],[Close Price]]/Table2[[#This Row],[Day Low]])-1</f>
        <v>6.5395095367846157E-3</v>
      </c>
      <c r="AD257" s="1">
        <f>(Table2[[#This Row],[Day High]]/Table2[[#This Row],[Close Price]])-1</f>
        <v>8.1212777476991072E-3</v>
      </c>
      <c r="AE257" s="1">
        <f>(Table2[[#This Row],[Close Price]]/Table2[[#This Row],[Current Week Low]])-1</f>
        <v>9.0318772136953829E-2</v>
      </c>
      <c r="AF257" s="1">
        <f>(Table2[[#This Row],[Current Week High]]/Table2[[#This Row],[Close Price]])-1</f>
        <v>1.0828370330265402E-2</v>
      </c>
      <c r="AG257" s="1">
        <f>(Table2[[#This Row],[Close Price]]/Table2[[#This Row],[Current Month Low]])-1</f>
        <v>6.5395095367846157E-3</v>
      </c>
      <c r="AH257" s="1">
        <f>(Table2[[#This Row],[Current Month High]]/Table2[[#This Row],[Close Price]])-1</f>
        <v>8.1212777476991072E-3</v>
      </c>
      <c r="AI257">
        <v>29.940443963183501</v>
      </c>
      <c r="AJ257">
        <v>94.421052631578902</v>
      </c>
      <c r="AK257" t="str">
        <f>IF(AND(Table2[[#This Row],[20D EMA]]&gt;Table2[[#This Row],[50D EMA]],Table2[[#This Row],[50D EMA]]&gt;Table2[[#This Row],[200D EMA]]),"Uptrend","Downtrend/NoTrend")</f>
        <v>Uptrend</v>
      </c>
      <c r="AL257">
        <v>0.12</v>
      </c>
      <c r="AM257" t="s">
        <v>3181</v>
      </c>
      <c r="AN257">
        <v>-12.67</v>
      </c>
      <c r="AO257" t="s">
        <v>3180</v>
      </c>
      <c r="AP257">
        <v>0.12409231362128401</v>
      </c>
      <c r="AQ257">
        <f>(Table2[[#This Row],[Sharpe Ratio]]-AVERAGE(Table2[Sharpe Ratio]))/_xlfn.STDEV.P(Table2[Sharpe Ratio])</f>
        <v>0.78712324207694995</v>
      </c>
      <c r="AR2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0.2944101163310604</v>
      </c>
      <c r="AS257">
        <f>_xlfn.RANK.AVG(Table2[[#This Row],[1Y Return vs Nifty Z-Score]],Table2[1Y Return vs Nifty Z-Score])</f>
        <v>142</v>
      </c>
      <c r="AT257">
        <f>_xlfn.RANK.AVG(Table2[[#This Row],[6M Return vs Nifty Z-Score]],Table2[6M Return vs Nifty Z-Score])</f>
        <v>575</v>
      </c>
      <c r="AU257">
        <f>_xlfn.RANK.AVG(Table2[[#This Row],[Sharpe Ratio Z-Score]],Table2[Sharpe Ratio Z-Score])</f>
        <v>148</v>
      </c>
      <c r="AV257">
        <f>(Table2[[#This Row],[Rank 1Y]]+Table2[[#This Row],[Rank 6M]]+Table2[[#This Row],[Rank Sharpe]])/3</f>
        <v>288.33333333333331</v>
      </c>
    </row>
    <row r="258" spans="1:48" hidden="1" x14ac:dyDescent="0.3">
      <c r="A258" t="s">
        <v>398</v>
      </c>
      <c r="B258" t="s">
        <v>399</v>
      </c>
      <c r="C258" t="s">
        <v>3149</v>
      </c>
      <c r="D258" t="s">
        <v>400</v>
      </c>
      <c r="E258">
        <v>55732.653512518598</v>
      </c>
      <c r="F258">
        <v>863.35</v>
      </c>
      <c r="G258">
        <v>-12.050346344336701</v>
      </c>
      <c r="H258">
        <f>(Table2[[#This Row],[1Y Return vs Nifty]]-AVERAGE(Table2[1Y Return vs Nifty]))/_xlfn.STDEV.P(Table2[1Y Return vs Nifty])</f>
        <v>-0.61817128582790726</v>
      </c>
      <c r="I258">
        <v>-5.2162934065785</v>
      </c>
      <c r="J258">
        <f>(Table2[[#This Row],[1M Return vs Nifty]]-AVERAGE(Table2[1M Return vs Nifty]))/_xlfn.STDEV.P(Table2[1M Return vs Nifty])</f>
        <v>-0.58612127820855409</v>
      </c>
      <c r="K258">
        <v>13.280638552408799</v>
      </c>
      <c r="L258">
        <f>(Table2[[#This Row],[6M Return vs Nifty]]-AVERAGE(Table2[6M Return vs Nifty]))/_xlfn.STDEV.P(Table2[6M Return vs Nifty])</f>
        <v>0.2624916472740067</v>
      </c>
      <c r="M258">
        <v>2.16470250878419</v>
      </c>
      <c r="N258">
        <f>(Table2[[#This Row],[1W Return vs Nifty]]-AVERAGE(Table2[1W Return vs Nifty]))/_xlfn.STDEV.P(Table2[1W Return vs Nifty])</f>
        <v>0.1650939251252789</v>
      </c>
      <c r="O258">
        <v>876.68</v>
      </c>
      <c r="P258">
        <v>913.49799867046204</v>
      </c>
      <c r="Q258">
        <v>843.89545415300904</v>
      </c>
      <c r="R258">
        <v>49.382025067499498</v>
      </c>
      <c r="S258" s="1">
        <f>(Table2[[#This Row],[Close Price]]-Table2[[#This Row],[20D EMA]])/Table2[[#This Row],[20D EMA]]</f>
        <v>-1.5205091937765123E-2</v>
      </c>
      <c r="T258" s="1">
        <f>(Table2[[#This Row],[Close Price]]-Table2[[#This Row],[50D EMA]])/Table2[[#This Row],[50D EMA]]</f>
        <v>-5.489667053835829E-2</v>
      </c>
      <c r="U258" s="1">
        <f>(Table2[[#This Row],[Close Price]]-Table2[[#This Row],[200D EMA]])/Table2[[#This Row],[200D EMA]]</f>
        <v>2.3053265367470061E-2</v>
      </c>
      <c r="V258">
        <v>0.34863121813738401</v>
      </c>
      <c r="W258">
        <v>860</v>
      </c>
      <c r="X258">
        <v>872</v>
      </c>
      <c r="Y258">
        <v>786.55</v>
      </c>
      <c r="Z258">
        <v>875</v>
      </c>
      <c r="AA258">
        <v>860</v>
      </c>
      <c r="AB258">
        <v>872</v>
      </c>
      <c r="AC258" s="1">
        <f>(Table2[[#This Row],[Close Price]]/Table2[[#This Row],[Day Low]])-1</f>
        <v>3.8953488372093226E-3</v>
      </c>
      <c r="AD258" s="1">
        <f>(Table2[[#This Row],[Day High]]/Table2[[#This Row],[Close Price]])-1</f>
        <v>1.0019111600162223E-2</v>
      </c>
      <c r="AE258" s="1">
        <f>(Table2[[#This Row],[Close Price]]/Table2[[#This Row],[Current Week Low]])-1</f>
        <v>9.7641599389740152E-2</v>
      </c>
      <c r="AF258" s="1">
        <f>(Table2[[#This Row],[Current Week High]]/Table2[[#This Row],[Close Price]])-1</f>
        <v>1.3493947993281852E-2</v>
      </c>
      <c r="AG258" s="1">
        <f>(Table2[[#This Row],[Close Price]]/Table2[[#This Row],[Current Month Low]])-1</f>
        <v>3.8953488372093226E-3</v>
      </c>
      <c r="AH258" s="1">
        <f>(Table2[[#This Row],[Current Month High]]/Table2[[#This Row],[Close Price]])-1</f>
        <v>1.0019111600162223E-2</v>
      </c>
      <c r="AI258">
        <v>37.487693287774299</v>
      </c>
      <c r="AJ258">
        <v>50.777156828501496</v>
      </c>
      <c r="AK258" t="str">
        <f>IF(AND(Table2[[#This Row],[20D EMA]]&gt;Table2[[#This Row],[50D EMA]],Table2[[#This Row],[50D EMA]]&gt;Table2[[#This Row],[200D EMA]]),"Uptrend","Downtrend/NoTrend")</f>
        <v>Downtrend/NoTrend</v>
      </c>
      <c r="AL258">
        <v>-0.06</v>
      </c>
      <c r="AM258" t="s">
        <v>3180</v>
      </c>
      <c r="AN258">
        <v>-6.45</v>
      </c>
      <c r="AO258" t="s">
        <v>3180</v>
      </c>
      <c r="AP258">
        <v>0.14758719874343701</v>
      </c>
      <c r="AQ258">
        <f>(Table2[[#This Row],[Sharpe Ratio]]-AVERAGE(Table2[Sharpe Ratio]))/_xlfn.STDEV.P(Table2[Sharpe Ratio])</f>
        <v>1.0662292232738086</v>
      </c>
      <c r="AR2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8">
        <f>_xlfn.RANK.AVG(Table2[[#This Row],[1Y Return vs Nifty Z-Score]],Table2[1Y Return vs Nifty Z-Score])</f>
        <v>528</v>
      </c>
      <c r="AT258">
        <f>_xlfn.RANK.AVG(Table2[[#This Row],[6M Return vs Nifty Z-Score]],Table2[6M Return vs Nifty Z-Score])</f>
        <v>233</v>
      </c>
      <c r="AU258">
        <f>_xlfn.RANK.AVG(Table2[[#This Row],[Sharpe Ratio Z-Score]],Table2[Sharpe Ratio Z-Score])</f>
        <v>107</v>
      </c>
      <c r="AV258">
        <f>(Table2[[#This Row],[Rank 1Y]]+Table2[[#This Row],[Rank 6M]]+Table2[[#This Row],[Rank Sharpe]])/3</f>
        <v>289.33333333333331</v>
      </c>
    </row>
    <row r="259" spans="1:48" hidden="1" x14ac:dyDescent="0.3">
      <c r="A259" t="s">
        <v>78</v>
      </c>
      <c r="B259" t="s">
        <v>79</v>
      </c>
      <c r="C259" t="s">
        <v>3140</v>
      </c>
      <c r="D259" t="s">
        <v>80</v>
      </c>
      <c r="E259">
        <v>298295.94777279999</v>
      </c>
      <c r="F259">
        <v>322.05</v>
      </c>
      <c r="G259">
        <v>32.2730261837944</v>
      </c>
      <c r="H259">
        <f>(Table2[[#This Row],[1Y Return vs Nifty]]-AVERAGE(Table2[1Y Return vs Nifty]))/_xlfn.STDEV.P(Table2[1Y Return vs Nifty])</f>
        <v>0.13067077001518942</v>
      </c>
      <c r="I259">
        <v>-3.7715997182794498</v>
      </c>
      <c r="J259">
        <f>(Table2[[#This Row],[1M Return vs Nifty]]-AVERAGE(Table2[1M Return vs Nifty]))/_xlfn.STDEV.P(Table2[1M Return vs Nifty])</f>
        <v>-0.43173877813161282</v>
      </c>
      <c r="K259">
        <v>-4.8237827582310002</v>
      </c>
      <c r="L259">
        <f>(Table2[[#This Row],[6M Return vs Nifty]]-AVERAGE(Table2[6M Return vs Nifty]))/_xlfn.STDEV.P(Table2[6M Return vs Nifty])</f>
        <v>-0.36730469669048477</v>
      </c>
      <c r="M259">
        <v>-4.1164927418372702E-2</v>
      </c>
      <c r="N259">
        <f>(Table2[[#This Row],[1W Return vs Nifty]]-AVERAGE(Table2[1W Return vs Nifty]))/_xlfn.STDEV.P(Table2[1W Return vs Nifty])</f>
        <v>-0.25386223955492693</v>
      </c>
      <c r="O259">
        <v>325.89</v>
      </c>
      <c r="P259">
        <v>331.26696594149598</v>
      </c>
      <c r="Q259">
        <v>306.293143375954</v>
      </c>
      <c r="R259">
        <v>35.934930417826401</v>
      </c>
      <c r="S259" s="1">
        <f>(Table2[[#This Row],[Close Price]]-Table2[[#This Row],[20D EMA]])/Table2[[#This Row],[20D EMA]]</f>
        <v>-1.1783117002669536E-2</v>
      </c>
      <c r="T259" s="1">
        <f>(Table2[[#This Row],[Close Price]]-Table2[[#This Row],[50D EMA]])/Table2[[#This Row],[50D EMA]]</f>
        <v>-2.7823377786252768E-2</v>
      </c>
      <c r="U259" s="1">
        <f>(Table2[[#This Row],[Close Price]]-Table2[[#This Row],[200D EMA]])/Table2[[#This Row],[200D EMA]]</f>
        <v>5.1443713203548729E-2</v>
      </c>
      <c r="V259">
        <v>0.75002214470388595</v>
      </c>
      <c r="W259">
        <v>320</v>
      </c>
      <c r="X259">
        <v>322.7</v>
      </c>
      <c r="Y259">
        <v>310.75</v>
      </c>
      <c r="Z259">
        <v>325.39999999999998</v>
      </c>
      <c r="AA259">
        <v>320</v>
      </c>
      <c r="AB259">
        <v>322.7</v>
      </c>
      <c r="AC259" s="1">
        <f>(Table2[[#This Row],[Close Price]]/Table2[[#This Row],[Day Low]])-1</f>
        <v>6.4062499999999467E-3</v>
      </c>
      <c r="AD259" s="1">
        <f>(Table2[[#This Row],[Day High]]/Table2[[#This Row],[Close Price]])-1</f>
        <v>2.0183201366246184E-3</v>
      </c>
      <c r="AE259" s="1">
        <f>(Table2[[#This Row],[Close Price]]/Table2[[#This Row],[Current Week Low]])-1</f>
        <v>3.6363636363636376E-2</v>
      </c>
      <c r="AF259" s="1">
        <f>(Table2[[#This Row],[Current Week High]]/Table2[[#This Row],[Close Price]])-1</f>
        <v>1.0402111473373665E-2</v>
      </c>
      <c r="AG259" s="1">
        <f>(Table2[[#This Row],[Close Price]]/Table2[[#This Row],[Current Month Low]])-1</f>
        <v>6.4062499999999467E-3</v>
      </c>
      <c r="AH259" s="1">
        <f>(Table2[[#This Row],[Current Month High]]/Table2[[#This Row],[Close Price]])-1</f>
        <v>2.0183201366246184E-3</v>
      </c>
      <c r="AI259">
        <v>13.724576929048199</v>
      </c>
      <c r="AJ259">
        <v>60.623441396508703</v>
      </c>
      <c r="AK259" t="str">
        <f>IF(AND(Table2[[#This Row],[20D EMA]]&gt;Table2[[#This Row],[50D EMA]],Table2[[#This Row],[50D EMA]]&gt;Table2[[#This Row],[200D EMA]]),"Uptrend","Downtrend/NoTrend")</f>
        <v>Downtrend/NoTrend</v>
      </c>
      <c r="AL259">
        <v>0.03</v>
      </c>
      <c r="AM259" t="s">
        <v>3181</v>
      </c>
      <c r="AN259">
        <v>-1.57</v>
      </c>
      <c r="AO259" t="s">
        <v>3180</v>
      </c>
      <c r="AP259">
        <v>0.11615928527425801</v>
      </c>
      <c r="AQ259">
        <f>(Table2[[#This Row],[Sharpe Ratio]]-AVERAGE(Table2[Sharpe Ratio]))/_xlfn.STDEV.P(Table2[Sharpe Ratio])</f>
        <v>0.69288334053465694</v>
      </c>
      <c r="AR2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9">
        <f>_xlfn.RANK.AVG(Table2[[#This Row],[1Y Return vs Nifty Z-Score]],Table2[1Y Return vs Nifty Z-Score])</f>
        <v>255</v>
      </c>
      <c r="AT259">
        <f>_xlfn.RANK.AVG(Table2[[#This Row],[6M Return vs Nifty Z-Score]],Table2[6M Return vs Nifty Z-Score])</f>
        <v>442</v>
      </c>
      <c r="AU259">
        <f>_xlfn.RANK.AVG(Table2[[#This Row],[Sharpe Ratio Z-Score]],Table2[Sharpe Ratio Z-Score])</f>
        <v>172</v>
      </c>
      <c r="AV259">
        <f>(Table2[[#This Row],[Rank 1Y]]+Table2[[#This Row],[Rank 6M]]+Table2[[#This Row],[Rank Sharpe]])/3</f>
        <v>289.66666666666669</v>
      </c>
    </row>
    <row r="260" spans="1:48" x14ac:dyDescent="0.3">
      <c r="A260" t="s">
        <v>1689</v>
      </c>
      <c r="B260" t="s">
        <v>1690</v>
      </c>
      <c r="C260" t="s">
        <v>3147</v>
      </c>
      <c r="D260" t="s">
        <v>128</v>
      </c>
      <c r="E260">
        <v>5111.4094803080598</v>
      </c>
      <c r="F260">
        <v>1087.8</v>
      </c>
      <c r="G260">
        <v>35.760596158972902</v>
      </c>
      <c r="H260">
        <f>(Table2[[#This Row],[1Y Return vs Nifty]]-AVERAGE(Table2[1Y Return vs Nifty]))/_xlfn.STDEV.P(Table2[1Y Return vs Nifty])</f>
        <v>0.18959316064446241</v>
      </c>
      <c r="I260">
        <v>16.296482795520301</v>
      </c>
      <c r="J260">
        <f>(Table2[[#This Row],[1M Return vs Nifty]]-AVERAGE(Table2[1M Return vs Nifty]))/_xlfn.STDEV.P(Table2[1M Return vs Nifty])</f>
        <v>1.7127716986037413</v>
      </c>
      <c r="K260">
        <v>43.052675705457602</v>
      </c>
      <c r="L260">
        <f>(Table2[[#This Row],[6M Return vs Nifty]]-AVERAGE(Table2[6M Return vs Nifty]))/_xlfn.STDEV.P(Table2[6M Return vs Nifty])</f>
        <v>1.2981679514012066</v>
      </c>
      <c r="M260">
        <v>9.99976752039362</v>
      </c>
      <c r="N260">
        <f>(Table2[[#This Row],[1W Return vs Nifty]]-AVERAGE(Table2[1W Return vs Nifty]))/_xlfn.STDEV.P(Table2[1W Return vs Nifty])</f>
        <v>1.6531927715976316</v>
      </c>
      <c r="O260">
        <v>1009.01</v>
      </c>
      <c r="P260">
        <v>963.51081239334496</v>
      </c>
      <c r="Q260">
        <v>844.27546842789104</v>
      </c>
      <c r="R260">
        <v>65.572128067801998</v>
      </c>
      <c r="S260" s="1">
        <f>(Table2[[#This Row],[Close Price]]-Table2[[#This Row],[20D EMA]])/Table2[[#This Row],[20D EMA]]</f>
        <v>7.8086441165102397E-2</v>
      </c>
      <c r="T260" s="1">
        <f>(Table2[[#This Row],[Close Price]]-Table2[[#This Row],[50D EMA]])/Table2[[#This Row],[50D EMA]]</f>
        <v>0.12899615241257406</v>
      </c>
      <c r="U260" s="1">
        <f>(Table2[[#This Row],[Close Price]]-Table2[[#This Row],[200D EMA]])/Table2[[#This Row],[200D EMA]]</f>
        <v>0.28844203187091438</v>
      </c>
      <c r="V260">
        <v>0.73223236530791502</v>
      </c>
      <c r="W260">
        <v>1070</v>
      </c>
      <c r="X260">
        <v>1110</v>
      </c>
      <c r="Y260">
        <v>974.15</v>
      </c>
      <c r="Z260">
        <v>1110</v>
      </c>
      <c r="AA260">
        <v>1070</v>
      </c>
      <c r="AB260">
        <v>1110</v>
      </c>
      <c r="AC260" s="1">
        <f>(Table2[[#This Row],[Close Price]]/Table2[[#This Row],[Day Low]])-1</f>
        <v>1.6635514018691566E-2</v>
      </c>
      <c r="AD260" s="1">
        <f>(Table2[[#This Row],[Day High]]/Table2[[#This Row],[Close Price]])-1</f>
        <v>2.0408163265306145E-2</v>
      </c>
      <c r="AE260" s="1">
        <f>(Table2[[#This Row],[Close Price]]/Table2[[#This Row],[Current Week Low]])-1</f>
        <v>0.11666581122003805</v>
      </c>
      <c r="AF260" s="1">
        <f>(Table2[[#This Row],[Current Week High]]/Table2[[#This Row],[Close Price]])-1</f>
        <v>2.0408163265306145E-2</v>
      </c>
      <c r="AG260" s="1">
        <f>(Table2[[#This Row],[Close Price]]/Table2[[#This Row],[Current Month Low]])-1</f>
        <v>1.6635514018691566E-2</v>
      </c>
      <c r="AH260" s="1">
        <f>(Table2[[#This Row],[Current Month High]]/Table2[[#This Row],[Close Price]])-1</f>
        <v>2.0408163265306145E-2</v>
      </c>
      <c r="AI260">
        <v>2.0408163265306101</v>
      </c>
      <c r="AJ260">
        <v>74.354864561628403</v>
      </c>
      <c r="AK260" t="str">
        <f>IF(AND(Table2[[#This Row],[20D EMA]]&gt;Table2[[#This Row],[50D EMA]],Table2[[#This Row],[50D EMA]]&gt;Table2[[#This Row],[200D EMA]]),"Uptrend","Downtrend/NoTrend")</f>
        <v>Uptrend</v>
      </c>
      <c r="AL260">
        <v>0.28999999999999998</v>
      </c>
      <c r="AM260" t="s">
        <v>3181</v>
      </c>
      <c r="AN260">
        <v>10.199999999999999</v>
      </c>
      <c r="AO260" t="s">
        <v>3181</v>
      </c>
      <c r="AP260">
        <v>-7.1791204130439998E-3</v>
      </c>
      <c r="AQ260">
        <f>(Table2[[#This Row],[Sharpe Ratio]]-AVERAGE(Table2[Sharpe Ratio]))/_xlfn.STDEV.P(Table2[Sharpe Ratio])</f>
        <v>-0.7723073407405735</v>
      </c>
      <c r="AR2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4.0814182415064684</v>
      </c>
      <c r="AS260">
        <f>_xlfn.RANK.AVG(Table2[[#This Row],[1Y Return vs Nifty Z-Score]],Table2[1Y Return vs Nifty Z-Score])</f>
        <v>233</v>
      </c>
      <c r="AT260">
        <f>_xlfn.RANK.AVG(Table2[[#This Row],[6M Return vs Nifty Z-Score]],Table2[6M Return vs Nifty Z-Score])</f>
        <v>72</v>
      </c>
      <c r="AU260">
        <f>_xlfn.RANK.AVG(Table2[[#This Row],[Sharpe Ratio Z-Score]],Table2[Sharpe Ratio Z-Score])</f>
        <v>571</v>
      </c>
      <c r="AV260">
        <f>(Table2[[#This Row],[Rank 1Y]]+Table2[[#This Row],[Rank 6M]]+Table2[[#This Row],[Rank Sharpe]])/3</f>
        <v>292</v>
      </c>
    </row>
    <row r="261" spans="1:48" hidden="1" x14ac:dyDescent="0.3">
      <c r="A261" t="s">
        <v>844</v>
      </c>
      <c r="B261" t="s">
        <v>845</v>
      </c>
      <c r="C261" t="s">
        <v>3146</v>
      </c>
      <c r="D261" t="s">
        <v>548</v>
      </c>
      <c r="E261">
        <v>18707.900382534601</v>
      </c>
      <c r="F261">
        <v>1245.5999999999999</v>
      </c>
      <c r="G261">
        <v>7.0117176108635801</v>
      </c>
      <c r="H261">
        <f>(Table2[[#This Row],[1Y Return vs Nifty]]-AVERAGE(Table2[1Y Return vs Nifty]))/_xlfn.STDEV.P(Table2[1Y Return vs Nifty])</f>
        <v>-0.29611828429321885</v>
      </c>
      <c r="I261">
        <v>-8.2852319613118102</v>
      </c>
      <c r="J261">
        <f>(Table2[[#This Row],[1M Return vs Nifty]]-AVERAGE(Table2[1M Return vs Nifty]))/_xlfn.STDEV.P(Table2[1M Return vs Nifty])</f>
        <v>-0.9140734320108409</v>
      </c>
      <c r="K261">
        <v>9.3297319544082704</v>
      </c>
      <c r="L261">
        <f>(Table2[[#This Row],[6M Return vs Nifty]]-AVERAGE(Table2[6M Return vs Nifty]))/_xlfn.STDEV.P(Table2[6M Return vs Nifty])</f>
        <v>0.12505193086044816</v>
      </c>
      <c r="M261">
        <v>-3.9328157159415902</v>
      </c>
      <c r="N261">
        <f>(Table2[[#This Row],[1W Return vs Nifty]]-AVERAGE(Table2[1W Return vs Nifty]))/_xlfn.STDEV.P(Table2[1W Return vs Nifty])</f>
        <v>-0.99299599794668236</v>
      </c>
      <c r="O261">
        <v>1277.8</v>
      </c>
      <c r="P261">
        <v>1345.9556285451999</v>
      </c>
      <c r="Q261">
        <v>1281.94025600123</v>
      </c>
      <c r="R261">
        <v>26.6287623608087</v>
      </c>
      <c r="S261" s="1">
        <f>(Table2[[#This Row],[Close Price]]-Table2[[#This Row],[20D EMA]])/Table2[[#This Row],[20D EMA]]</f>
        <v>-2.5199561746752266E-2</v>
      </c>
      <c r="T261" s="1">
        <f>(Table2[[#This Row],[Close Price]]-Table2[[#This Row],[50D EMA]])/Table2[[#This Row],[50D EMA]]</f>
        <v>-7.4560874383111125E-2</v>
      </c>
      <c r="U261" s="1">
        <f>(Table2[[#This Row],[Close Price]]-Table2[[#This Row],[200D EMA]])/Table2[[#This Row],[200D EMA]]</f>
        <v>-2.8347854614213144E-2</v>
      </c>
      <c r="V261">
        <v>0.63074756646224095</v>
      </c>
      <c r="W261">
        <v>1237.1500000000001</v>
      </c>
      <c r="X261">
        <v>1256.5</v>
      </c>
      <c r="Y261">
        <v>1179.25</v>
      </c>
      <c r="Z261">
        <v>1257.75</v>
      </c>
      <c r="AA261">
        <v>1237.1500000000001</v>
      </c>
      <c r="AB261">
        <v>1256.5</v>
      </c>
      <c r="AC261" s="1">
        <f>(Table2[[#This Row],[Close Price]]/Table2[[#This Row],[Day Low]])-1</f>
        <v>6.8302146061511859E-3</v>
      </c>
      <c r="AD261" s="1">
        <f>(Table2[[#This Row],[Day High]]/Table2[[#This Row],[Close Price]])-1</f>
        <v>8.7508028259473125E-3</v>
      </c>
      <c r="AE261" s="1">
        <f>(Table2[[#This Row],[Close Price]]/Table2[[#This Row],[Current Week Low]])-1</f>
        <v>5.6264574941700118E-2</v>
      </c>
      <c r="AF261" s="1">
        <f>(Table2[[#This Row],[Current Week High]]/Table2[[#This Row],[Close Price]])-1</f>
        <v>9.7543352601157096E-3</v>
      </c>
      <c r="AG261" s="1">
        <f>(Table2[[#This Row],[Close Price]]/Table2[[#This Row],[Current Month Low]])-1</f>
        <v>6.8302146061511859E-3</v>
      </c>
      <c r="AH261" s="1">
        <f>(Table2[[#This Row],[Current Month High]]/Table2[[#This Row],[Close Price]])-1</f>
        <v>8.7508028259473125E-3</v>
      </c>
      <c r="AI261">
        <v>36.480411046885003</v>
      </c>
      <c r="AJ261">
        <v>49.846616541353299</v>
      </c>
      <c r="AK261" t="str">
        <f>IF(AND(Table2[[#This Row],[20D EMA]]&gt;Table2[[#This Row],[50D EMA]],Table2[[#This Row],[50D EMA]]&gt;Table2[[#This Row],[200D EMA]]),"Uptrend","Downtrend/NoTrend")</f>
        <v>Downtrend/NoTrend</v>
      </c>
      <c r="AL261">
        <v>-0.15</v>
      </c>
      <c r="AM261" t="s">
        <v>3180</v>
      </c>
      <c r="AN261">
        <v>-7.22</v>
      </c>
      <c r="AO261" t="s">
        <v>3180</v>
      </c>
      <c r="AP261">
        <v>0.10330051217743</v>
      </c>
      <c r="AQ261">
        <f>(Table2[[#This Row],[Sharpe Ratio]]-AVERAGE(Table2[Sharpe Ratio]))/_xlfn.STDEV.P(Table2[Sharpe Ratio])</f>
        <v>0.54012837010094461</v>
      </c>
      <c r="AR2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1">
        <f>_xlfn.RANK.AVG(Table2[[#This Row],[1Y Return vs Nifty Z-Score]],Table2[1Y Return vs Nifty Z-Score])</f>
        <v>398</v>
      </c>
      <c r="AT261">
        <f>_xlfn.RANK.AVG(Table2[[#This Row],[6M Return vs Nifty Z-Score]],Table2[6M Return vs Nifty Z-Score])</f>
        <v>271</v>
      </c>
      <c r="AU261">
        <f>_xlfn.RANK.AVG(Table2[[#This Row],[Sharpe Ratio Z-Score]],Table2[Sharpe Ratio Z-Score])</f>
        <v>208</v>
      </c>
      <c r="AV261">
        <f>(Table2[[#This Row],[Rank 1Y]]+Table2[[#This Row],[Rank 6M]]+Table2[[#This Row],[Rank Sharpe]])/3</f>
        <v>292.33333333333331</v>
      </c>
    </row>
    <row r="262" spans="1:48" x14ac:dyDescent="0.3">
      <c r="A262" t="s">
        <v>1313</v>
      </c>
      <c r="B262" t="s">
        <v>1314</v>
      </c>
      <c r="C262" t="s">
        <v>3146</v>
      </c>
      <c r="D262" t="s">
        <v>1315</v>
      </c>
      <c r="E262">
        <v>8628.7233777931597</v>
      </c>
      <c r="F262">
        <v>271.8</v>
      </c>
      <c r="G262">
        <v>17.981352022740399</v>
      </c>
      <c r="H262">
        <f>(Table2[[#This Row],[1Y Return vs Nifty]]-AVERAGE(Table2[1Y Return vs Nifty]))/_xlfn.STDEV.P(Table2[1Y Return vs Nifty])</f>
        <v>-0.11078663833998209</v>
      </c>
      <c r="I262">
        <v>10.1788362929389</v>
      </c>
      <c r="J262">
        <f>(Table2[[#This Row],[1M Return vs Nifty]]-AVERAGE(Table2[1M Return vs Nifty]))/_xlfn.STDEV.P(Table2[1M Return vs Nifty])</f>
        <v>1.0590292691151377</v>
      </c>
      <c r="K262">
        <v>41.658430805020799</v>
      </c>
      <c r="L262">
        <f>(Table2[[#This Row],[6M Return vs Nifty]]-AVERAGE(Table2[6M Return vs Nifty]))/_xlfn.STDEV.P(Table2[6M Return vs Nifty])</f>
        <v>1.2496665204070996</v>
      </c>
      <c r="M262">
        <v>4.4077251334550001</v>
      </c>
      <c r="N262">
        <f>(Table2[[#This Row],[1W Return vs Nifty]]-AVERAGE(Table2[1W Return vs Nifty]))/_xlfn.STDEV.P(Table2[1W Return vs Nifty])</f>
        <v>0.591106903376034</v>
      </c>
      <c r="O262">
        <v>263.64</v>
      </c>
      <c r="P262">
        <v>255.41571597966001</v>
      </c>
      <c r="Q262">
        <v>224.18080585851001</v>
      </c>
      <c r="R262">
        <v>59.766865433776502</v>
      </c>
      <c r="S262" s="1">
        <f>(Table2[[#This Row],[Close Price]]-Table2[[#This Row],[20D EMA]])/Table2[[#This Row],[20D EMA]]</f>
        <v>3.0951297223486669E-2</v>
      </c>
      <c r="T262" s="1">
        <f>(Table2[[#This Row],[Close Price]]-Table2[[#This Row],[50D EMA]])/Table2[[#This Row],[50D EMA]]</f>
        <v>6.414751714669259E-2</v>
      </c>
      <c r="U262" s="1">
        <f>(Table2[[#This Row],[Close Price]]-Table2[[#This Row],[200D EMA]])/Table2[[#This Row],[200D EMA]]</f>
        <v>0.21241423394447287</v>
      </c>
      <c r="V262">
        <v>0.34412581058161001</v>
      </c>
      <c r="W262">
        <v>270.10000000000002</v>
      </c>
      <c r="X262">
        <v>274.10000000000002</v>
      </c>
      <c r="Y262">
        <v>250.6</v>
      </c>
      <c r="Z262">
        <v>274.10000000000002</v>
      </c>
      <c r="AA262">
        <v>270.10000000000002</v>
      </c>
      <c r="AB262">
        <v>274.10000000000002</v>
      </c>
      <c r="AC262" s="1">
        <f>(Table2[[#This Row],[Close Price]]/Table2[[#This Row],[Day Low]])-1</f>
        <v>6.2939651980746802E-3</v>
      </c>
      <c r="AD262" s="1">
        <f>(Table2[[#This Row],[Day High]]/Table2[[#This Row],[Close Price]])-1</f>
        <v>8.462104488594635E-3</v>
      </c>
      <c r="AE262" s="1">
        <f>(Table2[[#This Row],[Close Price]]/Table2[[#This Row],[Current Week Low]])-1</f>
        <v>8.459696727853161E-2</v>
      </c>
      <c r="AF262" s="1">
        <f>(Table2[[#This Row],[Current Week High]]/Table2[[#This Row],[Close Price]])-1</f>
        <v>8.462104488594635E-3</v>
      </c>
      <c r="AG262" s="1">
        <f>(Table2[[#This Row],[Close Price]]/Table2[[#This Row],[Current Month Low]])-1</f>
        <v>6.2939651980746802E-3</v>
      </c>
      <c r="AH262" s="1">
        <f>(Table2[[#This Row],[Current Month High]]/Table2[[#This Row],[Close Price]])-1</f>
        <v>8.462104488594635E-3</v>
      </c>
      <c r="AI262">
        <v>2.02354672553348</v>
      </c>
      <c r="AJ262">
        <v>60.259433962264097</v>
      </c>
      <c r="AK262" t="str">
        <f>IF(AND(Table2[[#This Row],[20D EMA]]&gt;Table2[[#This Row],[50D EMA]],Table2[[#This Row],[50D EMA]]&gt;Table2[[#This Row],[200D EMA]]),"Uptrend","Downtrend/NoTrend")</f>
        <v>Uptrend</v>
      </c>
      <c r="AL262">
        <v>0.12</v>
      </c>
      <c r="AM262" t="s">
        <v>3181</v>
      </c>
      <c r="AN262">
        <v>0.18</v>
      </c>
      <c r="AO262" t="s">
        <v>3181</v>
      </c>
      <c r="AP262">
        <v>8.6387061370739992E-3</v>
      </c>
      <c r="AQ262">
        <f>(Table2[[#This Row],[Sharpe Ratio]]-AVERAGE(Table2[Sharpe Ratio]))/_xlfn.STDEV.P(Table2[Sharpe Ratio])</f>
        <v>-0.58440048455808868</v>
      </c>
      <c r="AR2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2.2046155700002004</v>
      </c>
      <c r="AS262">
        <f>_xlfn.RANK.AVG(Table2[[#This Row],[1Y Return vs Nifty Z-Score]],Table2[1Y Return vs Nifty Z-Score])</f>
        <v>324</v>
      </c>
      <c r="AT262">
        <f>_xlfn.RANK.AVG(Table2[[#This Row],[6M Return vs Nifty Z-Score]],Table2[6M Return vs Nifty Z-Score])</f>
        <v>75</v>
      </c>
      <c r="AU262">
        <f>_xlfn.RANK.AVG(Table2[[#This Row],[Sharpe Ratio Z-Score]],Table2[Sharpe Ratio Z-Score])</f>
        <v>480</v>
      </c>
      <c r="AV262">
        <f>(Table2[[#This Row],[Rank 1Y]]+Table2[[#This Row],[Rank 6M]]+Table2[[#This Row],[Rank Sharpe]])/3</f>
        <v>293</v>
      </c>
    </row>
    <row r="263" spans="1:48" hidden="1" x14ac:dyDescent="0.3">
      <c r="A263" t="s">
        <v>1834</v>
      </c>
      <c r="B263" t="s">
        <v>1835</v>
      </c>
      <c r="C263" t="s">
        <v>3147</v>
      </c>
      <c r="D263" t="s">
        <v>1458</v>
      </c>
      <c r="E263">
        <v>4171.1202919179896</v>
      </c>
      <c r="F263">
        <v>78</v>
      </c>
      <c r="G263">
        <v>36.914141562279397</v>
      </c>
      <c r="H263">
        <f>(Table2[[#This Row],[1Y Return vs Nifty]]-AVERAGE(Table2[1Y Return vs Nifty]))/_xlfn.STDEV.P(Table2[1Y Return vs Nifty])</f>
        <v>0.20908227580085398</v>
      </c>
      <c r="I263">
        <v>-0.62541950498794097</v>
      </c>
      <c r="J263">
        <f>(Table2[[#This Row],[1M Return vs Nifty]]-AVERAGE(Table2[1M Return vs Nifty]))/_xlfn.STDEV.P(Table2[1M Return vs Nifty])</f>
        <v>-9.5532445291315438E-2</v>
      </c>
      <c r="K263">
        <v>-14.7715679811191</v>
      </c>
      <c r="L263">
        <f>(Table2[[#This Row],[6M Return vs Nifty]]-AVERAGE(Table2[6M Return vs Nifty]))/_xlfn.STDEV.P(Table2[6M Return vs Nifty])</f>
        <v>-0.71335711429728166</v>
      </c>
      <c r="M263">
        <v>2.8479181084564398</v>
      </c>
      <c r="N263">
        <f>(Table2[[#This Row],[1W Return vs Nifty]]-AVERAGE(Table2[1W Return vs Nifty]))/_xlfn.STDEV.P(Table2[1W Return vs Nifty])</f>
        <v>0.29485575151187948</v>
      </c>
      <c r="O263">
        <v>77.94</v>
      </c>
      <c r="P263">
        <v>81.249625929727301</v>
      </c>
      <c r="Q263">
        <v>77.6399762440833</v>
      </c>
      <c r="R263">
        <v>45.678969103438099</v>
      </c>
      <c r="S263" s="1">
        <f>(Table2[[#This Row],[Close Price]]-Table2[[#This Row],[20D EMA]])/Table2[[#This Row],[20D EMA]]</f>
        <v>7.6982294072366279E-4</v>
      </c>
      <c r="T263" s="1">
        <f>(Table2[[#This Row],[Close Price]]-Table2[[#This Row],[50D EMA]])/Table2[[#This Row],[50D EMA]]</f>
        <v>-3.9995580195506364E-2</v>
      </c>
      <c r="U263" s="1">
        <f>(Table2[[#This Row],[Close Price]]-Table2[[#This Row],[200D EMA]])/Table2[[#This Row],[200D EMA]]</f>
        <v>4.6370925563509061E-3</v>
      </c>
      <c r="V263">
        <v>0.291665232120628</v>
      </c>
      <c r="W263">
        <v>77.45</v>
      </c>
      <c r="X263">
        <v>78.349999999999994</v>
      </c>
      <c r="Y263">
        <v>72.22</v>
      </c>
      <c r="Z263">
        <v>78.349999999999994</v>
      </c>
      <c r="AA263">
        <v>77.45</v>
      </c>
      <c r="AB263">
        <v>78.349999999999994</v>
      </c>
      <c r="AC263" s="1">
        <f>(Table2[[#This Row],[Close Price]]/Table2[[#This Row],[Day Low]])-1</f>
        <v>7.1013557133634553E-3</v>
      </c>
      <c r="AD263" s="1">
        <f>(Table2[[#This Row],[Day High]]/Table2[[#This Row],[Close Price]])-1</f>
        <v>4.4871794871794712E-3</v>
      </c>
      <c r="AE263" s="1">
        <f>(Table2[[#This Row],[Close Price]]/Table2[[#This Row],[Current Week Low]])-1</f>
        <v>8.0033231791747372E-2</v>
      </c>
      <c r="AF263" s="1">
        <f>(Table2[[#This Row],[Current Week High]]/Table2[[#This Row],[Close Price]])-1</f>
        <v>4.4871794871794712E-3</v>
      </c>
      <c r="AG263" s="1">
        <f>(Table2[[#This Row],[Close Price]]/Table2[[#This Row],[Current Month Low]])-1</f>
        <v>7.1013557133634553E-3</v>
      </c>
      <c r="AH263" s="1">
        <f>(Table2[[#This Row],[Current Month High]]/Table2[[#This Row],[Close Price]])-1</f>
        <v>4.4871794871794712E-3</v>
      </c>
      <c r="AI263">
        <v>32.371794871794798</v>
      </c>
      <c r="AJ263">
        <v>71.995589856670307</v>
      </c>
      <c r="AK263" t="str">
        <f>IF(AND(Table2[[#This Row],[20D EMA]]&gt;Table2[[#This Row],[50D EMA]],Table2[[#This Row],[50D EMA]]&gt;Table2[[#This Row],[200D EMA]]),"Uptrend","Downtrend/NoTrend")</f>
        <v>Downtrend/NoTrend</v>
      </c>
      <c r="AL263">
        <v>-0.18</v>
      </c>
      <c r="AM263" t="s">
        <v>3180</v>
      </c>
      <c r="AN263">
        <v>-4.88</v>
      </c>
      <c r="AO263" t="s">
        <v>3180</v>
      </c>
      <c r="AP263">
        <v>0.15742807706640899</v>
      </c>
      <c r="AQ263">
        <f>(Table2[[#This Row],[Sharpe Ratio]]-AVERAGE(Table2[Sharpe Ratio]))/_xlfn.STDEV.P(Table2[Sharpe Ratio])</f>
        <v>1.1831333062642895</v>
      </c>
      <c r="AR2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3">
        <f>_xlfn.RANK.AVG(Table2[[#This Row],[1Y Return vs Nifty Z-Score]],Table2[1Y Return vs Nifty Z-Score])</f>
        <v>227</v>
      </c>
      <c r="AT263">
        <f>_xlfn.RANK.AVG(Table2[[#This Row],[6M Return vs Nifty Z-Score]],Table2[6M Return vs Nifty Z-Score])</f>
        <v>562</v>
      </c>
      <c r="AU263">
        <f>_xlfn.RANK.AVG(Table2[[#This Row],[Sharpe Ratio Z-Score]],Table2[Sharpe Ratio Z-Score])</f>
        <v>90</v>
      </c>
      <c r="AV263">
        <f>(Table2[[#This Row],[Rank 1Y]]+Table2[[#This Row],[Rank 6M]]+Table2[[#This Row],[Rank Sharpe]])/3</f>
        <v>293</v>
      </c>
    </row>
    <row r="264" spans="1:48" x14ac:dyDescent="0.3">
      <c r="A264" t="s">
        <v>349</v>
      </c>
      <c r="B264" t="s">
        <v>350</v>
      </c>
      <c r="C264" t="s">
        <v>3139</v>
      </c>
      <c r="D264" t="s">
        <v>51</v>
      </c>
      <c r="E264">
        <v>69083.9878242165</v>
      </c>
      <c r="F264">
        <v>5805.25</v>
      </c>
      <c r="G264">
        <v>27.953297357005901</v>
      </c>
      <c r="H264">
        <f>(Table2[[#This Row],[1Y Return vs Nifty]]-AVERAGE(Table2[1Y Return vs Nifty]))/_xlfn.STDEV.P(Table2[1Y Return vs Nifty])</f>
        <v>5.7689080427287869E-2</v>
      </c>
      <c r="I264">
        <v>1.2017445759205201</v>
      </c>
      <c r="J264">
        <f>(Table2[[#This Row],[1M Return vs Nifty]]-AVERAGE(Table2[1M Return vs Nifty]))/_xlfn.STDEV.P(Table2[1M Return vs Nifty])</f>
        <v>9.9721511409742725E-2</v>
      </c>
      <c r="K264">
        <v>13.7325896084816</v>
      </c>
      <c r="L264">
        <f>(Table2[[#This Row],[6M Return vs Nifty]]-AVERAGE(Table2[6M Return vs Nifty]))/_xlfn.STDEV.P(Table2[6M Return vs Nifty])</f>
        <v>0.27821361473607975</v>
      </c>
      <c r="M264">
        <v>-4.0864529062852402</v>
      </c>
      <c r="N264">
        <f>(Table2[[#This Row],[1W Return vs Nifty]]-AVERAGE(Table2[1W Return vs Nifty]))/_xlfn.STDEV.P(Table2[1W Return vs Nifty])</f>
        <v>-1.0221760143711633</v>
      </c>
      <c r="O264">
        <v>5999.09</v>
      </c>
      <c r="P264">
        <v>5976.3481792662196</v>
      </c>
      <c r="Q264">
        <v>5381.1751718903397</v>
      </c>
      <c r="R264">
        <v>32.415863955595199</v>
      </c>
      <c r="S264" s="1">
        <f>(Table2[[#This Row],[Close Price]]-Table2[[#This Row],[20D EMA]])/Table2[[#This Row],[20D EMA]]</f>
        <v>-3.2311567254366937E-2</v>
      </c>
      <c r="T264" s="1">
        <f>(Table2[[#This Row],[Close Price]]-Table2[[#This Row],[50D EMA]])/Table2[[#This Row],[50D EMA]]</f>
        <v>-2.8629218735918293E-2</v>
      </c>
      <c r="U264" s="1">
        <f>(Table2[[#This Row],[Close Price]]-Table2[[#This Row],[200D EMA]])/Table2[[#This Row],[200D EMA]]</f>
        <v>7.880710338605984E-2</v>
      </c>
      <c r="V264">
        <v>0.70903097901641998</v>
      </c>
      <c r="W264">
        <v>5750</v>
      </c>
      <c r="X264">
        <v>5837.55</v>
      </c>
      <c r="Y264">
        <v>5750</v>
      </c>
      <c r="Z264">
        <v>6084.5</v>
      </c>
      <c r="AA264">
        <v>5750</v>
      </c>
      <c r="AB264">
        <v>5837.55</v>
      </c>
      <c r="AC264" s="1">
        <f>(Table2[[#This Row],[Close Price]]/Table2[[#This Row],[Day Low]])-1</f>
        <v>9.6086956521739264E-3</v>
      </c>
      <c r="AD264" s="1">
        <f>(Table2[[#This Row],[Day High]]/Table2[[#This Row],[Close Price]])-1</f>
        <v>5.5639292020155384E-3</v>
      </c>
      <c r="AE264" s="1">
        <f>(Table2[[#This Row],[Close Price]]/Table2[[#This Row],[Current Week Low]])-1</f>
        <v>9.6086956521739264E-3</v>
      </c>
      <c r="AF264" s="1">
        <f>(Table2[[#This Row],[Current Week High]]/Table2[[#This Row],[Close Price]])-1</f>
        <v>4.8103010206278718E-2</v>
      </c>
      <c r="AG264" s="1">
        <f>(Table2[[#This Row],[Close Price]]/Table2[[#This Row],[Current Month Low]])-1</f>
        <v>9.6086956521739264E-3</v>
      </c>
      <c r="AH264" s="1">
        <f>(Table2[[#This Row],[Current Month High]]/Table2[[#This Row],[Close Price]])-1</f>
        <v>5.5639292020155384E-3</v>
      </c>
      <c r="AI264">
        <v>10.932345721545101</v>
      </c>
      <c r="AJ264">
        <v>57.920866147087203</v>
      </c>
      <c r="AK264" t="str">
        <f>IF(AND(Table2[[#This Row],[20D EMA]]&gt;Table2[[#This Row],[50D EMA]],Table2[[#This Row],[50D EMA]]&gt;Table2[[#This Row],[200D EMA]]),"Uptrend","Downtrend/NoTrend")</f>
        <v>Uptrend</v>
      </c>
      <c r="AL264">
        <v>-0.01</v>
      </c>
      <c r="AM264" t="s">
        <v>3180</v>
      </c>
      <c r="AN264">
        <v>-4.74</v>
      </c>
      <c r="AO264" t="s">
        <v>3180</v>
      </c>
      <c r="AP264">
        <v>4.5032921421917997E-2</v>
      </c>
      <c r="AQ264">
        <f>(Table2[[#This Row],[Sharpe Ratio]]-AVERAGE(Table2[Sharpe Ratio]))/_xlfn.STDEV.P(Table2[Sharpe Ratio])</f>
        <v>-0.15205773786432411</v>
      </c>
      <c r="AR2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-0.73860954566237713</v>
      </c>
      <c r="AS264">
        <f>_xlfn.RANK.AVG(Table2[[#This Row],[1Y Return vs Nifty Z-Score]],Table2[1Y Return vs Nifty Z-Score])</f>
        <v>280</v>
      </c>
      <c r="AT264">
        <f>_xlfn.RANK.AVG(Table2[[#This Row],[6M Return vs Nifty Z-Score]],Table2[6M Return vs Nifty Z-Score])</f>
        <v>221</v>
      </c>
      <c r="AU264">
        <f>_xlfn.RANK.AVG(Table2[[#This Row],[Sharpe Ratio Z-Score]],Table2[Sharpe Ratio Z-Score])</f>
        <v>382</v>
      </c>
      <c r="AV264">
        <f>(Table2[[#This Row],[Rank 1Y]]+Table2[[#This Row],[Rank 6M]]+Table2[[#This Row],[Rank Sharpe]])/3</f>
        <v>294.33333333333331</v>
      </c>
    </row>
    <row r="265" spans="1:48" hidden="1" x14ac:dyDescent="0.3">
      <c r="A265" t="s">
        <v>1056</v>
      </c>
      <c r="B265" t="s">
        <v>1057</v>
      </c>
      <c r="C265" t="s">
        <v>3146</v>
      </c>
      <c r="D265" t="s">
        <v>161</v>
      </c>
      <c r="E265">
        <v>12893.349740473301</v>
      </c>
      <c r="F265">
        <v>582.20000000000005</v>
      </c>
      <c r="G265">
        <v>6.2882387938729103</v>
      </c>
      <c r="H265">
        <f>(Table2[[#This Row],[1Y Return vs Nifty]]-AVERAGE(Table2[1Y Return vs Nifty]))/_xlfn.STDEV.P(Table2[1Y Return vs Nifty])</f>
        <v>-0.30834143731097208</v>
      </c>
      <c r="I265">
        <v>-12.719615833133499</v>
      </c>
      <c r="J265">
        <f>(Table2[[#This Row],[1M Return vs Nifty]]-AVERAGE(Table2[1M Return vs Nifty]))/_xlfn.STDEV.P(Table2[1M Return vs Nifty])</f>
        <v>-1.3879394660202518</v>
      </c>
      <c r="K265">
        <v>-5.27929551803682</v>
      </c>
      <c r="L265">
        <f>(Table2[[#This Row],[6M Return vs Nifty]]-AVERAGE(Table2[6M Return vs Nifty]))/_xlfn.STDEV.P(Table2[6M Return vs Nifty])</f>
        <v>-0.38315056471534586</v>
      </c>
      <c r="M265">
        <v>-1.7397816138673401</v>
      </c>
      <c r="N265">
        <f>(Table2[[#This Row],[1W Return vs Nifty]]-AVERAGE(Table2[1W Return vs Nifty]))/_xlfn.STDEV.P(Table2[1W Return vs Nifty])</f>
        <v>-0.57647724376459475</v>
      </c>
      <c r="O265">
        <v>608.73</v>
      </c>
      <c r="P265">
        <v>625.40579643728699</v>
      </c>
      <c r="Q265">
        <v>571.96173995788502</v>
      </c>
      <c r="R265">
        <v>30.548417681454399</v>
      </c>
      <c r="S265" s="1">
        <f>(Table2[[#This Row],[Close Price]]-Table2[[#This Row],[20D EMA]])/Table2[[#This Row],[20D EMA]]</f>
        <v>-4.3582540699489053E-2</v>
      </c>
      <c r="T265" s="1">
        <f>(Table2[[#This Row],[Close Price]]-Table2[[#This Row],[50D EMA]])/Table2[[#This Row],[50D EMA]]</f>
        <v>-6.9084419561530941E-2</v>
      </c>
      <c r="U265" s="1">
        <f>(Table2[[#This Row],[Close Price]]-Table2[[#This Row],[200D EMA]])/Table2[[#This Row],[200D EMA]]</f>
        <v>1.7900253333149346E-2</v>
      </c>
      <c r="V265">
        <v>1.8301215731900899</v>
      </c>
      <c r="W265">
        <v>577</v>
      </c>
      <c r="X265">
        <v>588</v>
      </c>
      <c r="Y265">
        <v>530.75</v>
      </c>
      <c r="Z265">
        <v>588</v>
      </c>
      <c r="AA265">
        <v>577</v>
      </c>
      <c r="AB265">
        <v>588</v>
      </c>
      <c r="AC265" s="1">
        <f>(Table2[[#This Row],[Close Price]]/Table2[[#This Row],[Day Low]])-1</f>
        <v>9.0121317157711989E-3</v>
      </c>
      <c r="AD265" s="1">
        <f>(Table2[[#This Row],[Day High]]/Table2[[#This Row],[Close Price]])-1</f>
        <v>9.9622122981792849E-3</v>
      </c>
      <c r="AE265" s="1">
        <f>(Table2[[#This Row],[Close Price]]/Table2[[#This Row],[Current Week Low]])-1</f>
        <v>9.6938294865756003E-2</v>
      </c>
      <c r="AF265" s="1">
        <f>(Table2[[#This Row],[Current Week High]]/Table2[[#This Row],[Close Price]])-1</f>
        <v>9.9622122981792849E-3</v>
      </c>
      <c r="AG265" s="1">
        <f>(Table2[[#This Row],[Close Price]]/Table2[[#This Row],[Current Month Low]])-1</f>
        <v>9.0121317157711989E-3</v>
      </c>
      <c r="AH265" s="1">
        <f>(Table2[[#This Row],[Current Month High]]/Table2[[#This Row],[Close Price]])-1</f>
        <v>9.9622122981792849E-3</v>
      </c>
      <c r="AI265">
        <v>26.949501889385001</v>
      </c>
      <c r="AJ265">
        <v>47.336454510945202</v>
      </c>
      <c r="AK265" t="str">
        <f>IF(AND(Table2[[#This Row],[20D EMA]]&gt;Table2[[#This Row],[50D EMA]],Table2[[#This Row],[50D EMA]]&gt;Table2[[#This Row],[200D EMA]]),"Uptrend","Downtrend/NoTrend")</f>
        <v>Downtrend/NoTrend</v>
      </c>
      <c r="AL265">
        <v>-0.01</v>
      </c>
      <c r="AM265" t="s">
        <v>3180</v>
      </c>
      <c r="AN265">
        <v>-20.38</v>
      </c>
      <c r="AO265" t="s">
        <v>3180</v>
      </c>
      <c r="AP265">
        <v>0.19291786052454701</v>
      </c>
      <c r="AQ265">
        <f>(Table2[[#This Row],[Sharpe Ratio]]-AVERAGE(Table2[Sharpe Ratio]))/_xlfn.STDEV.P(Table2[Sharpe Ratio])</f>
        <v>1.6047319130694779</v>
      </c>
      <c r="AR2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5">
        <f>_xlfn.RANK.AVG(Table2[[#This Row],[1Y Return vs Nifty Z-Score]],Table2[1Y Return vs Nifty Z-Score])</f>
        <v>403</v>
      </c>
      <c r="AT265">
        <f>_xlfn.RANK.AVG(Table2[[#This Row],[6M Return vs Nifty Z-Score]],Table2[6M Return vs Nifty Z-Score])</f>
        <v>450</v>
      </c>
      <c r="AU265">
        <f>_xlfn.RANK.AVG(Table2[[#This Row],[Sharpe Ratio Z-Score]],Table2[Sharpe Ratio Z-Score])</f>
        <v>31</v>
      </c>
      <c r="AV265">
        <f>(Table2[[#This Row],[Rank 1Y]]+Table2[[#This Row],[Rank 6M]]+Table2[[#This Row],[Rank Sharpe]])/3</f>
        <v>294.66666666666669</v>
      </c>
    </row>
    <row r="266" spans="1:48" hidden="1" x14ac:dyDescent="0.3">
      <c r="A266" t="s">
        <v>261</v>
      </c>
      <c r="B266" t="s">
        <v>262</v>
      </c>
      <c r="C266" t="s">
        <v>3146</v>
      </c>
      <c r="D266" t="s">
        <v>244</v>
      </c>
      <c r="E266">
        <v>97438.503762412802</v>
      </c>
      <c r="F266">
        <v>6501.8</v>
      </c>
      <c r="G266">
        <v>4.68147552835444</v>
      </c>
      <c r="H266">
        <f>(Table2[[#This Row],[1Y Return vs Nifty]]-AVERAGE(Table2[1Y Return vs Nifty]))/_xlfn.STDEV.P(Table2[1Y Return vs Nifty])</f>
        <v>-0.33548765472121916</v>
      </c>
      <c r="I266">
        <v>-1.2646220871668701</v>
      </c>
      <c r="J266">
        <f>(Table2[[#This Row],[1M Return vs Nifty]]-AVERAGE(Table2[1M Return vs Nifty]))/_xlfn.STDEV.P(Table2[1M Return vs Nifty])</f>
        <v>-0.1638387537438741</v>
      </c>
      <c r="K266">
        <v>4.7268465191597198</v>
      </c>
      <c r="L266">
        <f>(Table2[[#This Row],[6M Return vs Nifty]]-AVERAGE(Table2[6M Return vs Nifty]))/_xlfn.STDEV.P(Table2[6M Return vs Nifty])</f>
        <v>-3.5068095572172428E-2</v>
      </c>
      <c r="M266">
        <v>-1.12059111703304</v>
      </c>
      <c r="N266">
        <f>(Table2[[#This Row],[1W Return vs Nifty]]-AVERAGE(Table2[1W Return vs Nifty]))/_xlfn.STDEV.P(Table2[1W Return vs Nifty])</f>
        <v>-0.45887558216759766</v>
      </c>
      <c r="O266">
        <v>6734.68</v>
      </c>
      <c r="P266">
        <v>6792.0764742430001</v>
      </c>
      <c r="Q266">
        <v>6186.9474861647795</v>
      </c>
      <c r="R266">
        <v>20.074518611911301</v>
      </c>
      <c r="S266" s="1">
        <f>(Table2[[#This Row],[Close Price]]-Table2[[#This Row],[20D EMA]])/Table2[[#This Row],[20D EMA]]</f>
        <v>-3.4579222769307541E-2</v>
      </c>
      <c r="T266" s="1">
        <f>(Table2[[#This Row],[Close Price]]-Table2[[#This Row],[50D EMA]])/Table2[[#This Row],[50D EMA]]</f>
        <v>-4.2737515595383843E-2</v>
      </c>
      <c r="U266" s="1">
        <f>(Table2[[#This Row],[Close Price]]-Table2[[#This Row],[200D EMA]])/Table2[[#This Row],[200D EMA]]</f>
        <v>5.0889798974258667E-2</v>
      </c>
      <c r="V266">
        <v>1.2514634859368601</v>
      </c>
      <c r="W266">
        <v>6450</v>
      </c>
      <c r="X266">
        <v>6531.4</v>
      </c>
      <c r="Y266">
        <v>6308</v>
      </c>
      <c r="Z266">
        <v>6531.4</v>
      </c>
      <c r="AA266">
        <v>6450</v>
      </c>
      <c r="AB266">
        <v>6531.4</v>
      </c>
      <c r="AC266" s="1">
        <f>(Table2[[#This Row],[Close Price]]/Table2[[#This Row],[Day Low]])-1</f>
        <v>8.0310077519381018E-3</v>
      </c>
      <c r="AD266" s="1">
        <f>(Table2[[#This Row],[Day High]]/Table2[[#This Row],[Close Price]])-1</f>
        <v>4.5525854378787312E-3</v>
      </c>
      <c r="AE266" s="1">
        <f>(Table2[[#This Row],[Close Price]]/Table2[[#This Row],[Current Week Low]])-1</f>
        <v>3.0722891566265176E-2</v>
      </c>
      <c r="AF266" s="1">
        <f>(Table2[[#This Row],[Current Week High]]/Table2[[#This Row],[Close Price]])-1</f>
        <v>4.5525854378787312E-3</v>
      </c>
      <c r="AG266" s="1">
        <f>(Table2[[#This Row],[Close Price]]/Table2[[#This Row],[Current Month Low]])-1</f>
        <v>8.0310077519381018E-3</v>
      </c>
      <c r="AH266" s="1">
        <f>(Table2[[#This Row],[Current Month High]]/Table2[[#This Row],[Close Price]])-1</f>
        <v>4.5525854378787312E-3</v>
      </c>
      <c r="AI266">
        <v>16.967608969823701</v>
      </c>
      <c r="AJ266">
        <v>71.054985530123602</v>
      </c>
      <c r="AK266" t="str">
        <f>IF(AND(Table2[[#This Row],[20D EMA]]&gt;Table2[[#This Row],[50D EMA]],Table2[[#This Row],[50D EMA]]&gt;Table2[[#This Row],[200D EMA]]),"Uptrend","Downtrend/NoTrend")</f>
        <v>Downtrend/NoTrend</v>
      </c>
      <c r="AL266">
        <v>0.02</v>
      </c>
      <c r="AM266" t="s">
        <v>3181</v>
      </c>
      <c r="AN266">
        <v>-9.4600000000000009</v>
      </c>
      <c r="AO266" t="s">
        <v>3180</v>
      </c>
      <c r="AP266">
        <v>0.12874703790924699</v>
      </c>
      <c r="AQ266">
        <f>(Table2[[#This Row],[Sharpe Ratio]]-AVERAGE(Table2[Sharpe Ratio]))/_xlfn.STDEV.P(Table2[Sharpe Ratio])</f>
        <v>0.84241874077116563</v>
      </c>
      <c r="AR2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6">
        <f>_xlfn.RANK.AVG(Table2[[#This Row],[1Y Return vs Nifty Z-Score]],Table2[1Y Return vs Nifty Z-Score])</f>
        <v>420</v>
      </c>
      <c r="AT266">
        <f>_xlfn.RANK.AVG(Table2[[#This Row],[6M Return vs Nifty Z-Score]],Table2[6M Return vs Nifty Z-Score])</f>
        <v>328</v>
      </c>
      <c r="AU266">
        <f>_xlfn.RANK.AVG(Table2[[#This Row],[Sharpe Ratio Z-Score]],Table2[Sharpe Ratio Z-Score])</f>
        <v>138</v>
      </c>
      <c r="AV266">
        <f>(Table2[[#This Row],[Rank 1Y]]+Table2[[#This Row],[Rank 6M]]+Table2[[#This Row],[Rank Sharpe]])/3</f>
        <v>295.33333333333331</v>
      </c>
    </row>
    <row r="267" spans="1:48" x14ac:dyDescent="0.3">
      <c r="A267" t="s">
        <v>1289</v>
      </c>
      <c r="B267" t="s">
        <v>1290</v>
      </c>
      <c r="C267" t="s">
        <v>3139</v>
      </c>
      <c r="D267" t="s">
        <v>51</v>
      </c>
      <c r="E267">
        <v>8896.3743261094496</v>
      </c>
      <c r="F267">
        <v>551.5</v>
      </c>
      <c r="G267">
        <v>23.229459953658999</v>
      </c>
      <c r="H267">
        <f>(Table2[[#This Row],[1Y Return vs Nifty]]-AVERAGE(Table2[1Y Return vs Nifty]))/_xlfn.STDEV.P(Table2[1Y Return vs Nifty])</f>
        <v>-2.2120011499227696E-2</v>
      </c>
      <c r="I267">
        <v>6.4766349051445999</v>
      </c>
      <c r="J267">
        <f>(Table2[[#This Row],[1M Return vs Nifty]]-AVERAGE(Table2[1M Return vs Nifty]))/_xlfn.STDEV.P(Table2[1M Return vs Nifty])</f>
        <v>0.66340553886340403</v>
      </c>
      <c r="K267">
        <v>15.915005427141599</v>
      </c>
      <c r="L267">
        <f>(Table2[[#This Row],[6M Return vs Nifty]]-AVERAGE(Table2[6M Return vs Nifty]))/_xlfn.STDEV.P(Table2[6M Return vs Nifty])</f>
        <v>0.35413305342007528</v>
      </c>
      <c r="M267">
        <v>5.1740617847658497</v>
      </c>
      <c r="N267">
        <f>(Table2[[#This Row],[1W Return vs Nifty]]-AVERAGE(Table2[1W Return vs Nifty]))/_xlfn.STDEV.P(Table2[1W Return vs Nifty])</f>
        <v>0.7366557514245724</v>
      </c>
      <c r="O267">
        <v>534.77</v>
      </c>
      <c r="P267">
        <v>533.86443919948601</v>
      </c>
      <c r="Q267">
        <v>483.943769792696</v>
      </c>
      <c r="R267">
        <v>42.029806013827297</v>
      </c>
      <c r="S267" s="1">
        <f>(Table2[[#This Row],[Close Price]]-Table2[[#This Row],[20D EMA]])/Table2[[#This Row],[20D EMA]]</f>
        <v>3.1284477438898999E-2</v>
      </c>
      <c r="T267" s="1">
        <f>(Table2[[#This Row],[Close Price]]-Table2[[#This Row],[50D EMA]])/Table2[[#This Row],[50D EMA]]</f>
        <v>3.3033780685894701E-2</v>
      </c>
      <c r="U267" s="1">
        <f>(Table2[[#This Row],[Close Price]]-Table2[[#This Row],[200D EMA]])/Table2[[#This Row],[200D EMA]]</f>
        <v>0.13959520593940622</v>
      </c>
      <c r="V267">
        <v>0.18742326856445299</v>
      </c>
      <c r="W267">
        <v>546.15</v>
      </c>
      <c r="X267">
        <v>556</v>
      </c>
      <c r="Y267">
        <v>509.6</v>
      </c>
      <c r="Z267">
        <v>556</v>
      </c>
      <c r="AA267">
        <v>546.15</v>
      </c>
      <c r="AB267">
        <v>556</v>
      </c>
      <c r="AC267" s="1">
        <f>(Table2[[#This Row],[Close Price]]/Table2[[#This Row],[Day Low]])-1</f>
        <v>9.7958436327016951E-3</v>
      </c>
      <c r="AD267" s="1">
        <f>(Table2[[#This Row],[Day High]]/Table2[[#This Row],[Close Price]])-1</f>
        <v>8.1595648232093421E-3</v>
      </c>
      <c r="AE267" s="1">
        <f>(Table2[[#This Row],[Close Price]]/Table2[[#This Row],[Current Week Low]])-1</f>
        <v>8.2221350078492961E-2</v>
      </c>
      <c r="AF267" s="1">
        <f>(Table2[[#This Row],[Current Week High]]/Table2[[#This Row],[Close Price]])-1</f>
        <v>8.1595648232093421E-3</v>
      </c>
      <c r="AG267" s="1">
        <f>(Table2[[#This Row],[Close Price]]/Table2[[#This Row],[Current Month Low]])-1</f>
        <v>9.7958436327016951E-3</v>
      </c>
      <c r="AH267" s="1">
        <f>(Table2[[#This Row],[Current Month High]]/Table2[[#This Row],[Close Price]])-1</f>
        <v>8.1595648232093421E-3</v>
      </c>
      <c r="AI267">
        <v>19.465095194922899</v>
      </c>
      <c r="AJ267">
        <v>54.352085082563597</v>
      </c>
      <c r="AK267" t="str">
        <f>IF(AND(Table2[[#This Row],[20D EMA]]&gt;Table2[[#This Row],[50D EMA]],Table2[[#This Row],[50D EMA]]&gt;Table2[[#This Row],[200D EMA]]),"Uptrend","Downtrend/NoTrend")</f>
        <v>Uptrend</v>
      </c>
      <c r="AL267">
        <v>0.12</v>
      </c>
      <c r="AM267" t="s">
        <v>3181</v>
      </c>
      <c r="AN267">
        <v>-2.27</v>
      </c>
      <c r="AO267" t="s">
        <v>3180</v>
      </c>
      <c r="AP267">
        <v>4.4620177445561002E-2</v>
      </c>
      <c r="AQ267">
        <f>(Table2[[#This Row],[Sharpe Ratio]]-AVERAGE(Table2[Sharpe Ratio]))/_xlfn.STDEV.P(Table2[Sharpe Ratio])</f>
        <v>-0.15696090346421004</v>
      </c>
      <c r="AR2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1.575113428744614</v>
      </c>
      <c r="AS267">
        <f>_xlfn.RANK.AVG(Table2[[#This Row],[1Y Return vs Nifty Z-Score]],Table2[1Y Return vs Nifty Z-Score])</f>
        <v>301</v>
      </c>
      <c r="AT267">
        <f>_xlfn.RANK.AVG(Table2[[#This Row],[6M Return vs Nifty Z-Score]],Table2[6M Return vs Nifty Z-Score])</f>
        <v>202</v>
      </c>
      <c r="AU267">
        <f>_xlfn.RANK.AVG(Table2[[#This Row],[Sharpe Ratio Z-Score]],Table2[Sharpe Ratio Z-Score])</f>
        <v>383</v>
      </c>
      <c r="AV267">
        <f>(Table2[[#This Row],[Rank 1Y]]+Table2[[#This Row],[Rank 6M]]+Table2[[#This Row],[Rank Sharpe]])/3</f>
        <v>295.33333333333331</v>
      </c>
    </row>
    <row r="268" spans="1:48" hidden="1" x14ac:dyDescent="0.3">
      <c r="A268" t="s">
        <v>81</v>
      </c>
      <c r="B268" t="s">
        <v>82</v>
      </c>
      <c r="C268" t="s">
        <v>3144</v>
      </c>
      <c r="D268" t="s">
        <v>83</v>
      </c>
      <c r="E268">
        <v>297157.15279421402</v>
      </c>
      <c r="F268">
        <v>1394.4</v>
      </c>
      <c r="G268">
        <v>50.913192648321299</v>
      </c>
      <c r="H268">
        <f>(Table2[[#This Row],[1Y Return vs Nifty]]-AVERAGE(Table2[1Y Return vs Nifty]))/_xlfn.STDEV.P(Table2[1Y Return vs Nifty])</f>
        <v>0.44559582603827708</v>
      </c>
      <c r="I268">
        <v>0.36578370719931802</v>
      </c>
      <c r="J268">
        <f>(Table2[[#This Row],[1M Return vs Nifty]]-AVERAGE(Table2[1M Return vs Nifty]))/_xlfn.STDEV.P(Table2[1M Return vs Nifty])</f>
        <v>1.038926754037239E-2</v>
      </c>
      <c r="K268">
        <v>-3.3653252528804698</v>
      </c>
      <c r="L268">
        <f>(Table2[[#This Row],[6M Return vs Nifty]]-AVERAGE(Table2[6M Return vs Nifty]))/_xlfn.STDEV.P(Table2[6M Return vs Nifty])</f>
        <v>-0.31656950947091184</v>
      </c>
      <c r="M268">
        <v>0.465096769116289</v>
      </c>
      <c r="N268">
        <f>(Table2[[#This Row],[1W Return vs Nifty]]-AVERAGE(Table2[1W Return vs Nifty]))/_xlfn.STDEV.P(Table2[1W Return vs Nifty])</f>
        <v>-0.15770892806228692</v>
      </c>
      <c r="O268">
        <v>1387.6</v>
      </c>
      <c r="P268">
        <v>1416.6336229774399</v>
      </c>
      <c r="Q268">
        <v>1337.72790823117</v>
      </c>
      <c r="R268">
        <v>56.230075835650403</v>
      </c>
      <c r="S268" s="1">
        <f>(Table2[[#This Row],[Close Price]]-Table2[[#This Row],[20D EMA]])/Table2[[#This Row],[20D EMA]]</f>
        <v>4.9005477082734094E-3</v>
      </c>
      <c r="T268" s="1">
        <f>(Table2[[#This Row],[Close Price]]-Table2[[#This Row],[50D EMA]])/Table2[[#This Row],[50D EMA]]</f>
        <v>-1.5694688179650744E-2</v>
      </c>
      <c r="U268" s="1">
        <f>(Table2[[#This Row],[Close Price]]-Table2[[#This Row],[200D EMA]])/Table2[[#This Row],[200D EMA]]</f>
        <v>4.2364438552953271E-2</v>
      </c>
      <c r="V268">
        <v>0.85487458533335303</v>
      </c>
      <c r="W268">
        <v>1378.4</v>
      </c>
      <c r="X268">
        <v>1397.95</v>
      </c>
      <c r="Y268">
        <v>1303.1500000000001</v>
      </c>
      <c r="Z268">
        <v>1414.9</v>
      </c>
      <c r="AA268">
        <v>1378.4</v>
      </c>
      <c r="AB268">
        <v>1397.95</v>
      </c>
      <c r="AC268" s="1">
        <f>(Table2[[#This Row],[Close Price]]/Table2[[#This Row],[Day Low]])-1</f>
        <v>1.160766105629718E-2</v>
      </c>
      <c r="AD268" s="1">
        <f>(Table2[[#This Row],[Day High]]/Table2[[#This Row],[Close Price]])-1</f>
        <v>2.5458978772230356E-3</v>
      </c>
      <c r="AE268" s="1">
        <f>(Table2[[#This Row],[Close Price]]/Table2[[#This Row],[Current Week Low]])-1</f>
        <v>7.0022637455396497E-2</v>
      </c>
      <c r="AF268" s="1">
        <f>(Table2[[#This Row],[Current Week High]]/Table2[[#This Row],[Close Price]])-1</f>
        <v>1.4701663798049269E-2</v>
      </c>
      <c r="AG268" s="1">
        <f>(Table2[[#This Row],[Close Price]]/Table2[[#This Row],[Current Month Low]])-1</f>
        <v>1.160766105629718E-2</v>
      </c>
      <c r="AH268" s="1">
        <f>(Table2[[#This Row],[Current Month High]]/Table2[[#This Row],[Close Price]])-1</f>
        <v>2.5458978772230356E-3</v>
      </c>
      <c r="AI268">
        <v>16.2794033275961</v>
      </c>
      <c r="AJ268">
        <v>81.751824817518198</v>
      </c>
      <c r="AK268" t="str">
        <f>IF(AND(Table2[[#This Row],[20D EMA]]&gt;Table2[[#This Row],[50D EMA]],Table2[[#This Row],[50D EMA]]&gt;Table2[[#This Row],[200D EMA]]),"Uptrend","Downtrend/NoTrend")</f>
        <v>Downtrend/NoTrend</v>
      </c>
      <c r="AL268">
        <v>-0.03</v>
      </c>
      <c r="AM268" t="s">
        <v>3180</v>
      </c>
      <c r="AN268">
        <v>-0.67</v>
      </c>
      <c r="AO268" t="s">
        <v>3180</v>
      </c>
      <c r="AP268">
        <v>7.7034942002480997E-2</v>
      </c>
      <c r="AQ268">
        <f>(Table2[[#This Row],[Sharpe Ratio]]-AVERAGE(Table2[Sharpe Ratio]))/_xlfn.STDEV.P(Table2[Sharpe Ratio])</f>
        <v>0.22810821348984026</v>
      </c>
      <c r="AR2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8">
        <f>_xlfn.RANK.AVG(Table2[[#This Row],[1Y Return vs Nifty Z-Score]],Table2[1Y Return vs Nifty Z-Score])</f>
        <v>179</v>
      </c>
      <c r="AT268">
        <f>_xlfn.RANK.AVG(Table2[[#This Row],[6M Return vs Nifty Z-Score]],Table2[6M Return vs Nifty Z-Score])</f>
        <v>423</v>
      </c>
      <c r="AU268">
        <f>_xlfn.RANK.AVG(Table2[[#This Row],[Sharpe Ratio Z-Score]],Table2[Sharpe Ratio Z-Score])</f>
        <v>286</v>
      </c>
      <c r="AV268">
        <f>(Table2[[#This Row],[Rank 1Y]]+Table2[[#This Row],[Rank 6M]]+Table2[[#This Row],[Rank Sharpe]])/3</f>
        <v>296</v>
      </c>
    </row>
    <row r="269" spans="1:48" hidden="1" x14ac:dyDescent="0.3">
      <c r="A269" t="s">
        <v>1693</v>
      </c>
      <c r="B269" t="s">
        <v>1694</v>
      </c>
      <c r="C269" t="s">
        <v>3146</v>
      </c>
      <c r="D269" t="s">
        <v>202</v>
      </c>
      <c r="E269">
        <v>5106.7918824767903</v>
      </c>
      <c r="F269">
        <v>7526.75</v>
      </c>
      <c r="G269">
        <v>60.076942613796597</v>
      </c>
      <c r="H269">
        <f>(Table2[[#This Row],[1Y Return vs Nifty]]-AVERAGE(Table2[1Y Return vs Nifty]))/_xlfn.STDEV.P(Table2[1Y Return vs Nifty])</f>
        <v>0.60041710817386673</v>
      </c>
      <c r="I269">
        <v>0.26308654692921302</v>
      </c>
      <c r="J269">
        <f>(Table2[[#This Row],[1M Return vs Nifty]]-AVERAGE(Table2[1M Return vs Nifty]))/_xlfn.STDEV.P(Table2[1M Return vs Nifty])</f>
        <v>-5.8513103401885893E-4</v>
      </c>
      <c r="K269">
        <v>-14.7060311971026</v>
      </c>
      <c r="L269">
        <f>(Table2[[#This Row],[6M Return vs Nifty]]-AVERAGE(Table2[6M Return vs Nifty]))/_xlfn.STDEV.P(Table2[6M Return vs Nifty])</f>
        <v>-0.71107729401136488</v>
      </c>
      <c r="M269">
        <v>2.63154234897253</v>
      </c>
      <c r="N269">
        <f>(Table2[[#This Row],[1W Return vs Nifty]]-AVERAGE(Table2[1W Return vs Nifty]))/_xlfn.STDEV.P(Table2[1W Return vs Nifty])</f>
        <v>0.25375991917156243</v>
      </c>
      <c r="O269">
        <v>7449.01</v>
      </c>
      <c r="P269">
        <v>7528.3483350220004</v>
      </c>
      <c r="Q269">
        <v>7009.6887818023397</v>
      </c>
      <c r="R269">
        <v>37.161201621341597</v>
      </c>
      <c r="S269" s="1">
        <f>(Table2[[#This Row],[Close Price]]-Table2[[#This Row],[20D EMA]])/Table2[[#This Row],[20D EMA]]</f>
        <v>1.0436286164201657E-2</v>
      </c>
      <c r="T269" s="1">
        <f>(Table2[[#This Row],[Close Price]]-Table2[[#This Row],[50D EMA]])/Table2[[#This Row],[50D EMA]]</f>
        <v>-2.123088559232674E-4</v>
      </c>
      <c r="U269" s="1">
        <f>(Table2[[#This Row],[Close Price]]-Table2[[#This Row],[200D EMA]])/Table2[[#This Row],[200D EMA]]</f>
        <v>7.3763790988836578E-2</v>
      </c>
      <c r="V269">
        <v>0.51229358200679498</v>
      </c>
      <c r="W269">
        <v>7493</v>
      </c>
      <c r="X269">
        <v>7629.95</v>
      </c>
      <c r="Y269">
        <v>6785.1</v>
      </c>
      <c r="Z269">
        <v>7629.95</v>
      </c>
      <c r="AA269">
        <v>7493</v>
      </c>
      <c r="AB269">
        <v>7629.95</v>
      </c>
      <c r="AC269" s="1">
        <f>(Table2[[#This Row],[Close Price]]/Table2[[#This Row],[Day Low]])-1</f>
        <v>4.5042039236620202E-3</v>
      </c>
      <c r="AD269" s="1">
        <f>(Table2[[#This Row],[Day High]]/Table2[[#This Row],[Close Price]])-1</f>
        <v>1.3711097087056201E-2</v>
      </c>
      <c r="AE269" s="1">
        <f>(Table2[[#This Row],[Close Price]]/Table2[[#This Row],[Current Week Low]])-1</f>
        <v>0.1093056845145981</v>
      </c>
      <c r="AF269" s="1">
        <f>(Table2[[#This Row],[Current Week High]]/Table2[[#This Row],[Close Price]])-1</f>
        <v>1.3711097087056201E-2</v>
      </c>
      <c r="AG269" s="1">
        <f>(Table2[[#This Row],[Close Price]]/Table2[[#This Row],[Current Month Low]])-1</f>
        <v>4.5042039236620202E-3</v>
      </c>
      <c r="AH269" s="1">
        <f>(Table2[[#This Row],[Current Month High]]/Table2[[#This Row],[Close Price]])-1</f>
        <v>1.3711097087056201E-2</v>
      </c>
      <c r="AI269">
        <v>20.674926096920899</v>
      </c>
      <c r="AJ269">
        <v>91.520356234096695</v>
      </c>
      <c r="AK269" t="str">
        <f>IF(AND(Table2[[#This Row],[20D EMA]]&gt;Table2[[#This Row],[50D EMA]],Table2[[#This Row],[50D EMA]]&gt;Table2[[#This Row],[200D EMA]]),"Uptrend","Downtrend/NoTrend")</f>
        <v>Downtrend/NoTrend</v>
      </c>
      <c r="AL269">
        <v>0.14000000000000001</v>
      </c>
      <c r="AM269" t="s">
        <v>3181</v>
      </c>
      <c r="AN269">
        <v>-4.5599999999999996</v>
      </c>
      <c r="AO269" t="s">
        <v>3180</v>
      </c>
      <c r="AP269">
        <v>0.114624131177717</v>
      </c>
      <c r="AQ269">
        <f>(Table2[[#This Row],[Sharpe Ratio]]-AVERAGE(Table2[Sharpe Ratio]))/_xlfn.STDEV.P(Table2[Sharpe Ratio])</f>
        <v>0.67464657588670152</v>
      </c>
      <c r="AR2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9">
        <f>_xlfn.RANK.AVG(Table2[[#This Row],[1Y Return vs Nifty Z-Score]],Table2[1Y Return vs Nifty Z-Score])</f>
        <v>152</v>
      </c>
      <c r="AT269">
        <f>_xlfn.RANK.AVG(Table2[[#This Row],[6M Return vs Nifty Z-Score]],Table2[6M Return vs Nifty Z-Score])</f>
        <v>560</v>
      </c>
      <c r="AU269">
        <f>_xlfn.RANK.AVG(Table2[[#This Row],[Sharpe Ratio Z-Score]],Table2[Sharpe Ratio Z-Score])</f>
        <v>176</v>
      </c>
      <c r="AV269">
        <f>(Table2[[#This Row],[Rank 1Y]]+Table2[[#This Row],[Rank 6M]]+Table2[[#This Row],[Rank Sharpe]])/3</f>
        <v>296</v>
      </c>
    </row>
    <row r="270" spans="1:48" hidden="1" x14ac:dyDescent="0.3">
      <c r="A270" t="s">
        <v>1723</v>
      </c>
      <c r="B270" t="s">
        <v>1724</v>
      </c>
      <c r="C270" t="s">
        <v>3142</v>
      </c>
      <c r="D270" t="s">
        <v>120</v>
      </c>
      <c r="E270">
        <v>4812.4422612987601</v>
      </c>
      <c r="F270">
        <v>8090.6</v>
      </c>
      <c r="G270">
        <v>-4.3266222153387899</v>
      </c>
      <c r="H270">
        <f>(Table2[[#This Row],[1Y Return vs Nifty]]-AVERAGE(Table2[1Y Return vs Nifty]))/_xlfn.STDEV.P(Table2[1Y Return vs Nifty])</f>
        <v>-0.48767919721590375</v>
      </c>
      <c r="I270">
        <v>-7.5284713277219604</v>
      </c>
      <c r="J270">
        <f>(Table2[[#This Row],[1M Return vs Nifty]]-AVERAGE(Table2[1M Return vs Nifty]))/_xlfn.STDEV.P(Table2[1M Return vs Nifty])</f>
        <v>-0.83320466410546945</v>
      </c>
      <c r="K270">
        <v>11.317811333137801</v>
      </c>
      <c r="L270">
        <f>(Table2[[#This Row],[6M Return vs Nifty]]-AVERAGE(Table2[6M Return vs Nifty]))/_xlfn.STDEV.P(Table2[6M Return vs Nifty])</f>
        <v>0.19421101099626101</v>
      </c>
      <c r="M270">
        <v>-0.36676580904359202</v>
      </c>
      <c r="N270">
        <f>(Table2[[#This Row],[1W Return vs Nifty]]-AVERAGE(Table2[1W Return vs Nifty]))/_xlfn.STDEV.P(Table2[1W Return vs Nifty])</f>
        <v>-0.31570298952176623</v>
      </c>
      <c r="O270">
        <v>8347.9599999999991</v>
      </c>
      <c r="P270">
        <v>8317.18003121935</v>
      </c>
      <c r="Q270">
        <v>7297.5130327551897</v>
      </c>
      <c r="R270">
        <v>41.253583492403699</v>
      </c>
      <c r="S270" s="1">
        <f>(Table2[[#This Row],[Close Price]]-Table2[[#This Row],[20D EMA]])/Table2[[#This Row],[20D EMA]]</f>
        <v>-3.0829088783367289E-2</v>
      </c>
      <c r="T270" s="1">
        <f>(Table2[[#This Row],[Close Price]]-Table2[[#This Row],[50D EMA]])/Table2[[#This Row],[50D EMA]]</f>
        <v>-2.7242410332451537E-2</v>
      </c>
      <c r="U270" s="1">
        <f>(Table2[[#This Row],[Close Price]]-Table2[[#This Row],[200D EMA]])/Table2[[#This Row],[200D EMA]]</f>
        <v>0.10867907514313534</v>
      </c>
      <c r="V270">
        <v>0.37741320643710602</v>
      </c>
      <c r="W270">
        <v>7925.05</v>
      </c>
      <c r="X270">
        <v>8145</v>
      </c>
      <c r="Y270">
        <v>7716.1</v>
      </c>
      <c r="Z270">
        <v>8241.85</v>
      </c>
      <c r="AA270">
        <v>7925.05</v>
      </c>
      <c r="AB270">
        <v>8145</v>
      </c>
      <c r="AC270" s="1">
        <f>(Table2[[#This Row],[Close Price]]/Table2[[#This Row],[Day Low]])-1</f>
        <v>2.0889458110674441E-2</v>
      </c>
      <c r="AD270" s="1">
        <f>(Table2[[#This Row],[Day High]]/Table2[[#This Row],[Close Price]])-1</f>
        <v>6.723852371888217E-3</v>
      </c>
      <c r="AE270" s="1">
        <f>(Table2[[#This Row],[Close Price]]/Table2[[#This Row],[Current Week Low]])-1</f>
        <v>4.8534881611176584E-2</v>
      </c>
      <c r="AF270" s="1">
        <f>(Table2[[#This Row],[Current Week High]]/Table2[[#This Row],[Close Price]])-1</f>
        <v>1.8694534397943219E-2</v>
      </c>
      <c r="AG270" s="1">
        <f>(Table2[[#This Row],[Close Price]]/Table2[[#This Row],[Current Month Low]])-1</f>
        <v>2.0889458110674441E-2</v>
      </c>
      <c r="AH270" s="1">
        <f>(Table2[[#This Row],[Current Month High]]/Table2[[#This Row],[Close Price]])-1</f>
        <v>6.723852371888217E-3</v>
      </c>
      <c r="AI270">
        <v>20.152399080414199</v>
      </c>
      <c r="AJ270">
        <v>70.902292962685195</v>
      </c>
      <c r="AK270" t="str">
        <f>IF(AND(Table2[[#This Row],[20D EMA]]&gt;Table2[[#This Row],[50D EMA]],Table2[[#This Row],[50D EMA]]&gt;Table2[[#This Row],[200D EMA]]),"Uptrend","Downtrend/NoTrend")</f>
        <v>Uptrend</v>
      </c>
      <c r="AL270">
        <v>7.0000000000000007E-2</v>
      </c>
      <c r="AM270" t="s">
        <v>3181</v>
      </c>
      <c r="AN270">
        <v>-10.37</v>
      </c>
      <c r="AO270" t="s">
        <v>3180</v>
      </c>
      <c r="AP270">
        <v>0.121056386590024</v>
      </c>
      <c r="AQ270">
        <f>(Table2[[#This Row],[Sharpe Ratio]]-AVERAGE(Table2[Sharpe Ratio]))/_xlfn.STDEV.P(Table2[Sharpe Ratio])</f>
        <v>0.75105814158820849</v>
      </c>
      <c r="AR2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-0.69131769825866984</v>
      </c>
      <c r="AS270">
        <f>_xlfn.RANK.AVG(Table2[[#This Row],[1Y Return vs Nifty Z-Score]],Table2[1Y Return vs Nifty Z-Score])</f>
        <v>481</v>
      </c>
      <c r="AT270">
        <f>_xlfn.RANK.AVG(Table2[[#This Row],[6M Return vs Nifty Z-Score]],Table2[6M Return vs Nifty Z-Score])</f>
        <v>252</v>
      </c>
      <c r="AU270">
        <f>_xlfn.RANK.AVG(Table2[[#This Row],[Sharpe Ratio Z-Score]],Table2[Sharpe Ratio Z-Score])</f>
        <v>155</v>
      </c>
      <c r="AV270">
        <f>(Table2[[#This Row],[Rank 1Y]]+Table2[[#This Row],[Rank 6M]]+Table2[[#This Row],[Rank Sharpe]])/3</f>
        <v>296</v>
      </c>
    </row>
    <row r="271" spans="1:48" x14ac:dyDescent="0.3">
      <c r="A271" t="s">
        <v>331</v>
      </c>
      <c r="B271" t="s">
        <v>332</v>
      </c>
      <c r="C271" t="s">
        <v>3135</v>
      </c>
      <c r="D271" t="s">
        <v>32</v>
      </c>
      <c r="E271">
        <v>79796.314625372994</v>
      </c>
      <c r="F271">
        <v>585.29999999999995</v>
      </c>
      <c r="G271">
        <v>7.80974302012116</v>
      </c>
      <c r="H271">
        <f>(Table2[[#This Row],[1Y Return vs Nifty]]-AVERAGE(Table2[1Y Return vs Nifty]))/_xlfn.STDEV.P(Table2[1Y Return vs Nifty])</f>
        <v>-0.28263566882427654</v>
      </c>
      <c r="I271">
        <v>18.437863963876801</v>
      </c>
      <c r="J271">
        <f>(Table2[[#This Row],[1M Return vs Nifty]]-AVERAGE(Table2[1M Return vs Nifty]))/_xlfn.STDEV.P(Table2[1M Return vs Nifty])</f>
        <v>1.9416034440914571</v>
      </c>
      <c r="K271">
        <v>-1.0710851881144801</v>
      </c>
      <c r="L271">
        <f>(Table2[[#This Row],[6M Return vs Nifty]]-AVERAGE(Table2[6M Return vs Nifty]))/_xlfn.STDEV.P(Table2[6M Return vs Nifty])</f>
        <v>-0.23676005408018239</v>
      </c>
      <c r="M271">
        <v>17.2571186483468</v>
      </c>
      <c r="N271">
        <f>(Table2[[#This Row],[1W Return vs Nifty]]-AVERAGE(Table2[1W Return vs Nifty]))/_xlfn.STDEV.P(Table2[1W Return vs Nifty])</f>
        <v>3.0315675299371998</v>
      </c>
      <c r="O271">
        <v>541.23</v>
      </c>
      <c r="P271">
        <v>536.73553599650802</v>
      </c>
      <c r="Q271">
        <v>515.51890912278998</v>
      </c>
      <c r="R271">
        <v>83.458783835480105</v>
      </c>
      <c r="S271" s="1">
        <f>(Table2[[#This Row],[Close Price]]-Table2[[#This Row],[20D EMA]])/Table2[[#This Row],[20D EMA]]</f>
        <v>8.1425641594146544E-2</v>
      </c>
      <c r="T271" s="1">
        <f>(Table2[[#This Row],[Close Price]]-Table2[[#This Row],[50D EMA]])/Table2[[#This Row],[50D EMA]]</f>
        <v>9.0481178804989529E-2</v>
      </c>
      <c r="U271" s="1">
        <f>(Table2[[#This Row],[Close Price]]-Table2[[#This Row],[200D EMA]])/Table2[[#This Row],[200D EMA]]</f>
        <v>0.13536087550299541</v>
      </c>
      <c r="V271">
        <v>1.4448410229073601</v>
      </c>
      <c r="W271">
        <v>578</v>
      </c>
      <c r="X271">
        <v>594.45000000000005</v>
      </c>
      <c r="Y271">
        <v>496.25</v>
      </c>
      <c r="Z271">
        <v>597</v>
      </c>
      <c r="AA271">
        <v>578</v>
      </c>
      <c r="AB271">
        <v>594.45000000000005</v>
      </c>
      <c r="AC271" s="1">
        <f>(Table2[[#This Row],[Close Price]]/Table2[[#This Row],[Day Low]])-1</f>
        <v>1.2629757785467044E-2</v>
      </c>
      <c r="AD271" s="1">
        <f>(Table2[[#This Row],[Day High]]/Table2[[#This Row],[Close Price]])-1</f>
        <v>1.563300871348039E-2</v>
      </c>
      <c r="AE271" s="1">
        <f>(Table2[[#This Row],[Close Price]]/Table2[[#This Row],[Current Week Low]])-1</f>
        <v>0.1794458438287152</v>
      </c>
      <c r="AF271" s="1">
        <f>(Table2[[#This Row],[Current Week High]]/Table2[[#This Row],[Close Price]])-1</f>
        <v>1.9989748846745314E-2</v>
      </c>
      <c r="AG271" s="1">
        <f>(Table2[[#This Row],[Close Price]]/Table2[[#This Row],[Current Month Low]])-1</f>
        <v>1.2629757785467044E-2</v>
      </c>
      <c r="AH271" s="1">
        <f>(Table2[[#This Row],[Current Month High]]/Table2[[#This Row],[Close Price]])-1</f>
        <v>1.563300871348039E-2</v>
      </c>
      <c r="AI271">
        <v>8.0984110712455308</v>
      </c>
      <c r="AJ271">
        <v>49.7313891020721</v>
      </c>
      <c r="AK271" t="str">
        <f>IF(AND(Table2[[#This Row],[20D EMA]]&gt;Table2[[#This Row],[50D EMA]],Table2[[#This Row],[50D EMA]]&gt;Table2[[#This Row],[200D EMA]]),"Uptrend","Downtrend/NoTrend")</f>
        <v>Uptrend</v>
      </c>
      <c r="AL271">
        <v>0.02</v>
      </c>
      <c r="AM271" t="s">
        <v>3181</v>
      </c>
      <c r="AN271">
        <v>12.89</v>
      </c>
      <c r="AO271" t="s">
        <v>3181</v>
      </c>
      <c r="AP271">
        <v>0.15331689794425299</v>
      </c>
      <c r="AQ271">
        <f>(Table2[[#This Row],[Sharpe Ratio]]-AVERAGE(Table2[Sharpe Ratio]))/_xlfn.STDEV.P(Table2[Sharpe Ratio])</f>
        <v>1.1342948175123921</v>
      </c>
      <c r="AR2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5.5880700686365898</v>
      </c>
      <c r="AS271">
        <f>_xlfn.RANK.AVG(Table2[[#This Row],[1Y Return vs Nifty Z-Score]],Table2[1Y Return vs Nifty Z-Score])</f>
        <v>388</v>
      </c>
      <c r="AT271">
        <f>_xlfn.RANK.AVG(Table2[[#This Row],[6M Return vs Nifty Z-Score]],Table2[6M Return vs Nifty Z-Score])</f>
        <v>404</v>
      </c>
      <c r="AU271">
        <f>_xlfn.RANK.AVG(Table2[[#This Row],[Sharpe Ratio Z-Score]],Table2[Sharpe Ratio Z-Score])</f>
        <v>97</v>
      </c>
      <c r="AV271">
        <f>(Table2[[#This Row],[Rank 1Y]]+Table2[[#This Row],[Rank 6M]]+Table2[[#This Row],[Rank Sharpe]])/3</f>
        <v>296.33333333333331</v>
      </c>
    </row>
    <row r="272" spans="1:48" hidden="1" x14ac:dyDescent="0.3">
      <c r="A272" t="s">
        <v>994</v>
      </c>
      <c r="B272" t="s">
        <v>995</v>
      </c>
      <c r="C272" t="s">
        <v>3149</v>
      </c>
      <c r="D272" t="s">
        <v>473</v>
      </c>
      <c r="E272">
        <v>14176.993226357001</v>
      </c>
      <c r="F272">
        <v>763</v>
      </c>
      <c r="G272">
        <v>7.1611698695450103</v>
      </c>
      <c r="H272">
        <f>(Table2[[#This Row],[1Y Return vs Nifty]]-AVERAGE(Table2[1Y Return vs Nifty]))/_xlfn.STDEV.P(Table2[1Y Return vs Nifty])</f>
        <v>-0.29359329284383484</v>
      </c>
      <c r="I272">
        <v>-7.2862734003861096</v>
      </c>
      <c r="J272">
        <f>(Table2[[#This Row],[1M Return vs Nifty]]-AVERAGE(Table2[1M Return vs Nifty]))/_xlfn.STDEV.P(Table2[1M Return vs Nifty])</f>
        <v>-0.80732296901785161</v>
      </c>
      <c r="K272">
        <v>6.0149211901663104</v>
      </c>
      <c r="L272">
        <f>(Table2[[#This Row],[6M Return vs Nifty]]-AVERAGE(Table2[6M Return vs Nifty]))/_xlfn.STDEV.P(Table2[6M Return vs Nifty])</f>
        <v>9.7400043186794683E-3</v>
      </c>
      <c r="M272">
        <v>-2.6648286435945701</v>
      </c>
      <c r="N272">
        <f>(Table2[[#This Row],[1W Return vs Nifty]]-AVERAGE(Table2[1W Return vs Nifty]))/_xlfn.STDEV.P(Table2[1W Return vs Nifty])</f>
        <v>-0.75216964910265871</v>
      </c>
      <c r="O272">
        <v>779.18</v>
      </c>
      <c r="P272">
        <v>807.40341838277004</v>
      </c>
      <c r="Q272">
        <v>743.30046802324102</v>
      </c>
      <c r="R272">
        <v>22.9204890126979</v>
      </c>
      <c r="S272" s="1">
        <f>(Table2[[#This Row],[Close Price]]-Table2[[#This Row],[20D EMA]])/Table2[[#This Row],[20D EMA]]</f>
        <v>-2.0765420056982918E-2</v>
      </c>
      <c r="T272" s="1">
        <f>(Table2[[#This Row],[Close Price]]-Table2[[#This Row],[50D EMA]])/Table2[[#This Row],[50D EMA]]</f>
        <v>-5.4995331171262735E-2</v>
      </c>
      <c r="U272" s="1">
        <f>(Table2[[#This Row],[Close Price]]-Table2[[#This Row],[200D EMA]])/Table2[[#This Row],[200D EMA]]</f>
        <v>2.6502784303565143E-2</v>
      </c>
      <c r="V272">
        <v>0.60194258365555997</v>
      </c>
      <c r="W272">
        <v>753.5</v>
      </c>
      <c r="X272">
        <v>765</v>
      </c>
      <c r="Y272">
        <v>725.3</v>
      </c>
      <c r="Z272">
        <v>765</v>
      </c>
      <c r="AA272">
        <v>753.5</v>
      </c>
      <c r="AB272">
        <v>765</v>
      </c>
      <c r="AC272" s="1">
        <f>(Table2[[#This Row],[Close Price]]/Table2[[#This Row],[Day Low]])-1</f>
        <v>1.2607830126078357E-2</v>
      </c>
      <c r="AD272" s="1">
        <f>(Table2[[#This Row],[Day High]]/Table2[[#This Row],[Close Price]])-1</f>
        <v>2.6212319790301919E-3</v>
      </c>
      <c r="AE272" s="1">
        <f>(Table2[[#This Row],[Close Price]]/Table2[[#This Row],[Current Week Low]])-1</f>
        <v>5.1978491658624115E-2</v>
      </c>
      <c r="AF272" s="1">
        <f>(Table2[[#This Row],[Current Week High]]/Table2[[#This Row],[Close Price]])-1</f>
        <v>2.6212319790301919E-3</v>
      </c>
      <c r="AG272" s="1">
        <f>(Table2[[#This Row],[Close Price]]/Table2[[#This Row],[Current Month Low]])-1</f>
        <v>1.2607830126078357E-2</v>
      </c>
      <c r="AH272" s="1">
        <f>(Table2[[#This Row],[Current Month High]]/Table2[[#This Row],[Close Price]])-1</f>
        <v>2.6212319790301919E-3</v>
      </c>
      <c r="AI272">
        <v>21.441677588466501</v>
      </c>
      <c r="AJ272">
        <v>46.378896882493997</v>
      </c>
      <c r="AK272" t="str">
        <f>IF(AND(Table2[[#This Row],[20D EMA]]&gt;Table2[[#This Row],[50D EMA]],Table2[[#This Row],[50D EMA]]&gt;Table2[[#This Row],[200D EMA]]),"Uptrend","Downtrend/NoTrend")</f>
        <v>Downtrend/NoTrend</v>
      </c>
      <c r="AL272">
        <v>-7.0000000000000007E-2</v>
      </c>
      <c r="AM272" t="s">
        <v>3180</v>
      </c>
      <c r="AN272">
        <v>-4.3099999999999996</v>
      </c>
      <c r="AO272" t="s">
        <v>3180</v>
      </c>
      <c r="AP272">
        <v>0.11310126698055201</v>
      </c>
      <c r="AQ272">
        <f>(Table2[[#This Row],[Sharpe Ratio]]-AVERAGE(Table2[Sharpe Ratio]))/_xlfn.STDEV.P(Table2[Sharpe Ratio])</f>
        <v>0.65655580831029237</v>
      </c>
      <c r="AR2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2">
        <f>_xlfn.RANK.AVG(Table2[[#This Row],[1Y Return vs Nifty Z-Score]],Table2[1Y Return vs Nifty Z-Score])</f>
        <v>394</v>
      </c>
      <c r="AT272">
        <f>_xlfn.RANK.AVG(Table2[[#This Row],[6M Return vs Nifty Z-Score]],Table2[6M Return vs Nifty Z-Score])</f>
        <v>313</v>
      </c>
      <c r="AU272">
        <f>_xlfn.RANK.AVG(Table2[[#This Row],[Sharpe Ratio Z-Score]],Table2[Sharpe Ratio Z-Score])</f>
        <v>182</v>
      </c>
      <c r="AV272">
        <f>(Table2[[#This Row],[Rank 1Y]]+Table2[[#This Row],[Rank 6M]]+Table2[[#This Row],[Rank Sharpe]])/3</f>
        <v>296.33333333333331</v>
      </c>
    </row>
    <row r="273" spans="1:48" x14ac:dyDescent="0.3">
      <c r="A273" t="s">
        <v>525</v>
      </c>
      <c r="B273" t="s">
        <v>526</v>
      </c>
      <c r="C273" t="s">
        <v>3135</v>
      </c>
      <c r="D273" t="s">
        <v>386</v>
      </c>
      <c r="E273">
        <v>40027.6078401302</v>
      </c>
      <c r="F273">
        <v>5462.1</v>
      </c>
      <c r="G273">
        <v>3.2293243878581999</v>
      </c>
      <c r="H273">
        <f>(Table2[[#This Row],[1Y Return vs Nifty]]-AVERAGE(Table2[1Y Return vs Nifty]))/_xlfn.STDEV.P(Table2[1Y Return vs Nifty])</f>
        <v>-0.36002170489427249</v>
      </c>
      <c r="I273">
        <v>23.6122854231314</v>
      </c>
      <c r="J273">
        <f>(Table2[[#This Row],[1M Return vs Nifty]]-AVERAGE(Table2[1M Return vs Nifty]))/_xlfn.STDEV.P(Table2[1M Return vs Nifty])</f>
        <v>2.4945511919784407</v>
      </c>
      <c r="K273">
        <v>18.995344405651601</v>
      </c>
      <c r="L273">
        <f>(Table2[[#This Row],[6M Return vs Nifty]]-AVERAGE(Table2[6M Return vs Nifty]))/_xlfn.STDEV.P(Table2[6M Return vs Nifty])</f>
        <v>0.4612884379281017</v>
      </c>
      <c r="M273">
        <v>6.1739766615436498</v>
      </c>
      <c r="N273">
        <f>(Table2[[#This Row],[1W Return vs Nifty]]-AVERAGE(Table2[1W Return vs Nifty]))/_xlfn.STDEV.P(Table2[1W Return vs Nifty])</f>
        <v>0.92656766313159966</v>
      </c>
      <c r="O273">
        <v>4995.41</v>
      </c>
      <c r="P273">
        <v>4764.0504514249697</v>
      </c>
      <c r="Q273">
        <v>4469.7719857212096</v>
      </c>
      <c r="R273">
        <v>87.155767653999405</v>
      </c>
      <c r="S273" s="1">
        <f>(Table2[[#This Row],[Close Price]]-Table2[[#This Row],[20D EMA]])/Table2[[#This Row],[20D EMA]]</f>
        <v>9.3423763014447367E-2</v>
      </c>
      <c r="T273" s="1">
        <f>(Table2[[#This Row],[Close Price]]-Table2[[#This Row],[50D EMA]])/Table2[[#This Row],[50D EMA]]</f>
        <v>0.1465243820762305</v>
      </c>
      <c r="U273" s="1">
        <f>(Table2[[#This Row],[Close Price]]-Table2[[#This Row],[200D EMA]])/Table2[[#This Row],[200D EMA]]</f>
        <v>0.22200864327057523</v>
      </c>
      <c r="V273">
        <v>1.7405736215138199</v>
      </c>
      <c r="W273">
        <v>5431.5</v>
      </c>
      <c r="X273">
        <v>5525</v>
      </c>
      <c r="Y273">
        <v>5025.05</v>
      </c>
      <c r="Z273">
        <v>5525</v>
      </c>
      <c r="AA273">
        <v>5431.5</v>
      </c>
      <c r="AB273">
        <v>5525</v>
      </c>
      <c r="AC273" s="1">
        <f>(Table2[[#This Row],[Close Price]]/Table2[[#This Row],[Day Low]])-1</f>
        <v>5.6338028169014009E-3</v>
      </c>
      <c r="AD273" s="1">
        <f>(Table2[[#This Row],[Day High]]/Table2[[#This Row],[Close Price]])-1</f>
        <v>1.1515717398070224E-2</v>
      </c>
      <c r="AE273" s="1">
        <f>(Table2[[#This Row],[Close Price]]/Table2[[#This Row],[Current Week Low]])-1</f>
        <v>8.6974258962597473E-2</v>
      </c>
      <c r="AF273" s="1">
        <f>(Table2[[#This Row],[Current Week High]]/Table2[[#This Row],[Close Price]])-1</f>
        <v>1.1515717398070224E-2</v>
      </c>
      <c r="AG273" s="1">
        <f>(Table2[[#This Row],[Close Price]]/Table2[[#This Row],[Current Month Low]])-1</f>
        <v>5.6338028169014009E-3</v>
      </c>
      <c r="AH273" s="1">
        <f>(Table2[[#This Row],[Current Month High]]/Table2[[#This Row],[Close Price]])-1</f>
        <v>1.1515717398070224E-2</v>
      </c>
      <c r="AI273">
        <v>1.15157173980702</v>
      </c>
      <c r="AJ273">
        <v>49.209167645532197</v>
      </c>
      <c r="AK273" t="str">
        <f>IF(AND(Table2[[#This Row],[20D EMA]]&gt;Table2[[#This Row],[50D EMA]],Table2[[#This Row],[50D EMA]]&gt;Table2[[#This Row],[200D EMA]]),"Uptrend","Downtrend/NoTrend")</f>
        <v>Uptrend</v>
      </c>
      <c r="AL273">
        <v>0.16</v>
      </c>
      <c r="AM273" t="s">
        <v>3181</v>
      </c>
      <c r="AN273">
        <v>14.06</v>
      </c>
      <c r="AO273" t="s">
        <v>3181</v>
      </c>
      <c r="AP273">
        <v>7.2353271903229002E-2</v>
      </c>
      <c r="AQ273">
        <f>(Table2[[#This Row],[Sharpe Ratio]]-AVERAGE(Table2[Sharpe Ratio]))/_xlfn.STDEV.P(Table2[Sharpe Ratio])</f>
        <v>0.17249261375831954</v>
      </c>
      <c r="AR2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3.6948782019021893</v>
      </c>
      <c r="AS273">
        <f>_xlfn.RANK.AVG(Table2[[#This Row],[1Y Return vs Nifty Z-Score]],Table2[1Y Return vs Nifty Z-Score])</f>
        <v>429</v>
      </c>
      <c r="AT273">
        <f>_xlfn.RANK.AVG(Table2[[#This Row],[6M Return vs Nifty Z-Score]],Table2[6M Return vs Nifty Z-Score])</f>
        <v>163</v>
      </c>
      <c r="AU273">
        <f>_xlfn.RANK.AVG(Table2[[#This Row],[Sharpe Ratio Z-Score]],Table2[Sharpe Ratio Z-Score])</f>
        <v>298</v>
      </c>
      <c r="AV273">
        <f>(Table2[[#This Row],[Rank 1Y]]+Table2[[#This Row],[Rank 6M]]+Table2[[#This Row],[Rank Sharpe]])/3</f>
        <v>296.66666666666669</v>
      </c>
    </row>
    <row r="274" spans="1:48" hidden="1" x14ac:dyDescent="0.3">
      <c r="A274" t="s">
        <v>250</v>
      </c>
      <c r="B274" t="s">
        <v>251</v>
      </c>
      <c r="C274" t="s">
        <v>3141</v>
      </c>
      <c r="D274" t="s">
        <v>102</v>
      </c>
      <c r="E274">
        <v>99758.531721079198</v>
      </c>
      <c r="F274">
        <v>5020.5</v>
      </c>
      <c r="G274">
        <v>34.356285401857001</v>
      </c>
      <c r="H274">
        <f>(Table2[[#This Row],[1Y Return vs Nifty]]-AVERAGE(Table2[1Y Return vs Nifty]))/_xlfn.STDEV.P(Table2[1Y Return vs Nifty])</f>
        <v>0.16586737232062007</v>
      </c>
      <c r="I274">
        <v>-7.4341624173619696</v>
      </c>
      <c r="J274">
        <f>(Table2[[#This Row],[1M Return vs Nifty]]-AVERAGE(Table2[1M Return vs Nifty]))/_xlfn.STDEV.P(Table2[1M Return vs Nifty])</f>
        <v>-0.82312664862105922</v>
      </c>
      <c r="K274">
        <v>2.5441813831967002</v>
      </c>
      <c r="L274">
        <f>(Table2[[#This Row],[6M Return vs Nifty]]-AVERAGE(Table2[6M Return vs Nifty]))/_xlfn.STDEV.P(Table2[6M Return vs Nifty])</f>
        <v>-0.11099620722744027</v>
      </c>
      <c r="M274">
        <v>-3.2487593301353201</v>
      </c>
      <c r="N274">
        <f>(Table2[[#This Row],[1W Return vs Nifty]]-AVERAGE(Table2[1W Return vs Nifty]))/_xlfn.STDEV.P(Table2[1W Return vs Nifty])</f>
        <v>-0.8630744826647998</v>
      </c>
      <c r="O274">
        <v>5205.59</v>
      </c>
      <c r="P274">
        <v>5389.2732876781702</v>
      </c>
      <c r="Q274">
        <v>5005.6741455104602</v>
      </c>
      <c r="R274">
        <v>27.217977020357502</v>
      </c>
      <c r="S274" s="1">
        <f>(Table2[[#This Row],[Close Price]]-Table2[[#This Row],[20D EMA]])/Table2[[#This Row],[20D EMA]]</f>
        <v>-3.5556008060565691E-2</v>
      </c>
      <c r="T274" s="1">
        <f>(Table2[[#This Row],[Close Price]]-Table2[[#This Row],[50D EMA]])/Table2[[#This Row],[50D EMA]]</f>
        <v>-6.8427275440145041E-2</v>
      </c>
      <c r="U274" s="1">
        <f>(Table2[[#This Row],[Close Price]]-Table2[[#This Row],[200D EMA]])/Table2[[#This Row],[200D EMA]]</f>
        <v>2.9618097500087857E-3</v>
      </c>
      <c r="V274">
        <v>0.81448748431145401</v>
      </c>
      <c r="W274">
        <v>5010.1499999999996</v>
      </c>
      <c r="X274">
        <v>5043</v>
      </c>
      <c r="Y274">
        <v>4740.1000000000004</v>
      </c>
      <c r="Z274">
        <v>5043</v>
      </c>
      <c r="AA274">
        <v>5010.1499999999996</v>
      </c>
      <c r="AB274">
        <v>5043</v>
      </c>
      <c r="AC274" s="1">
        <f>(Table2[[#This Row],[Close Price]]/Table2[[#This Row],[Day Low]])-1</f>
        <v>2.0658064129817078E-3</v>
      </c>
      <c r="AD274" s="1">
        <f>(Table2[[#This Row],[Day High]]/Table2[[#This Row],[Close Price]])-1</f>
        <v>4.4816253361219527E-3</v>
      </c>
      <c r="AE274" s="1">
        <f>(Table2[[#This Row],[Close Price]]/Table2[[#This Row],[Current Week Low]])-1</f>
        <v>5.9154870150418759E-2</v>
      </c>
      <c r="AF274" s="1">
        <f>(Table2[[#This Row],[Current Week High]]/Table2[[#This Row],[Close Price]])-1</f>
        <v>4.4816253361219527E-3</v>
      </c>
      <c r="AG274" s="1">
        <f>(Table2[[#This Row],[Close Price]]/Table2[[#This Row],[Current Month Low]])-1</f>
        <v>2.0658064129817078E-3</v>
      </c>
      <c r="AH274" s="1">
        <f>(Table2[[#This Row],[Current Month High]]/Table2[[#This Row],[Close Price]])-1</f>
        <v>4.4816253361219527E-3</v>
      </c>
      <c r="AI274">
        <v>24.414898914450699</v>
      </c>
      <c r="AJ274">
        <v>65.066578990629594</v>
      </c>
      <c r="AK274" t="str">
        <f>IF(AND(Table2[[#This Row],[20D EMA]]&gt;Table2[[#This Row],[50D EMA]],Table2[[#This Row],[50D EMA]]&gt;Table2[[#This Row],[200D EMA]]),"Uptrend","Downtrend/NoTrend")</f>
        <v>Downtrend/NoTrend</v>
      </c>
      <c r="AL274">
        <v>0.04</v>
      </c>
      <c r="AM274" t="s">
        <v>3181</v>
      </c>
      <c r="AN274">
        <v>-7</v>
      </c>
      <c r="AO274" t="s">
        <v>3180</v>
      </c>
      <c r="AP274">
        <v>7.5834331570961006E-2</v>
      </c>
      <c r="AQ274">
        <f>(Table2[[#This Row],[Sharpe Ratio]]-AVERAGE(Table2[Sharpe Ratio]))/_xlfn.STDEV.P(Table2[Sharpe Ratio])</f>
        <v>0.2138456388578574</v>
      </c>
      <c r="AR2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4">
        <f>_xlfn.RANK.AVG(Table2[[#This Row],[1Y Return vs Nifty Z-Score]],Table2[1Y Return vs Nifty Z-Score])</f>
        <v>242</v>
      </c>
      <c r="AT274">
        <f>_xlfn.RANK.AVG(Table2[[#This Row],[6M Return vs Nifty Z-Score]],Table2[6M Return vs Nifty Z-Score])</f>
        <v>361</v>
      </c>
      <c r="AU274">
        <f>_xlfn.RANK.AVG(Table2[[#This Row],[Sharpe Ratio Z-Score]],Table2[Sharpe Ratio Z-Score])</f>
        <v>289</v>
      </c>
      <c r="AV274">
        <f>(Table2[[#This Row],[Rank 1Y]]+Table2[[#This Row],[Rank 6M]]+Table2[[#This Row],[Rank Sharpe]])/3</f>
        <v>297.33333333333331</v>
      </c>
    </row>
    <row r="275" spans="1:48" x14ac:dyDescent="0.3">
      <c r="A275" t="s">
        <v>47</v>
      </c>
      <c r="B275" t="s">
        <v>48</v>
      </c>
      <c r="C275" t="s">
        <v>3134</v>
      </c>
      <c r="D275" t="s">
        <v>21</v>
      </c>
      <c r="E275">
        <v>477916.66243964498</v>
      </c>
      <c r="F275">
        <v>1757.4</v>
      </c>
      <c r="G275">
        <v>11.6017965571671</v>
      </c>
      <c r="H275">
        <f>(Table2[[#This Row],[1Y Return vs Nifty]]-AVERAGE(Table2[1Y Return vs Nifty]))/_xlfn.STDEV.P(Table2[1Y Return vs Nifty])</f>
        <v>-0.21856903750586087</v>
      </c>
      <c r="I275">
        <v>3.97603179952762</v>
      </c>
      <c r="J275">
        <f>(Table2[[#This Row],[1M Return vs Nifty]]-AVERAGE(Table2[1M Return vs Nifty]))/_xlfn.STDEV.P(Table2[1M Return vs Nifty])</f>
        <v>0.39618670744465623</v>
      </c>
      <c r="K275">
        <v>21.635813789839201</v>
      </c>
      <c r="L275">
        <f>(Table2[[#This Row],[6M Return vs Nifty]]-AVERAGE(Table2[6M Return vs Nifty]))/_xlfn.STDEV.P(Table2[6M Return vs Nifty])</f>
        <v>0.55314213134244006</v>
      </c>
      <c r="M275">
        <v>-5.1673157236986098</v>
      </c>
      <c r="N275">
        <f>(Table2[[#This Row],[1W Return vs Nifty]]-AVERAGE(Table2[1W Return vs Nifty]))/_xlfn.STDEV.P(Table2[1W Return vs Nifty])</f>
        <v>-1.2274622129418753</v>
      </c>
      <c r="O275">
        <v>1822.2</v>
      </c>
      <c r="P275">
        <v>1778.5093540779999</v>
      </c>
      <c r="Q275">
        <v>1594.9742482358399</v>
      </c>
      <c r="R275">
        <v>46.870117916138497</v>
      </c>
      <c r="S275" s="1">
        <f>(Table2[[#This Row],[Close Price]]-Table2[[#This Row],[20D EMA]])/Table2[[#This Row],[20D EMA]]</f>
        <v>-3.5561409285479066E-2</v>
      </c>
      <c r="T275" s="1">
        <f>(Table2[[#This Row],[Close Price]]-Table2[[#This Row],[50D EMA]])/Table2[[#This Row],[50D EMA]]</f>
        <v>-1.1869127384456819E-2</v>
      </c>
      <c r="U275" s="1">
        <f>(Table2[[#This Row],[Close Price]]-Table2[[#This Row],[200D EMA]])/Table2[[#This Row],[200D EMA]]</f>
        <v>0.10183597129785332</v>
      </c>
      <c r="V275">
        <v>0.82885240852761</v>
      </c>
      <c r="W275">
        <v>1751</v>
      </c>
      <c r="X275">
        <v>1781.3</v>
      </c>
      <c r="Y275">
        <v>1751</v>
      </c>
      <c r="Z275">
        <v>1876.8</v>
      </c>
      <c r="AA275">
        <v>1751</v>
      </c>
      <c r="AB275">
        <v>1781.3</v>
      </c>
      <c r="AC275" s="1">
        <f>(Table2[[#This Row],[Close Price]]/Table2[[#This Row],[Day Low]])-1</f>
        <v>3.6550542547115761E-3</v>
      </c>
      <c r="AD275" s="1">
        <f>(Table2[[#This Row],[Day High]]/Table2[[#This Row],[Close Price]])-1</f>
        <v>1.3599635825651379E-2</v>
      </c>
      <c r="AE275" s="1">
        <f>(Table2[[#This Row],[Close Price]]/Table2[[#This Row],[Current Week Low]])-1</f>
        <v>3.6550542547115761E-3</v>
      </c>
      <c r="AF275" s="1">
        <f>(Table2[[#This Row],[Current Week High]]/Table2[[#This Row],[Close Price]])-1</f>
        <v>6.7941276886309243E-2</v>
      </c>
      <c r="AG275" s="1">
        <f>(Table2[[#This Row],[Close Price]]/Table2[[#This Row],[Current Month Low]])-1</f>
        <v>3.6550542547115761E-3</v>
      </c>
      <c r="AH275" s="1">
        <f>(Table2[[#This Row],[Current Month High]]/Table2[[#This Row],[Close Price]])-1</f>
        <v>1.3599635825651379E-2</v>
      </c>
      <c r="AI275">
        <v>7.4598839194264199</v>
      </c>
      <c r="AJ275">
        <v>42.299595141700401</v>
      </c>
      <c r="AK275" t="str">
        <f>IF(AND(Table2[[#This Row],[20D EMA]]&gt;Table2[[#This Row],[50D EMA]],Table2[[#This Row],[50D EMA]]&gt;Table2[[#This Row],[200D EMA]]),"Uptrend","Downtrend/NoTrend")</f>
        <v>Uptrend</v>
      </c>
      <c r="AL275">
        <v>0.06</v>
      </c>
      <c r="AM275" t="s">
        <v>3181</v>
      </c>
      <c r="AN275">
        <v>-5.78</v>
      </c>
      <c r="AO275" t="s">
        <v>3180</v>
      </c>
      <c r="AP275">
        <v>4.6907460318982998E-2</v>
      </c>
      <c r="AQ275">
        <f>(Table2[[#This Row],[Sharpe Ratio]]-AVERAGE(Table2[Sharpe Ratio]))/_xlfn.STDEV.P(Table2[Sharpe Ratio])</f>
        <v>-0.1297892732416267</v>
      </c>
      <c r="AR2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-0.62649168490226659</v>
      </c>
      <c r="AS275">
        <f>_xlfn.RANK.AVG(Table2[[#This Row],[1Y Return vs Nifty Z-Score]],Table2[1Y Return vs Nifty Z-Score])</f>
        <v>371</v>
      </c>
      <c r="AT275">
        <f>_xlfn.RANK.AVG(Table2[[#This Row],[6M Return vs Nifty Z-Score]],Table2[6M Return vs Nifty Z-Score])</f>
        <v>148</v>
      </c>
      <c r="AU275">
        <f>_xlfn.RANK.AVG(Table2[[#This Row],[Sharpe Ratio Z-Score]],Table2[Sharpe Ratio Z-Score])</f>
        <v>374</v>
      </c>
      <c r="AV275">
        <f>(Table2[[#This Row],[Rank 1Y]]+Table2[[#This Row],[Rank 6M]]+Table2[[#This Row],[Rank Sharpe]])/3</f>
        <v>297.66666666666669</v>
      </c>
    </row>
    <row r="276" spans="1:48" hidden="1" x14ac:dyDescent="0.3">
      <c r="A276" t="s">
        <v>695</v>
      </c>
      <c r="B276" t="s">
        <v>696</v>
      </c>
      <c r="C276" t="s">
        <v>3146</v>
      </c>
      <c r="D276" t="s">
        <v>470</v>
      </c>
      <c r="E276">
        <v>25787.676845836599</v>
      </c>
      <c r="F276">
        <v>3669.35</v>
      </c>
      <c r="G276">
        <v>4.2142870896456399</v>
      </c>
      <c r="H276">
        <f>(Table2[[#This Row],[1Y Return vs Nifty]]-AVERAGE(Table2[1Y Return vs Nifty]))/_xlfn.STDEV.P(Table2[1Y Return vs Nifty])</f>
        <v>-0.34338078944797717</v>
      </c>
      <c r="I276">
        <v>5.5593811466154897</v>
      </c>
      <c r="J276">
        <f>(Table2[[#This Row],[1M Return vs Nifty]]-AVERAGE(Table2[1M Return vs Nifty]))/_xlfn.STDEV.P(Table2[1M Return vs Nifty])</f>
        <v>0.56538619428287851</v>
      </c>
      <c r="K276">
        <v>7.7359658424216899</v>
      </c>
      <c r="L276">
        <f>(Table2[[#This Row],[6M Return vs Nifty]]-AVERAGE(Table2[6M Return vs Nifty]))/_xlfn.STDEV.P(Table2[6M Return vs Nifty])</f>
        <v>6.960977928647008E-2</v>
      </c>
      <c r="M276">
        <v>2.8511808803844101</v>
      </c>
      <c r="N276">
        <f>(Table2[[#This Row],[1W Return vs Nifty]]-AVERAGE(Table2[1W Return vs Nifty]))/_xlfn.STDEV.P(Table2[1W Return vs Nifty])</f>
        <v>0.29547544351636451</v>
      </c>
      <c r="O276">
        <v>3596.34</v>
      </c>
      <c r="P276">
        <v>3606.4578113325801</v>
      </c>
      <c r="Q276">
        <v>3385.7343140825001</v>
      </c>
      <c r="R276">
        <v>60.317639763715597</v>
      </c>
      <c r="S276" s="1">
        <f>(Table2[[#This Row],[Close Price]]-Table2[[#This Row],[20D EMA]])/Table2[[#This Row],[20D EMA]]</f>
        <v>2.0301195103911131E-2</v>
      </c>
      <c r="T276" s="1">
        <f>(Table2[[#This Row],[Close Price]]-Table2[[#This Row],[50D EMA]])/Table2[[#This Row],[50D EMA]]</f>
        <v>1.7438770105612632E-2</v>
      </c>
      <c r="U276" s="1">
        <f>(Table2[[#This Row],[Close Price]]-Table2[[#This Row],[200D EMA]])/Table2[[#This Row],[200D EMA]]</f>
        <v>8.3767850518523881E-2</v>
      </c>
      <c r="V276">
        <v>0.41372413087234</v>
      </c>
      <c r="W276">
        <v>3647.7</v>
      </c>
      <c r="X276">
        <v>3713.1</v>
      </c>
      <c r="Y276">
        <v>3428</v>
      </c>
      <c r="Z276">
        <v>3769.65</v>
      </c>
      <c r="AA276">
        <v>3647.7</v>
      </c>
      <c r="AB276">
        <v>3713.1</v>
      </c>
      <c r="AC276" s="1">
        <f>(Table2[[#This Row],[Close Price]]/Table2[[#This Row],[Day Low]])-1</f>
        <v>5.9352468678894876E-3</v>
      </c>
      <c r="AD276" s="1">
        <f>(Table2[[#This Row],[Day High]]/Table2[[#This Row],[Close Price]])-1</f>
        <v>1.1923092645836464E-2</v>
      </c>
      <c r="AE276" s="1">
        <f>(Table2[[#This Row],[Close Price]]/Table2[[#This Row],[Current Week Low]])-1</f>
        <v>7.0405484247374472E-2</v>
      </c>
      <c r="AF276" s="1">
        <f>(Table2[[#This Row],[Current Week High]]/Table2[[#This Row],[Close Price]])-1</f>
        <v>2.7334541540054769E-2</v>
      </c>
      <c r="AG276" s="1">
        <f>(Table2[[#This Row],[Close Price]]/Table2[[#This Row],[Current Month Low]])-1</f>
        <v>5.9352468678894876E-3</v>
      </c>
      <c r="AH276" s="1">
        <f>(Table2[[#This Row],[Current Month High]]/Table2[[#This Row],[Close Price]])-1</f>
        <v>1.1923092645836464E-2</v>
      </c>
      <c r="AI276">
        <v>8.42519792333791</v>
      </c>
      <c r="AJ276">
        <v>42.140228549292999</v>
      </c>
      <c r="AK276" t="str">
        <f>IF(AND(Table2[[#This Row],[20D EMA]]&gt;Table2[[#This Row],[50D EMA]],Table2[[#This Row],[50D EMA]]&gt;Table2[[#This Row],[200D EMA]]),"Uptrend","Downtrend/NoTrend")</f>
        <v>Downtrend/NoTrend</v>
      </c>
      <c r="AL276">
        <v>-0.02</v>
      </c>
      <c r="AM276" t="s">
        <v>3180</v>
      </c>
      <c r="AN276">
        <v>0.32</v>
      </c>
      <c r="AO276" t="s">
        <v>3181</v>
      </c>
      <c r="AP276">
        <v>0.113745082508135</v>
      </c>
      <c r="AQ276">
        <f>(Table2[[#This Row],[Sharpe Ratio]]-AVERAGE(Table2[Sharpe Ratio]))/_xlfn.STDEV.P(Table2[Sharpe Ratio])</f>
        <v>0.66420397358548222</v>
      </c>
      <c r="AR2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6">
        <f>_xlfn.RANK.AVG(Table2[[#This Row],[1Y Return vs Nifty Z-Score]],Table2[1Y Return vs Nifty Z-Score])</f>
        <v>422</v>
      </c>
      <c r="AT276">
        <f>_xlfn.RANK.AVG(Table2[[#This Row],[6M Return vs Nifty Z-Score]],Table2[6M Return vs Nifty Z-Score])</f>
        <v>294</v>
      </c>
      <c r="AU276">
        <f>_xlfn.RANK.AVG(Table2[[#This Row],[Sharpe Ratio Z-Score]],Table2[Sharpe Ratio Z-Score])</f>
        <v>180</v>
      </c>
      <c r="AV276">
        <f>(Table2[[#This Row],[Rank 1Y]]+Table2[[#This Row],[Rank 6M]]+Table2[[#This Row],[Rank Sharpe]])/3</f>
        <v>298.66666666666669</v>
      </c>
    </row>
    <row r="277" spans="1:48" x14ac:dyDescent="0.3">
      <c r="A277" t="s">
        <v>371</v>
      </c>
      <c r="B277" t="s">
        <v>372</v>
      </c>
      <c r="C277" t="s">
        <v>3137</v>
      </c>
      <c r="D277" t="s">
        <v>373</v>
      </c>
      <c r="E277">
        <v>64900.0578918026</v>
      </c>
      <c r="F277">
        <v>1811.1</v>
      </c>
      <c r="G277">
        <v>6.4785962789108797</v>
      </c>
      <c r="H277">
        <f>(Table2[[#This Row],[1Y Return vs Nifty]]-AVERAGE(Table2[1Y Return vs Nifty]))/_xlfn.STDEV.P(Table2[1Y Return vs Nifty])</f>
        <v>-0.30512535328328488</v>
      </c>
      <c r="I277">
        <v>12.8774418640956</v>
      </c>
      <c r="J277">
        <f>(Table2[[#This Row],[1M Return vs Nifty]]-AVERAGE(Table2[1M Return vs Nifty]))/_xlfn.STDEV.P(Table2[1M Return vs Nifty])</f>
        <v>1.3474069910994078</v>
      </c>
      <c r="K277">
        <v>17.268968962896999</v>
      </c>
      <c r="L277">
        <f>(Table2[[#This Row],[6M Return vs Nifty]]-AVERAGE(Table2[6M Return vs Nifty]))/_xlfn.STDEV.P(Table2[6M Return vs Nifty])</f>
        <v>0.40123322138726958</v>
      </c>
      <c r="M277">
        <v>0.30990470580448798</v>
      </c>
      <c r="N277">
        <f>(Table2[[#This Row],[1W Return vs Nifty]]-AVERAGE(Table2[1W Return vs Nifty]))/_xlfn.STDEV.P(Table2[1W Return vs Nifty])</f>
        <v>-0.1871842585226933</v>
      </c>
      <c r="O277">
        <v>1759.84</v>
      </c>
      <c r="P277">
        <v>1756.4109697280801</v>
      </c>
      <c r="Q277">
        <v>1619.1555001321301</v>
      </c>
      <c r="R277">
        <v>53.612112058115102</v>
      </c>
      <c r="S277" s="1">
        <f>(Table2[[#This Row],[Close Price]]-Table2[[#This Row],[20D EMA]])/Table2[[#This Row],[20D EMA]]</f>
        <v>2.9127647967997088E-2</v>
      </c>
      <c r="T277" s="1">
        <f>(Table2[[#This Row],[Close Price]]-Table2[[#This Row],[50D EMA]])/Table2[[#This Row],[50D EMA]]</f>
        <v>3.1136807509455796E-2</v>
      </c>
      <c r="U277" s="1">
        <f>(Table2[[#This Row],[Close Price]]-Table2[[#This Row],[200D EMA]])/Table2[[#This Row],[200D EMA]]</f>
        <v>0.11854605678837289</v>
      </c>
      <c r="V277">
        <v>0.69086608386763304</v>
      </c>
      <c r="W277">
        <v>1791.6</v>
      </c>
      <c r="X277">
        <v>1824.6</v>
      </c>
      <c r="Y277">
        <v>1645</v>
      </c>
      <c r="Z277">
        <v>1824.6</v>
      </c>
      <c r="AA277">
        <v>1791.6</v>
      </c>
      <c r="AB277">
        <v>1824.6</v>
      </c>
      <c r="AC277" s="1">
        <f>(Table2[[#This Row],[Close Price]]/Table2[[#This Row],[Day Low]])-1</f>
        <v>1.0884125920964438E-2</v>
      </c>
      <c r="AD277" s="1">
        <f>(Table2[[#This Row],[Day High]]/Table2[[#This Row],[Close Price]])-1</f>
        <v>7.4540334603279135E-3</v>
      </c>
      <c r="AE277" s="1">
        <f>(Table2[[#This Row],[Close Price]]/Table2[[#This Row],[Current Week Low]])-1</f>
        <v>0.10097264437689968</v>
      </c>
      <c r="AF277" s="1">
        <f>(Table2[[#This Row],[Current Week High]]/Table2[[#This Row],[Close Price]])-1</f>
        <v>7.4540334603279135E-3</v>
      </c>
      <c r="AG277" s="1">
        <f>(Table2[[#This Row],[Close Price]]/Table2[[#This Row],[Current Month Low]])-1</f>
        <v>1.0884125920964438E-2</v>
      </c>
      <c r="AH277" s="1">
        <f>(Table2[[#This Row],[Current Month High]]/Table2[[#This Row],[Close Price]])-1</f>
        <v>7.4540334603279135E-3</v>
      </c>
      <c r="AI277">
        <v>9.9994478493733201</v>
      </c>
      <c r="AJ277">
        <v>54.801487243044498</v>
      </c>
      <c r="AK277" t="str">
        <f>IF(AND(Table2[[#This Row],[20D EMA]]&gt;Table2[[#This Row],[50D EMA]],Table2[[#This Row],[50D EMA]]&gt;Table2[[#This Row],[200D EMA]]),"Uptrend","Downtrend/NoTrend")</f>
        <v>Uptrend</v>
      </c>
      <c r="AL277">
        <v>0.06</v>
      </c>
      <c r="AM277" t="s">
        <v>3181</v>
      </c>
      <c r="AN277">
        <v>2.63</v>
      </c>
      <c r="AO277" t="s">
        <v>3181</v>
      </c>
      <c r="AP277">
        <v>6.7303457462623006E-2</v>
      </c>
      <c r="AQ277">
        <f>(Table2[[#This Row],[Sharpe Ratio]]-AVERAGE(Table2[Sharpe Ratio]))/_xlfn.STDEV.P(Table2[Sharpe Ratio])</f>
        <v>0.11250366693097512</v>
      </c>
      <c r="AR2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1.3688342676116743</v>
      </c>
      <c r="AS277">
        <f>_xlfn.RANK.AVG(Table2[[#This Row],[1Y Return vs Nifty Z-Score]],Table2[1Y Return vs Nifty Z-Score])</f>
        <v>401</v>
      </c>
      <c r="AT277">
        <f>_xlfn.RANK.AVG(Table2[[#This Row],[6M Return vs Nifty Z-Score]],Table2[6M Return vs Nifty Z-Score])</f>
        <v>184</v>
      </c>
      <c r="AU277">
        <f>_xlfn.RANK.AVG(Table2[[#This Row],[Sharpe Ratio Z-Score]],Table2[Sharpe Ratio Z-Score])</f>
        <v>312</v>
      </c>
      <c r="AV277">
        <f>(Table2[[#This Row],[Rank 1Y]]+Table2[[#This Row],[Rank 6M]]+Table2[[#This Row],[Rank Sharpe]])/3</f>
        <v>299</v>
      </c>
    </row>
    <row r="278" spans="1:48" x14ac:dyDescent="0.3">
      <c r="A278" t="s">
        <v>1524</v>
      </c>
      <c r="B278" t="s">
        <v>1525</v>
      </c>
      <c r="C278" t="s">
        <v>3149</v>
      </c>
      <c r="D278" t="s">
        <v>400</v>
      </c>
      <c r="E278">
        <v>6591.9777548577904</v>
      </c>
      <c r="F278">
        <v>343.45</v>
      </c>
      <c r="G278">
        <v>31.753465029509801</v>
      </c>
      <c r="H278">
        <f>(Table2[[#This Row],[1Y Return vs Nifty]]-AVERAGE(Table2[1Y Return vs Nifty]))/_xlfn.STDEV.P(Table2[1Y Return vs Nifty])</f>
        <v>0.12189279982206486</v>
      </c>
      <c r="I278">
        <v>7.2977487570281703</v>
      </c>
      <c r="J278">
        <f>(Table2[[#This Row],[1M Return vs Nifty]]-AVERAGE(Table2[1M Return vs Nifty]))/_xlfn.STDEV.P(Table2[1M Return vs Nifty])</f>
        <v>0.75115120448671258</v>
      </c>
      <c r="K278">
        <v>19.403357515838699</v>
      </c>
      <c r="L278">
        <f>(Table2[[#This Row],[6M Return vs Nifty]]-AVERAGE(Table2[6M Return vs Nifty]))/_xlfn.STDEV.P(Table2[6M Return vs Nifty])</f>
        <v>0.47548194130920118</v>
      </c>
      <c r="M278">
        <v>2.1537054279411998</v>
      </c>
      <c r="N278">
        <f>(Table2[[#This Row],[1W Return vs Nifty]]-AVERAGE(Table2[1W Return vs Nifty]))/_xlfn.STDEV.P(Table2[1W Return vs Nifty])</f>
        <v>0.163005270686194</v>
      </c>
      <c r="O278">
        <v>332.35</v>
      </c>
      <c r="P278">
        <v>330.96398322783898</v>
      </c>
      <c r="Q278">
        <v>302.604750328379</v>
      </c>
      <c r="R278">
        <v>52.755193493299501</v>
      </c>
      <c r="S278" s="1">
        <f>(Table2[[#This Row],[Close Price]]-Table2[[#This Row],[20D EMA]])/Table2[[#This Row],[20D EMA]]</f>
        <v>3.3398525650669371E-2</v>
      </c>
      <c r="T278" s="1">
        <f>(Table2[[#This Row],[Close Price]]-Table2[[#This Row],[50D EMA]])/Table2[[#This Row],[50D EMA]]</f>
        <v>3.7726210116239466E-2</v>
      </c>
      <c r="U278" s="1">
        <f>(Table2[[#This Row],[Close Price]]-Table2[[#This Row],[200D EMA]])/Table2[[#This Row],[200D EMA]]</f>
        <v>0.13497887798290265</v>
      </c>
      <c r="V278">
        <v>0.77928394469778695</v>
      </c>
      <c r="W278">
        <v>340.1</v>
      </c>
      <c r="X278">
        <v>349.6</v>
      </c>
      <c r="Y278">
        <v>313.7</v>
      </c>
      <c r="Z278">
        <v>358.4</v>
      </c>
      <c r="AA278">
        <v>340.1</v>
      </c>
      <c r="AB278">
        <v>349.6</v>
      </c>
      <c r="AC278" s="1">
        <f>(Table2[[#This Row],[Close Price]]/Table2[[#This Row],[Day Low]])-1</f>
        <v>9.8500441046749376E-3</v>
      </c>
      <c r="AD278" s="1">
        <f>(Table2[[#This Row],[Day High]]/Table2[[#This Row],[Close Price]])-1</f>
        <v>1.7906536613772062E-2</v>
      </c>
      <c r="AE278" s="1">
        <f>(Table2[[#This Row],[Close Price]]/Table2[[#This Row],[Current Week Low]])-1</f>
        <v>9.4835830411220901E-2</v>
      </c>
      <c r="AF278" s="1">
        <f>(Table2[[#This Row],[Current Week High]]/Table2[[#This Row],[Close Price]])-1</f>
        <v>4.3528897947299416E-2</v>
      </c>
      <c r="AG278" s="1">
        <f>(Table2[[#This Row],[Close Price]]/Table2[[#This Row],[Current Month Low]])-1</f>
        <v>9.8500441046749376E-3</v>
      </c>
      <c r="AH278" s="1">
        <f>(Table2[[#This Row],[Current Month High]]/Table2[[#This Row],[Close Price]])-1</f>
        <v>1.7906536613772062E-2</v>
      </c>
      <c r="AI278">
        <v>10.2635026932595</v>
      </c>
      <c r="AJ278">
        <v>62.004716981131999</v>
      </c>
      <c r="AK278" t="str">
        <f>IF(AND(Table2[[#This Row],[20D EMA]]&gt;Table2[[#This Row],[50D EMA]],Table2[[#This Row],[50D EMA]]&gt;Table2[[#This Row],[200D EMA]]),"Uptrend","Downtrend/NoTrend")</f>
        <v>Uptrend</v>
      </c>
      <c r="AL278">
        <v>0.04</v>
      </c>
      <c r="AM278" t="s">
        <v>3181</v>
      </c>
      <c r="AN278">
        <v>-6.68</v>
      </c>
      <c r="AO278" t="s">
        <v>3180</v>
      </c>
      <c r="AP278">
        <v>9.0475898465659996E-3</v>
      </c>
      <c r="AQ278">
        <f>(Table2[[#This Row],[Sharpe Ratio]]-AVERAGE(Table2[Sharpe Ratio]))/_xlfn.STDEV.P(Table2[Sharpe Ratio])</f>
        <v>-0.57954317675088551</v>
      </c>
      <c r="AR2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0.93198803955328713</v>
      </c>
      <c r="AS278">
        <f>_xlfn.RANK.AVG(Table2[[#This Row],[1Y Return vs Nifty Z-Score]],Table2[1Y Return vs Nifty Z-Score])</f>
        <v>261</v>
      </c>
      <c r="AT278">
        <f>_xlfn.RANK.AVG(Table2[[#This Row],[6M Return vs Nifty Z-Score]],Table2[6M Return vs Nifty Z-Score])</f>
        <v>159</v>
      </c>
      <c r="AU278">
        <f>_xlfn.RANK.AVG(Table2[[#This Row],[Sharpe Ratio Z-Score]],Table2[Sharpe Ratio Z-Score])</f>
        <v>479</v>
      </c>
      <c r="AV278">
        <f>(Table2[[#This Row],[Rank 1Y]]+Table2[[#This Row],[Rank 6M]]+Table2[[#This Row],[Rank Sharpe]])/3</f>
        <v>299.66666666666669</v>
      </c>
    </row>
    <row r="279" spans="1:48" x14ac:dyDescent="0.3">
      <c r="A279" t="s">
        <v>410</v>
      </c>
      <c r="B279" t="s">
        <v>411</v>
      </c>
      <c r="C279" t="s">
        <v>3145</v>
      </c>
      <c r="D279" t="s">
        <v>307</v>
      </c>
      <c r="E279">
        <v>54567.104260247899</v>
      </c>
      <c r="F279">
        <v>1642.85</v>
      </c>
      <c r="G279">
        <v>69.8834132798967</v>
      </c>
      <c r="H279">
        <f>(Table2[[#This Row],[1Y Return vs Nifty]]-AVERAGE(Table2[1Y Return vs Nifty]))/_xlfn.STDEV.P(Table2[1Y Return vs Nifty])</f>
        <v>0.76609713736177787</v>
      </c>
      <c r="I279">
        <v>-5.0954202240436697</v>
      </c>
      <c r="J279">
        <f>(Table2[[#This Row],[1M Return vs Nifty]]-AVERAGE(Table2[1M Return vs Nifty]))/_xlfn.STDEV.P(Table2[1M Return vs Nifty])</f>
        <v>-0.57320455803242165</v>
      </c>
      <c r="K279">
        <v>3.3390183093433601</v>
      </c>
      <c r="L279">
        <f>(Table2[[#This Row],[6M Return vs Nifty]]-AVERAGE(Table2[6M Return vs Nifty]))/_xlfn.STDEV.P(Table2[6M Return vs Nifty])</f>
        <v>-8.3346309915287492E-2</v>
      </c>
      <c r="M279">
        <v>-8.6449405053528299</v>
      </c>
      <c r="N279">
        <f>(Table2[[#This Row],[1W Return vs Nifty]]-AVERAGE(Table2[1W Return vs Nifty]))/_xlfn.STDEV.P(Table2[1W Return vs Nifty])</f>
        <v>-1.8879608071941627</v>
      </c>
      <c r="O279">
        <v>1767.05</v>
      </c>
      <c r="P279">
        <v>1757.2016540106399</v>
      </c>
      <c r="Q279">
        <v>1475.1150581596401</v>
      </c>
      <c r="R279">
        <v>26.156861650695401</v>
      </c>
      <c r="S279" s="1">
        <f>(Table2[[#This Row],[Close Price]]-Table2[[#This Row],[20D EMA]])/Table2[[#This Row],[20D EMA]]</f>
        <v>-7.0286635918621457E-2</v>
      </c>
      <c r="T279" s="1">
        <f>(Table2[[#This Row],[Close Price]]-Table2[[#This Row],[50D EMA]])/Table2[[#This Row],[50D EMA]]</f>
        <v>-6.5075999530073064E-2</v>
      </c>
      <c r="U279" s="1">
        <f>(Table2[[#This Row],[Close Price]]-Table2[[#This Row],[200D EMA]])/Table2[[#This Row],[200D EMA]]</f>
        <v>0.11370973464919183</v>
      </c>
      <c r="V279">
        <v>0.88850777211424103</v>
      </c>
      <c r="W279">
        <v>1635.1</v>
      </c>
      <c r="X279">
        <v>1667.4</v>
      </c>
      <c r="Y279">
        <v>1617.7</v>
      </c>
      <c r="Z279">
        <v>1782.95</v>
      </c>
      <c r="AA279">
        <v>1635.1</v>
      </c>
      <c r="AB279">
        <v>1667.4</v>
      </c>
      <c r="AC279" s="1">
        <f>(Table2[[#This Row],[Close Price]]/Table2[[#This Row],[Day Low]])-1</f>
        <v>4.7397712678123316E-3</v>
      </c>
      <c r="AD279" s="1">
        <f>(Table2[[#This Row],[Day High]]/Table2[[#This Row],[Close Price]])-1</f>
        <v>1.4943543232796674E-2</v>
      </c>
      <c r="AE279" s="1">
        <f>(Table2[[#This Row],[Close Price]]/Table2[[#This Row],[Current Week Low]])-1</f>
        <v>1.5546763924089602E-2</v>
      </c>
      <c r="AF279" s="1">
        <f>(Table2[[#This Row],[Current Week High]]/Table2[[#This Row],[Close Price]])-1</f>
        <v>8.5278631646224623E-2</v>
      </c>
      <c r="AG279" s="1">
        <f>(Table2[[#This Row],[Close Price]]/Table2[[#This Row],[Current Month Low]])-1</f>
        <v>4.7397712678123316E-3</v>
      </c>
      <c r="AH279" s="1">
        <f>(Table2[[#This Row],[Current Month High]]/Table2[[#This Row],[Close Price]])-1</f>
        <v>1.4943543232796674E-2</v>
      </c>
      <c r="AI279">
        <v>18.385732111878699</v>
      </c>
      <c r="AJ279">
        <v>102.53344017752499</v>
      </c>
      <c r="AK279" t="str">
        <f>IF(AND(Table2[[#This Row],[20D EMA]]&gt;Table2[[#This Row],[50D EMA]],Table2[[#This Row],[50D EMA]]&gt;Table2[[#This Row],[200D EMA]]),"Uptrend","Downtrend/NoTrend")</f>
        <v>Uptrend</v>
      </c>
      <c r="AL279">
        <v>7.0000000000000007E-2</v>
      </c>
      <c r="AM279" t="s">
        <v>3181</v>
      </c>
      <c r="AN279">
        <v>-12.67</v>
      </c>
      <c r="AO279" t="s">
        <v>3180</v>
      </c>
      <c r="AP279">
        <v>2.7253153042151999E-2</v>
      </c>
      <c r="AQ279">
        <f>(Table2[[#This Row],[Sharpe Ratio]]-AVERAGE(Table2[Sharpe Ratio]))/_xlfn.STDEV.P(Table2[Sharpe Ratio])</f>
        <v>-0.36327135620240458</v>
      </c>
      <c r="AR2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-2.1416858939824985</v>
      </c>
      <c r="AS279">
        <f>_xlfn.RANK.AVG(Table2[[#This Row],[1Y Return vs Nifty Z-Score]],Table2[1Y Return vs Nifty Z-Score])</f>
        <v>118</v>
      </c>
      <c r="AT279">
        <f>_xlfn.RANK.AVG(Table2[[#This Row],[6M Return vs Nifty Z-Score]],Table2[6M Return vs Nifty Z-Score])</f>
        <v>351</v>
      </c>
      <c r="AU279">
        <f>_xlfn.RANK.AVG(Table2[[#This Row],[Sharpe Ratio Z-Score]],Table2[Sharpe Ratio Z-Score])</f>
        <v>432</v>
      </c>
      <c r="AV279">
        <f>(Table2[[#This Row],[Rank 1Y]]+Table2[[#This Row],[Rank 6M]]+Table2[[#This Row],[Rank Sharpe]])/3</f>
        <v>300.33333333333331</v>
      </c>
    </row>
    <row r="280" spans="1:48" hidden="1" x14ac:dyDescent="0.3">
      <c r="A280" t="s">
        <v>310</v>
      </c>
      <c r="B280" t="s">
        <v>311</v>
      </c>
      <c r="C280" t="s">
        <v>3137</v>
      </c>
      <c r="D280" t="s">
        <v>197</v>
      </c>
      <c r="E280">
        <v>83276.777667401999</v>
      </c>
      <c r="F280">
        <v>3066</v>
      </c>
      <c r="G280">
        <v>18.637686443543299</v>
      </c>
      <c r="H280">
        <f>(Table2[[#This Row],[1Y Return vs Nifty]]-AVERAGE(Table2[1Y Return vs Nifty]))/_xlfn.STDEV.P(Table2[1Y Return vs Nifty])</f>
        <v>-9.969788789161102E-2</v>
      </c>
      <c r="I280">
        <v>-13.6687536177394</v>
      </c>
      <c r="J280">
        <f>(Table2[[#This Row],[1M Return vs Nifty]]-AVERAGE(Table2[1M Return vs Nifty]))/_xlfn.STDEV.P(Table2[1M Return vs Nifty])</f>
        <v>-1.4893659935199806</v>
      </c>
      <c r="K280">
        <v>1.5221742309733799</v>
      </c>
      <c r="L280">
        <f>(Table2[[#This Row],[6M Return vs Nifty]]-AVERAGE(Table2[6M Return vs Nifty]))/_xlfn.STDEV.P(Table2[6M Return vs Nifty])</f>
        <v>-0.1465486480888081</v>
      </c>
      <c r="M280">
        <v>-5.1000135361566796</v>
      </c>
      <c r="N280">
        <f>(Table2[[#This Row],[1W Return vs Nifty]]-AVERAGE(Table2[1W Return vs Nifty]))/_xlfn.STDEV.P(Table2[1W Return vs Nifty])</f>
        <v>-1.2146796377497342</v>
      </c>
      <c r="O280">
        <v>3311.25</v>
      </c>
      <c r="P280">
        <v>3420.18065898451</v>
      </c>
      <c r="Q280">
        <v>3042.89655437073</v>
      </c>
      <c r="R280">
        <v>14.8975900928748</v>
      </c>
      <c r="S280" s="1">
        <f>(Table2[[#This Row],[Close Price]]-Table2[[#This Row],[20D EMA]])/Table2[[#This Row],[20D EMA]]</f>
        <v>-7.4065685164212913E-2</v>
      </c>
      <c r="T280" s="1">
        <f>(Table2[[#This Row],[Close Price]]-Table2[[#This Row],[50D EMA]])/Table2[[#This Row],[50D EMA]]</f>
        <v>-0.10355612591811751</v>
      </c>
      <c r="U280" s="1">
        <f>(Table2[[#This Row],[Close Price]]-Table2[[#This Row],[200D EMA]])/Table2[[#This Row],[200D EMA]]</f>
        <v>7.5925833219945959E-3</v>
      </c>
      <c r="V280">
        <v>1.0433232546497799</v>
      </c>
      <c r="W280">
        <v>3058.9</v>
      </c>
      <c r="X280">
        <v>3096.6</v>
      </c>
      <c r="Y280">
        <v>3042.35</v>
      </c>
      <c r="Z280">
        <v>3150.8</v>
      </c>
      <c r="AA280">
        <v>3058.9</v>
      </c>
      <c r="AB280">
        <v>3096.6</v>
      </c>
      <c r="AC280" s="1">
        <f>(Table2[[#This Row],[Close Price]]/Table2[[#This Row],[Day Low]])-1</f>
        <v>2.3210958187582786E-3</v>
      </c>
      <c r="AD280" s="1">
        <f>(Table2[[#This Row],[Day High]]/Table2[[#This Row],[Close Price]])-1</f>
        <v>9.9804305283757166E-3</v>
      </c>
      <c r="AE280" s="1">
        <f>(Table2[[#This Row],[Close Price]]/Table2[[#This Row],[Current Week Low]])-1</f>
        <v>7.7735960688283257E-3</v>
      </c>
      <c r="AF280" s="1">
        <f>(Table2[[#This Row],[Current Week High]]/Table2[[#This Row],[Close Price]])-1</f>
        <v>2.7658186562296239E-2</v>
      </c>
      <c r="AG280" s="1">
        <f>(Table2[[#This Row],[Close Price]]/Table2[[#This Row],[Current Month Low]])-1</f>
        <v>2.3210958187582786E-3</v>
      </c>
      <c r="AH280" s="1">
        <f>(Table2[[#This Row],[Current Month High]]/Table2[[#This Row],[Close Price]])-1</f>
        <v>9.9804305283757166E-3</v>
      </c>
      <c r="AI280">
        <v>26.8754076973255</v>
      </c>
      <c r="AJ280">
        <v>47.0785762256548</v>
      </c>
      <c r="AK280" t="str">
        <f>IF(AND(Table2[[#This Row],[20D EMA]]&gt;Table2[[#This Row],[50D EMA]],Table2[[#This Row],[50D EMA]]&gt;Table2[[#This Row],[200D EMA]]),"Uptrend","Downtrend/NoTrend")</f>
        <v>Downtrend/NoTrend</v>
      </c>
      <c r="AL280">
        <v>-0.09</v>
      </c>
      <c r="AM280" t="s">
        <v>3180</v>
      </c>
      <c r="AN280">
        <v>-12.31</v>
      </c>
      <c r="AO280" t="s">
        <v>3180</v>
      </c>
      <c r="AP280">
        <v>0.101447686045681</v>
      </c>
      <c r="AQ280">
        <f>(Table2[[#This Row],[Sharpe Ratio]]-AVERAGE(Table2[Sharpe Ratio]))/_xlfn.STDEV.P(Table2[Sharpe Ratio])</f>
        <v>0.51811784088148549</v>
      </c>
      <c r="AR2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0">
        <f>_xlfn.RANK.AVG(Table2[[#This Row],[1Y Return vs Nifty Z-Score]],Table2[1Y Return vs Nifty Z-Score])</f>
        <v>318</v>
      </c>
      <c r="AT280">
        <f>_xlfn.RANK.AVG(Table2[[#This Row],[6M Return vs Nifty Z-Score]],Table2[6M Return vs Nifty Z-Score])</f>
        <v>371</v>
      </c>
      <c r="AU280">
        <f>_xlfn.RANK.AVG(Table2[[#This Row],[Sharpe Ratio Z-Score]],Table2[Sharpe Ratio Z-Score])</f>
        <v>214</v>
      </c>
      <c r="AV280">
        <f>(Table2[[#This Row],[Rank 1Y]]+Table2[[#This Row],[Rank 6M]]+Table2[[#This Row],[Rank Sharpe]])/3</f>
        <v>301</v>
      </c>
    </row>
    <row r="281" spans="1:48" hidden="1" x14ac:dyDescent="0.3">
      <c r="A281" t="s">
        <v>926</v>
      </c>
      <c r="B281" t="s">
        <v>927</v>
      </c>
      <c r="C281" t="s">
        <v>3146</v>
      </c>
      <c r="D281" t="s">
        <v>928</v>
      </c>
      <c r="E281">
        <v>16029.315237376</v>
      </c>
      <c r="F281">
        <v>1347.55</v>
      </c>
      <c r="G281">
        <v>31.7851860259197</v>
      </c>
      <c r="H281">
        <f>(Table2[[#This Row],[1Y Return vs Nifty]]-AVERAGE(Table2[1Y Return vs Nifty]))/_xlfn.STDEV.P(Table2[1Y Return vs Nifty])</f>
        <v>0.12242872510956196</v>
      </c>
      <c r="I281">
        <v>1.8942085928407599</v>
      </c>
      <c r="J281">
        <f>(Table2[[#This Row],[1M Return vs Nifty]]-AVERAGE(Table2[1M Return vs Nifty]))/_xlfn.STDEV.P(Table2[1M Return vs Nifty])</f>
        <v>0.17371943014595229</v>
      </c>
      <c r="K281">
        <v>-16.835256341607799</v>
      </c>
      <c r="L281">
        <f>(Table2[[#This Row],[6M Return vs Nifty]]-AVERAGE(Table2[6M Return vs Nifty]))/_xlfn.STDEV.P(Table2[6M Return vs Nifty])</f>
        <v>-0.78514639506009931</v>
      </c>
      <c r="M281">
        <v>5.81897061473913</v>
      </c>
      <c r="N281">
        <f>(Table2[[#This Row],[1W Return vs Nifty]]-AVERAGE(Table2[1W Return vs Nifty]))/_xlfn.STDEV.P(Table2[1W Return vs Nifty])</f>
        <v>0.85914204662966354</v>
      </c>
      <c r="O281">
        <v>1310.29</v>
      </c>
      <c r="P281">
        <v>1327.80214030459</v>
      </c>
      <c r="Q281">
        <v>1258.4315696743399</v>
      </c>
      <c r="R281">
        <v>53.018451381744299</v>
      </c>
      <c r="S281" s="1">
        <f>(Table2[[#This Row],[Close Price]]-Table2[[#This Row],[20D EMA]])/Table2[[#This Row],[20D EMA]]</f>
        <v>2.8436452998954424E-2</v>
      </c>
      <c r="T281" s="1">
        <f>(Table2[[#This Row],[Close Price]]-Table2[[#This Row],[50D EMA]])/Table2[[#This Row],[50D EMA]]</f>
        <v>1.4872592155093152E-2</v>
      </c>
      <c r="U281" s="1">
        <f>(Table2[[#This Row],[Close Price]]-Table2[[#This Row],[200D EMA]])/Table2[[#This Row],[200D EMA]]</f>
        <v>7.0817065046073435E-2</v>
      </c>
      <c r="V281">
        <v>1.3095860437575999</v>
      </c>
      <c r="W281">
        <v>1340</v>
      </c>
      <c r="X281">
        <v>1368.7</v>
      </c>
      <c r="Y281">
        <v>1115.5</v>
      </c>
      <c r="Z281">
        <v>1374.95</v>
      </c>
      <c r="AA281">
        <v>1340</v>
      </c>
      <c r="AB281">
        <v>1368.7</v>
      </c>
      <c r="AC281" s="1">
        <f>(Table2[[#This Row],[Close Price]]/Table2[[#This Row],[Day Low]])-1</f>
        <v>5.6343283582089843E-3</v>
      </c>
      <c r="AD281" s="1">
        <f>(Table2[[#This Row],[Day High]]/Table2[[#This Row],[Close Price]])-1</f>
        <v>1.5695150458238993E-2</v>
      </c>
      <c r="AE281" s="1">
        <f>(Table2[[#This Row],[Close Price]]/Table2[[#This Row],[Current Week Low]])-1</f>
        <v>0.20802330793366197</v>
      </c>
      <c r="AF281" s="1">
        <f>(Table2[[#This Row],[Current Week High]]/Table2[[#This Row],[Close Price]])-1</f>
        <v>2.033319728395977E-2</v>
      </c>
      <c r="AG281" s="1">
        <f>(Table2[[#This Row],[Close Price]]/Table2[[#This Row],[Current Month Low]])-1</f>
        <v>5.6343283582089843E-3</v>
      </c>
      <c r="AH281" s="1">
        <f>(Table2[[#This Row],[Current Month High]]/Table2[[#This Row],[Close Price]])-1</f>
        <v>1.5695150458238993E-2</v>
      </c>
      <c r="AI281">
        <v>25.7838299135468</v>
      </c>
      <c r="AJ281">
        <v>72.762820512820497</v>
      </c>
      <c r="AK281" t="str">
        <f>IF(AND(Table2[[#This Row],[20D EMA]]&gt;Table2[[#This Row],[50D EMA]],Table2[[#This Row],[50D EMA]]&gt;Table2[[#This Row],[200D EMA]]),"Uptrend","Downtrend/NoTrend")</f>
        <v>Downtrend/NoTrend</v>
      </c>
      <c r="AL281">
        <v>0.11</v>
      </c>
      <c r="AM281" t="s">
        <v>3181</v>
      </c>
      <c r="AN281">
        <v>-5</v>
      </c>
      <c r="AO281" t="s">
        <v>3180</v>
      </c>
      <c r="AP281">
        <v>0.18218520290292201</v>
      </c>
      <c r="AQ281">
        <f>(Table2[[#This Row],[Sharpe Ratio]]-AVERAGE(Table2[Sharpe Ratio]))/_xlfn.STDEV.P(Table2[Sharpe Ratio])</f>
        <v>1.4772339950860813</v>
      </c>
      <c r="AR2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1">
        <f>_xlfn.RANK.AVG(Table2[[#This Row],[1Y Return vs Nifty Z-Score]],Table2[1Y Return vs Nifty Z-Score])</f>
        <v>260</v>
      </c>
      <c r="AT281">
        <f>_xlfn.RANK.AVG(Table2[[#This Row],[6M Return vs Nifty Z-Score]],Table2[6M Return vs Nifty Z-Score])</f>
        <v>593</v>
      </c>
      <c r="AU281">
        <f>_xlfn.RANK.AVG(Table2[[#This Row],[Sharpe Ratio Z-Score]],Table2[Sharpe Ratio Z-Score])</f>
        <v>50</v>
      </c>
      <c r="AV281">
        <f>(Table2[[#This Row],[Rank 1Y]]+Table2[[#This Row],[Rank 6M]]+Table2[[#This Row],[Rank Sharpe]])/3</f>
        <v>301</v>
      </c>
    </row>
    <row r="282" spans="1:48" hidden="1" x14ac:dyDescent="0.3">
      <c r="A282" t="s">
        <v>1295</v>
      </c>
      <c r="B282" t="s">
        <v>1296</v>
      </c>
      <c r="C282" t="s">
        <v>3138</v>
      </c>
      <c r="D282" t="s">
        <v>46</v>
      </c>
      <c r="E282">
        <v>8848.56272112644</v>
      </c>
      <c r="F282">
        <v>1393.3</v>
      </c>
      <c r="G282">
        <v>29.364296205879199</v>
      </c>
      <c r="H282">
        <f>(Table2[[#This Row],[1Y Return vs Nifty]]-AVERAGE(Table2[1Y Return vs Nifty]))/_xlfn.STDEV.P(Table2[1Y Return vs Nifty])</f>
        <v>8.1527863861736868E-2</v>
      </c>
      <c r="I282">
        <v>-6.3316155002852001</v>
      </c>
      <c r="J282">
        <f>(Table2[[#This Row],[1M Return vs Nifty]]-AVERAGE(Table2[1M Return vs Nifty]))/_xlfn.STDEV.P(Table2[1M Return vs Nifty])</f>
        <v>-0.70530655229957406</v>
      </c>
      <c r="K282">
        <v>8.0315443639099406</v>
      </c>
      <c r="L282">
        <f>(Table2[[#This Row],[6M Return vs Nifty]]-AVERAGE(Table2[6M Return vs Nifty]))/_xlfn.STDEV.P(Table2[6M Return vs Nifty])</f>
        <v>7.9892034045882299E-2</v>
      </c>
      <c r="M282">
        <v>0.98756266568630802</v>
      </c>
      <c r="N282">
        <f>(Table2[[#This Row],[1W Return vs Nifty]]-AVERAGE(Table2[1W Return vs Nifty]))/_xlfn.STDEV.P(Table2[1W Return vs Nifty])</f>
        <v>-5.8477983985246874E-2</v>
      </c>
      <c r="O282">
        <v>1402.4</v>
      </c>
      <c r="P282">
        <v>1467.85671030041</v>
      </c>
      <c r="Q282">
        <v>1359.7009172329799</v>
      </c>
      <c r="R282">
        <v>28.747248130053201</v>
      </c>
      <c r="S282" s="1">
        <f>(Table2[[#This Row],[Close Price]]-Table2[[#This Row],[20D EMA]])/Table2[[#This Row],[20D EMA]]</f>
        <v>-6.4888762122077412E-3</v>
      </c>
      <c r="T282" s="1">
        <f>(Table2[[#This Row],[Close Price]]-Table2[[#This Row],[50D EMA]])/Table2[[#This Row],[50D EMA]]</f>
        <v>-5.0792907630031088E-2</v>
      </c>
      <c r="U282" s="1">
        <f>(Table2[[#This Row],[Close Price]]-Table2[[#This Row],[200D EMA]])/Table2[[#This Row],[200D EMA]]</f>
        <v>2.4710642128119527E-2</v>
      </c>
      <c r="V282">
        <v>0.65555972555172404</v>
      </c>
      <c r="W282">
        <v>1360.35</v>
      </c>
      <c r="X282">
        <v>1399</v>
      </c>
      <c r="Y282">
        <v>1289</v>
      </c>
      <c r="Z282">
        <v>1409.35</v>
      </c>
      <c r="AA282">
        <v>1360.35</v>
      </c>
      <c r="AB282">
        <v>1399</v>
      </c>
      <c r="AC282" s="1">
        <f>(Table2[[#This Row],[Close Price]]/Table2[[#This Row],[Day Low]])-1</f>
        <v>2.4221707648766966E-2</v>
      </c>
      <c r="AD282" s="1">
        <f>(Table2[[#This Row],[Day High]]/Table2[[#This Row],[Close Price]])-1</f>
        <v>4.091006961889132E-3</v>
      </c>
      <c r="AE282" s="1">
        <f>(Table2[[#This Row],[Close Price]]/Table2[[#This Row],[Current Week Low]])-1</f>
        <v>8.0915438324282274E-2</v>
      </c>
      <c r="AF282" s="1">
        <f>(Table2[[#This Row],[Current Week High]]/Table2[[#This Row],[Close Price]])-1</f>
        <v>1.1519414340055878E-2</v>
      </c>
      <c r="AG282" s="1">
        <f>(Table2[[#This Row],[Close Price]]/Table2[[#This Row],[Current Month Low]])-1</f>
        <v>2.4221707648766966E-2</v>
      </c>
      <c r="AH282" s="1">
        <f>(Table2[[#This Row],[Current Month High]]/Table2[[#This Row],[Close Price]])-1</f>
        <v>4.091006961889132E-3</v>
      </c>
      <c r="AI282">
        <v>34.924280485178997</v>
      </c>
      <c r="AJ282">
        <v>73.059247298472201</v>
      </c>
      <c r="AK282" t="str">
        <f>IF(AND(Table2[[#This Row],[20D EMA]]&gt;Table2[[#This Row],[50D EMA]],Table2[[#This Row],[50D EMA]]&gt;Table2[[#This Row],[200D EMA]]),"Uptrend","Downtrend/NoTrend")</f>
        <v>Downtrend/NoTrend</v>
      </c>
      <c r="AL282">
        <v>-7.0000000000000007E-2</v>
      </c>
      <c r="AM282" t="s">
        <v>3180</v>
      </c>
      <c r="AN282">
        <v>-5.22</v>
      </c>
      <c r="AO282" t="s">
        <v>3180</v>
      </c>
      <c r="AP282">
        <v>5.6356792924076998E-2</v>
      </c>
      <c r="AQ282">
        <f>(Table2[[#This Row],[Sharpe Ratio]]-AVERAGE(Table2[Sharpe Ratio]))/_xlfn.STDEV.P(Table2[Sharpe Ratio])</f>
        <v>-1.7536532498770557E-2</v>
      </c>
      <c r="AR2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2">
        <f>_xlfn.RANK.AVG(Table2[[#This Row],[1Y Return vs Nifty Z-Score]],Table2[1Y Return vs Nifty Z-Score])</f>
        <v>275</v>
      </c>
      <c r="AT282">
        <f>_xlfn.RANK.AVG(Table2[[#This Row],[6M Return vs Nifty Z-Score]],Table2[6M Return vs Nifty Z-Score])</f>
        <v>288</v>
      </c>
      <c r="AU282">
        <f>_xlfn.RANK.AVG(Table2[[#This Row],[Sharpe Ratio Z-Score]],Table2[Sharpe Ratio Z-Score])</f>
        <v>342</v>
      </c>
      <c r="AV282">
        <f>(Table2[[#This Row],[Rank 1Y]]+Table2[[#This Row],[Rank 6M]]+Table2[[#This Row],[Rank Sharpe]])/3</f>
        <v>301.66666666666669</v>
      </c>
    </row>
    <row r="283" spans="1:48" x14ac:dyDescent="0.3">
      <c r="A283" t="s">
        <v>523</v>
      </c>
      <c r="B283" t="s">
        <v>524</v>
      </c>
      <c r="C283" t="s">
        <v>3139</v>
      </c>
      <c r="D283" t="s">
        <v>51</v>
      </c>
      <c r="E283">
        <v>40299.417426095002</v>
      </c>
      <c r="F283">
        <v>1607.1</v>
      </c>
      <c r="G283">
        <v>36.208512699473197</v>
      </c>
      <c r="H283">
        <f>(Table2[[#This Row],[1Y Return vs Nifty]]-AVERAGE(Table2[1Y Return vs Nifty]))/_xlfn.STDEV.P(Table2[1Y Return vs Nifty])</f>
        <v>0.19716069722623955</v>
      </c>
      <c r="I283">
        <v>12.106246493712501</v>
      </c>
      <c r="J283">
        <f>(Table2[[#This Row],[1M Return vs Nifty]]-AVERAGE(Table2[1M Return vs Nifty]))/_xlfn.STDEV.P(Table2[1M Return vs Nifty])</f>
        <v>1.2649957019162432</v>
      </c>
      <c r="K283">
        <v>11.438030581094299</v>
      </c>
      <c r="L283">
        <f>(Table2[[#This Row],[6M Return vs Nifty]]-AVERAGE(Table2[6M Return vs Nifty]))/_xlfn.STDEV.P(Table2[6M Return vs Nifty])</f>
        <v>0.1983930636307005</v>
      </c>
      <c r="M283">
        <v>-1.4405673627943901E-2</v>
      </c>
      <c r="N283">
        <f>(Table2[[#This Row],[1W Return vs Nifty]]-AVERAGE(Table2[1W Return vs Nifty]))/_xlfn.STDEV.P(Table2[1W Return vs Nifty])</f>
        <v>-0.24877990588711496</v>
      </c>
      <c r="O283">
        <v>1580.77</v>
      </c>
      <c r="P283">
        <v>1512.15351295501</v>
      </c>
      <c r="Q283">
        <v>1312.7140447827501</v>
      </c>
      <c r="R283">
        <v>39.986954558157102</v>
      </c>
      <c r="S283" s="1">
        <f>(Table2[[#This Row],[Close Price]]-Table2[[#This Row],[20D EMA]])/Table2[[#This Row],[20D EMA]]</f>
        <v>1.6656439583241034E-2</v>
      </c>
      <c r="T283" s="1">
        <f>(Table2[[#This Row],[Close Price]]-Table2[[#This Row],[50D EMA]])/Table2[[#This Row],[50D EMA]]</f>
        <v>6.2788920722372965E-2</v>
      </c>
      <c r="U283" s="1">
        <f>(Table2[[#This Row],[Close Price]]-Table2[[#This Row],[200D EMA]])/Table2[[#This Row],[200D EMA]]</f>
        <v>0.22425748881659124</v>
      </c>
      <c r="V283">
        <v>0.56596951208887403</v>
      </c>
      <c r="W283">
        <v>1598</v>
      </c>
      <c r="X283">
        <v>1618.05</v>
      </c>
      <c r="Y283">
        <v>1544.9</v>
      </c>
      <c r="Z283">
        <v>1618.05</v>
      </c>
      <c r="AA283">
        <v>1598</v>
      </c>
      <c r="AB283">
        <v>1618.05</v>
      </c>
      <c r="AC283" s="1">
        <f>(Table2[[#This Row],[Close Price]]/Table2[[#This Row],[Day Low]])-1</f>
        <v>5.6946182728410122E-3</v>
      </c>
      <c r="AD283" s="1">
        <f>(Table2[[#This Row],[Day High]]/Table2[[#This Row],[Close Price]])-1</f>
        <v>6.8135150270673961E-3</v>
      </c>
      <c r="AE283" s="1">
        <f>(Table2[[#This Row],[Close Price]]/Table2[[#This Row],[Current Week Low]])-1</f>
        <v>4.0261505599067826E-2</v>
      </c>
      <c r="AF283" s="1">
        <f>(Table2[[#This Row],[Current Week High]]/Table2[[#This Row],[Close Price]])-1</f>
        <v>6.8135150270673961E-3</v>
      </c>
      <c r="AG283" s="1">
        <f>(Table2[[#This Row],[Close Price]]/Table2[[#This Row],[Current Month Low]])-1</f>
        <v>5.6946182728410122E-3</v>
      </c>
      <c r="AH283" s="1">
        <f>(Table2[[#This Row],[Current Month High]]/Table2[[#This Row],[Close Price]])-1</f>
        <v>6.8135150270673961E-3</v>
      </c>
      <c r="AI283">
        <v>6.3188351689378504</v>
      </c>
      <c r="AJ283">
        <v>66.297599337748295</v>
      </c>
      <c r="AK283" t="str">
        <f>IF(AND(Table2[[#This Row],[20D EMA]]&gt;Table2[[#This Row],[50D EMA]],Table2[[#This Row],[50D EMA]]&gt;Table2[[#This Row],[200D EMA]]),"Uptrend","Downtrend/NoTrend")</f>
        <v>Uptrend</v>
      </c>
      <c r="AL283">
        <v>0.15</v>
      </c>
      <c r="AM283" t="s">
        <v>3181</v>
      </c>
      <c r="AN283">
        <v>-2.93</v>
      </c>
      <c r="AO283" t="s">
        <v>3180</v>
      </c>
      <c r="AP283">
        <v>2.8561554214683999E-2</v>
      </c>
      <c r="AQ283">
        <f>(Table2[[#This Row],[Sharpe Ratio]]-AVERAGE(Table2[Sharpe Ratio]))/_xlfn.STDEV.P(Table2[Sharpe Ratio])</f>
        <v>-0.34772828837466119</v>
      </c>
      <c r="AR2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1.0640412685114071</v>
      </c>
      <c r="AS283">
        <f>_xlfn.RANK.AVG(Table2[[#This Row],[1Y Return vs Nifty Z-Score]],Table2[1Y Return vs Nifty Z-Score])</f>
        <v>231</v>
      </c>
      <c r="AT283">
        <f>_xlfn.RANK.AVG(Table2[[#This Row],[6M Return vs Nifty Z-Score]],Table2[6M Return vs Nifty Z-Score])</f>
        <v>249</v>
      </c>
      <c r="AU283">
        <f>_xlfn.RANK.AVG(Table2[[#This Row],[Sharpe Ratio Z-Score]],Table2[Sharpe Ratio Z-Score])</f>
        <v>428</v>
      </c>
      <c r="AV283">
        <f>(Table2[[#This Row],[Rank 1Y]]+Table2[[#This Row],[Rank 6M]]+Table2[[#This Row],[Rank Sharpe]])/3</f>
        <v>302.66666666666669</v>
      </c>
    </row>
    <row r="284" spans="1:48" hidden="1" x14ac:dyDescent="0.3">
      <c r="A284" t="s">
        <v>753</v>
      </c>
      <c r="B284" t="s">
        <v>754</v>
      </c>
      <c r="C284" t="s">
        <v>3133</v>
      </c>
      <c r="D284" t="s">
        <v>194</v>
      </c>
      <c r="E284">
        <v>21948.503700243698</v>
      </c>
      <c r="F284">
        <v>390.9</v>
      </c>
      <c r="G284">
        <v>22.819464168183298</v>
      </c>
      <c r="H284">
        <f>(Table2[[#This Row],[1Y Return vs Nifty]]-AVERAGE(Table2[1Y Return vs Nifty]))/_xlfn.STDEV.P(Table2[1Y Return vs Nifty])</f>
        <v>-2.9046878056770638E-2</v>
      </c>
      <c r="I284">
        <v>-3.2073275130722498</v>
      </c>
      <c r="J284">
        <f>(Table2[[#This Row],[1M Return vs Nifty]]-AVERAGE(Table2[1M Return vs Nifty]))/_xlfn.STDEV.P(Table2[1M Return vs Nifty])</f>
        <v>-0.37143966111506238</v>
      </c>
      <c r="K284">
        <v>25.373083883632201</v>
      </c>
      <c r="L284">
        <f>(Table2[[#This Row],[6M Return vs Nifty]]-AVERAGE(Table2[6M Return vs Nifty]))/_xlfn.STDEV.P(Table2[6M Return vs Nifty])</f>
        <v>0.6831501001746394</v>
      </c>
      <c r="M284">
        <v>-0.85669746419715798</v>
      </c>
      <c r="N284">
        <f>(Table2[[#This Row],[1W Return vs Nifty]]-AVERAGE(Table2[1W Return vs Nifty]))/_xlfn.STDEV.P(Table2[1W Return vs Nifty])</f>
        <v>-0.40875476762495155</v>
      </c>
      <c r="O284">
        <v>396.48</v>
      </c>
      <c r="P284">
        <v>393.12949972810202</v>
      </c>
      <c r="Q284">
        <v>352.391094370063</v>
      </c>
      <c r="R284">
        <v>36.1541144681932</v>
      </c>
      <c r="S284" s="1">
        <f>(Table2[[#This Row],[Close Price]]-Table2[[#This Row],[20D EMA]])/Table2[[#This Row],[20D EMA]]</f>
        <v>-1.4073849878934726E-2</v>
      </c>
      <c r="T284" s="1">
        <f>(Table2[[#This Row],[Close Price]]-Table2[[#This Row],[50D EMA]])/Table2[[#This Row],[50D EMA]]</f>
        <v>-5.6711585613494235E-3</v>
      </c>
      <c r="U284" s="1">
        <f>(Table2[[#This Row],[Close Price]]-Table2[[#This Row],[200D EMA]])/Table2[[#This Row],[200D EMA]]</f>
        <v>0.10927888429977434</v>
      </c>
      <c r="V284">
        <v>0.17690837527912001</v>
      </c>
      <c r="W284">
        <v>388.35</v>
      </c>
      <c r="X284">
        <v>393.2</v>
      </c>
      <c r="Y284">
        <v>384</v>
      </c>
      <c r="Z284">
        <v>395.8</v>
      </c>
      <c r="AA284">
        <v>388.35</v>
      </c>
      <c r="AB284">
        <v>393.2</v>
      </c>
      <c r="AC284" s="1">
        <f>(Table2[[#This Row],[Close Price]]/Table2[[#This Row],[Day Low]])-1</f>
        <v>6.566241792197669E-3</v>
      </c>
      <c r="AD284" s="1">
        <f>(Table2[[#This Row],[Day High]]/Table2[[#This Row],[Close Price]])-1</f>
        <v>5.8838577641340262E-3</v>
      </c>
      <c r="AE284" s="1">
        <f>(Table2[[#This Row],[Close Price]]/Table2[[#This Row],[Current Week Low]])-1</f>
        <v>1.7968749999999867E-2</v>
      </c>
      <c r="AF284" s="1">
        <f>(Table2[[#This Row],[Current Week High]]/Table2[[#This Row],[Close Price]])-1</f>
        <v>1.2535175236633389E-2</v>
      </c>
      <c r="AG284" s="1">
        <f>(Table2[[#This Row],[Close Price]]/Table2[[#This Row],[Current Month Low]])-1</f>
        <v>6.566241792197669E-3</v>
      </c>
      <c r="AH284" s="1">
        <f>(Table2[[#This Row],[Current Month High]]/Table2[[#This Row],[Close Price]])-1</f>
        <v>5.8838577641340262E-3</v>
      </c>
      <c r="AI284">
        <v>20.158608339728801</v>
      </c>
      <c r="AJ284">
        <v>53.595284872298599</v>
      </c>
      <c r="AK284" t="str">
        <f>IF(AND(Table2[[#This Row],[20D EMA]]&gt;Table2[[#This Row],[50D EMA]],Table2[[#This Row],[50D EMA]]&gt;Table2[[#This Row],[200D EMA]]),"Uptrend","Downtrend/NoTrend")</f>
        <v>Uptrend</v>
      </c>
      <c r="AL284">
        <v>0.3</v>
      </c>
      <c r="AM284" t="s">
        <v>3181</v>
      </c>
      <c r="AN284">
        <v>-4.2</v>
      </c>
      <c r="AO284" t="s">
        <v>3180</v>
      </c>
      <c r="AP284">
        <v>9.4704255248360004E-3</v>
      </c>
      <c r="AQ284">
        <f>(Table2[[#This Row],[Sharpe Ratio]]-AVERAGE(Table2[Sharpe Ratio]))/_xlfn.STDEV.P(Table2[Sharpe Ratio])</f>
        <v>-0.57452012742525538</v>
      </c>
      <c r="AR2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-0.70061133404740061</v>
      </c>
      <c r="AS284">
        <f>_xlfn.RANK.AVG(Table2[[#This Row],[1Y Return vs Nifty Z-Score]],Table2[1Y Return vs Nifty Z-Score])</f>
        <v>303</v>
      </c>
      <c r="AT284">
        <f>_xlfn.RANK.AVG(Table2[[#This Row],[6M Return vs Nifty Z-Score]],Table2[6M Return vs Nifty Z-Score])</f>
        <v>127</v>
      </c>
      <c r="AU284">
        <f>_xlfn.RANK.AVG(Table2[[#This Row],[Sharpe Ratio Z-Score]],Table2[Sharpe Ratio Z-Score])</f>
        <v>478</v>
      </c>
      <c r="AV284">
        <f>(Table2[[#This Row],[Rank 1Y]]+Table2[[#This Row],[Rank 6M]]+Table2[[#This Row],[Rank Sharpe]])/3</f>
        <v>302.66666666666669</v>
      </c>
    </row>
    <row r="285" spans="1:48" hidden="1" x14ac:dyDescent="0.3">
      <c r="A285" t="s">
        <v>248</v>
      </c>
      <c r="B285" t="s">
        <v>249</v>
      </c>
      <c r="C285" t="s">
        <v>3139</v>
      </c>
      <c r="D285" t="s">
        <v>51</v>
      </c>
      <c r="E285">
        <v>100726.411426833</v>
      </c>
      <c r="F285">
        <v>1004</v>
      </c>
      <c r="G285">
        <v>46.496592156442702</v>
      </c>
      <c r="H285">
        <f>(Table2[[#This Row],[1Y Return vs Nifty]]-AVERAGE(Table2[1Y Return vs Nifty]))/_xlfn.STDEV.P(Table2[1Y Return vs Nifty])</f>
        <v>0.37097749256022539</v>
      </c>
      <c r="I285">
        <v>-0.14714724578020399</v>
      </c>
      <c r="J285">
        <f>(Table2[[#This Row],[1M Return vs Nifty]]-AVERAGE(Table2[1M Return vs Nifty]))/_xlfn.STDEV.P(Table2[1M Return vs Nifty])</f>
        <v>-4.4423433262010328E-2</v>
      </c>
      <c r="K285">
        <v>-5.8988648659728797</v>
      </c>
      <c r="L285">
        <f>(Table2[[#This Row],[6M Return vs Nifty]]-AVERAGE(Table2[6M Return vs Nifty]))/_xlfn.STDEV.P(Table2[6M Return vs Nifty])</f>
        <v>-0.40470344969672195</v>
      </c>
      <c r="M285">
        <v>-0.95342044210897503</v>
      </c>
      <c r="N285">
        <f>(Table2[[#This Row],[1W Return vs Nifty]]-AVERAGE(Table2[1W Return vs Nifty]))/_xlfn.STDEV.P(Table2[1W Return vs Nifty])</f>
        <v>-0.42712517701462166</v>
      </c>
      <c r="O285">
        <v>1021.15</v>
      </c>
      <c r="P285">
        <v>1060.0470835394899</v>
      </c>
      <c r="Q285">
        <v>998.55977881079605</v>
      </c>
      <c r="R285">
        <v>30.5527348952428</v>
      </c>
      <c r="S285" s="1">
        <f>(Table2[[#This Row],[Close Price]]-Table2[[#This Row],[20D EMA]])/Table2[[#This Row],[20D EMA]]</f>
        <v>-1.6794790187533642E-2</v>
      </c>
      <c r="T285" s="1">
        <f>(Table2[[#This Row],[Close Price]]-Table2[[#This Row],[50D EMA]])/Table2[[#This Row],[50D EMA]]</f>
        <v>-5.2872258609824273E-2</v>
      </c>
      <c r="U285" s="1">
        <f>(Table2[[#This Row],[Close Price]]-Table2[[#This Row],[200D EMA]])/Table2[[#This Row],[200D EMA]]</f>
        <v>5.4480676116184217E-3</v>
      </c>
      <c r="V285">
        <v>0.39538190001207602</v>
      </c>
      <c r="W285">
        <v>998.45</v>
      </c>
      <c r="X285">
        <v>1013.9</v>
      </c>
      <c r="Y285">
        <v>977</v>
      </c>
      <c r="Z285">
        <v>1016.8</v>
      </c>
      <c r="AA285">
        <v>998.45</v>
      </c>
      <c r="AB285">
        <v>1013.9</v>
      </c>
      <c r="AC285" s="1">
        <f>(Table2[[#This Row],[Close Price]]/Table2[[#This Row],[Day Low]])-1</f>
        <v>5.5586158545746223E-3</v>
      </c>
      <c r="AD285" s="1">
        <f>(Table2[[#This Row],[Day High]]/Table2[[#This Row],[Close Price]])-1</f>
        <v>9.8605577689243606E-3</v>
      </c>
      <c r="AE285" s="1">
        <f>(Table2[[#This Row],[Close Price]]/Table2[[#This Row],[Current Week Low]])-1</f>
        <v>2.763561924257929E-2</v>
      </c>
      <c r="AF285" s="1">
        <f>(Table2[[#This Row],[Current Week High]]/Table2[[#This Row],[Close Price]])-1</f>
        <v>1.2749003984063645E-2</v>
      </c>
      <c r="AG285" s="1">
        <f>(Table2[[#This Row],[Close Price]]/Table2[[#This Row],[Current Month Low]])-1</f>
        <v>5.5586158545746223E-3</v>
      </c>
      <c r="AH285" s="1">
        <f>(Table2[[#This Row],[Current Month High]]/Table2[[#This Row],[Close Price]])-1</f>
        <v>9.8605577689243606E-3</v>
      </c>
      <c r="AI285">
        <v>31.902390438247</v>
      </c>
      <c r="AJ285">
        <v>76.063130206049905</v>
      </c>
      <c r="AK285" t="str">
        <f>IF(AND(Table2[[#This Row],[20D EMA]]&gt;Table2[[#This Row],[50D EMA]],Table2[[#This Row],[50D EMA]]&gt;Table2[[#This Row],[200D EMA]]),"Uptrend","Downtrend/NoTrend")</f>
        <v>Downtrend/NoTrend</v>
      </c>
      <c r="AL285">
        <v>-0.17</v>
      </c>
      <c r="AM285" t="s">
        <v>3180</v>
      </c>
      <c r="AN285">
        <v>-1.58</v>
      </c>
      <c r="AO285" t="s">
        <v>3180</v>
      </c>
      <c r="AP285">
        <v>8.5683278811615998E-2</v>
      </c>
      <c r="AQ285">
        <f>(Table2[[#This Row],[Sharpe Ratio]]-AVERAGE(Table2[Sharpe Ratio]))/_xlfn.STDEV.P(Table2[Sharpe Ratio])</f>
        <v>0.3308455760385336</v>
      </c>
      <c r="AR2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5">
        <f>_xlfn.RANK.AVG(Table2[[#This Row],[1Y Return vs Nifty Z-Score]],Table2[1Y Return vs Nifty Z-Score])</f>
        <v>193</v>
      </c>
      <c r="AT285">
        <f>_xlfn.RANK.AVG(Table2[[#This Row],[6M Return vs Nifty Z-Score]],Table2[6M Return vs Nifty Z-Score])</f>
        <v>460</v>
      </c>
      <c r="AU285">
        <f>_xlfn.RANK.AVG(Table2[[#This Row],[Sharpe Ratio Z-Score]],Table2[Sharpe Ratio Z-Score])</f>
        <v>259</v>
      </c>
      <c r="AV285">
        <f>(Table2[[#This Row],[Rank 1Y]]+Table2[[#This Row],[Rank 6M]]+Table2[[#This Row],[Rank Sharpe]])/3</f>
        <v>304</v>
      </c>
    </row>
    <row r="286" spans="1:48" hidden="1" x14ac:dyDescent="0.3">
      <c r="A286" t="s">
        <v>312</v>
      </c>
      <c r="B286" t="s">
        <v>313</v>
      </c>
      <c r="C286" t="s">
        <v>3146</v>
      </c>
      <c r="D286" t="s">
        <v>161</v>
      </c>
      <c r="E286">
        <v>83202.508226251797</v>
      </c>
      <c r="F286">
        <v>241.97</v>
      </c>
      <c r="G286">
        <v>71.079620406280796</v>
      </c>
      <c r="H286">
        <f>(Table2[[#This Row],[1Y Return vs Nifty]]-AVERAGE(Table2[1Y Return vs Nifty]))/_xlfn.STDEV.P(Table2[1Y Return vs Nifty])</f>
        <v>0.78630702105614492</v>
      </c>
      <c r="I286">
        <v>-9.1154200984245399</v>
      </c>
      <c r="J286">
        <f>(Table2[[#This Row],[1M Return vs Nifty]]-AVERAGE(Table2[1M Return vs Nifty]))/_xlfn.STDEV.P(Table2[1M Return vs Nifty])</f>
        <v>-1.0027887916609424</v>
      </c>
      <c r="K286">
        <v>-24.850037046246101</v>
      </c>
      <c r="L286">
        <f>(Table2[[#This Row],[6M Return vs Nifty]]-AVERAGE(Table2[6M Return vs Nifty]))/_xlfn.STDEV.P(Table2[6M Return vs Nifty])</f>
        <v>-1.0639556151312142</v>
      </c>
      <c r="M286">
        <v>4.6827194058282098</v>
      </c>
      <c r="N286">
        <f>(Table2[[#This Row],[1W Return vs Nifty]]-AVERAGE(Table2[1W Return vs Nifty]))/_xlfn.STDEV.P(Table2[1W Return vs Nifty])</f>
        <v>0.64333603726308242</v>
      </c>
      <c r="O286">
        <v>246.44</v>
      </c>
      <c r="P286">
        <v>262.31255725574198</v>
      </c>
      <c r="Q286">
        <v>254.13819086369199</v>
      </c>
      <c r="R286">
        <v>43.405837338401703</v>
      </c>
      <c r="S286" s="1">
        <f>(Table2[[#This Row],[Close Price]]-Table2[[#This Row],[20D EMA]])/Table2[[#This Row],[20D EMA]]</f>
        <v>-1.8138289238759937E-2</v>
      </c>
      <c r="T286" s="1">
        <f>(Table2[[#This Row],[Close Price]]-Table2[[#This Row],[50D EMA]])/Table2[[#This Row],[50D EMA]]</f>
        <v>-7.7550832749150381E-2</v>
      </c>
      <c r="U286" s="1">
        <f>(Table2[[#This Row],[Close Price]]-Table2[[#This Row],[200D EMA]])/Table2[[#This Row],[200D EMA]]</f>
        <v>-4.7880213604803878E-2</v>
      </c>
      <c r="V286">
        <v>1.75558056939161</v>
      </c>
      <c r="W286">
        <v>240.5</v>
      </c>
      <c r="X286">
        <v>243</v>
      </c>
      <c r="Y286">
        <v>213.25</v>
      </c>
      <c r="Z286">
        <v>243.1</v>
      </c>
      <c r="AA286">
        <v>240.5</v>
      </c>
      <c r="AB286">
        <v>243</v>
      </c>
      <c r="AC286" s="1">
        <f>(Table2[[#This Row],[Close Price]]/Table2[[#This Row],[Day Low]])-1</f>
        <v>6.1122661122661182E-3</v>
      </c>
      <c r="AD286" s="1">
        <f>(Table2[[#This Row],[Day High]]/Table2[[#This Row],[Close Price]])-1</f>
        <v>4.2567260404182683E-3</v>
      </c>
      <c r="AE286" s="1">
        <f>(Table2[[#This Row],[Close Price]]/Table2[[#This Row],[Current Week Low]])-1</f>
        <v>0.13467760844079724</v>
      </c>
      <c r="AF286" s="1">
        <f>(Table2[[#This Row],[Current Week High]]/Table2[[#This Row],[Close Price]])-1</f>
        <v>4.6700004132742556E-3</v>
      </c>
      <c r="AG286" s="1">
        <f>(Table2[[#This Row],[Close Price]]/Table2[[#This Row],[Current Month Low]])-1</f>
        <v>6.1122661122661182E-3</v>
      </c>
      <c r="AH286" s="1">
        <f>(Table2[[#This Row],[Current Month High]]/Table2[[#This Row],[Close Price]])-1</f>
        <v>4.2567260404182683E-3</v>
      </c>
      <c r="AI286">
        <v>38.591560937306198</v>
      </c>
      <c r="AJ286">
        <v>100.47224523612201</v>
      </c>
      <c r="AK286" t="str">
        <f>IF(AND(Table2[[#This Row],[20D EMA]]&gt;Table2[[#This Row],[50D EMA]],Table2[[#This Row],[50D EMA]]&gt;Table2[[#This Row],[200D EMA]]),"Uptrend","Downtrend/NoTrend")</f>
        <v>Downtrend/NoTrend</v>
      </c>
      <c r="AL286">
        <v>-0.15</v>
      </c>
      <c r="AM286" t="s">
        <v>3180</v>
      </c>
      <c r="AN286">
        <v>-10.25</v>
      </c>
      <c r="AO286" t="s">
        <v>3180</v>
      </c>
      <c r="AP286">
        <v>0.13335883451608599</v>
      </c>
      <c r="AQ286">
        <f>(Table2[[#This Row],[Sharpe Ratio]]-AVERAGE(Table2[Sharpe Ratio]))/_xlfn.STDEV.P(Table2[Sharpe Ratio])</f>
        <v>0.89720428283021048</v>
      </c>
      <c r="AR2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6">
        <f>_xlfn.RANK.AVG(Table2[[#This Row],[1Y Return vs Nifty Z-Score]],Table2[1Y Return vs Nifty Z-Score])</f>
        <v>115</v>
      </c>
      <c r="AT286">
        <f>_xlfn.RANK.AVG(Table2[[#This Row],[6M Return vs Nifty Z-Score]],Table2[6M Return vs Nifty Z-Score])</f>
        <v>668</v>
      </c>
      <c r="AU286">
        <f>_xlfn.RANK.AVG(Table2[[#This Row],[Sharpe Ratio Z-Score]],Table2[Sharpe Ratio Z-Score])</f>
        <v>130</v>
      </c>
      <c r="AV286">
        <f>(Table2[[#This Row],[Rank 1Y]]+Table2[[#This Row],[Rank 6M]]+Table2[[#This Row],[Rank Sharpe]])/3</f>
        <v>304.33333333333331</v>
      </c>
    </row>
    <row r="287" spans="1:48" x14ac:dyDescent="0.3">
      <c r="A287" t="s">
        <v>28</v>
      </c>
      <c r="B287" t="s">
        <v>29</v>
      </c>
      <c r="C287" t="s">
        <v>3135</v>
      </c>
      <c r="D287" t="s">
        <v>24</v>
      </c>
      <c r="E287">
        <v>911412.34546973102</v>
      </c>
      <c r="F287">
        <v>1291.8</v>
      </c>
      <c r="G287">
        <v>13.336339865882</v>
      </c>
      <c r="H287">
        <f>(Table2[[#This Row],[1Y Return vs Nifty]]-AVERAGE(Table2[1Y Return vs Nifty]))/_xlfn.STDEV.P(Table2[1Y Return vs Nifty])</f>
        <v>-0.18926398007994932</v>
      </c>
      <c r="I287">
        <v>7.1744981416295603</v>
      </c>
      <c r="J287">
        <f>(Table2[[#This Row],[1M Return vs Nifty]]-AVERAGE(Table2[1M Return vs Nifty]))/_xlfn.STDEV.P(Table2[1M Return vs Nifty])</f>
        <v>0.73798042766712135</v>
      </c>
      <c r="K287">
        <v>5.8521876963205504</v>
      </c>
      <c r="L287">
        <f>(Table2[[#This Row],[6M Return vs Nifty]]-AVERAGE(Table2[6M Return vs Nifty]))/_xlfn.STDEV.P(Table2[6M Return vs Nifty])</f>
        <v>4.0790136851707372E-3</v>
      </c>
      <c r="M287">
        <v>2.71628114290804</v>
      </c>
      <c r="N287">
        <f>(Table2[[#This Row],[1W Return vs Nifty]]-AVERAGE(Table2[1W Return vs Nifty]))/_xlfn.STDEV.P(Table2[1W Return vs Nifty])</f>
        <v>0.26985419552026479</v>
      </c>
      <c r="O287">
        <v>1273.8</v>
      </c>
      <c r="P287">
        <v>1255.4064487175001</v>
      </c>
      <c r="Q287">
        <v>1162.66556363781</v>
      </c>
      <c r="R287">
        <v>66.158673360446102</v>
      </c>
      <c r="S287" s="1">
        <f>(Table2[[#This Row],[Close Price]]-Table2[[#This Row],[20D EMA]])/Table2[[#This Row],[20D EMA]]</f>
        <v>1.4130946773433821E-2</v>
      </c>
      <c r="T287" s="1">
        <f>(Table2[[#This Row],[Close Price]]-Table2[[#This Row],[50D EMA]])/Table2[[#This Row],[50D EMA]]</f>
        <v>2.898945701583645E-2</v>
      </c>
      <c r="U287" s="1">
        <f>(Table2[[#This Row],[Close Price]]-Table2[[#This Row],[200D EMA]])/Table2[[#This Row],[200D EMA]]</f>
        <v>0.11106756783794923</v>
      </c>
      <c r="V287">
        <v>1.0838365939861501</v>
      </c>
      <c r="W287">
        <v>1286.25</v>
      </c>
      <c r="X287">
        <v>1296.2</v>
      </c>
      <c r="Y287">
        <v>1280.5999999999999</v>
      </c>
      <c r="Z287">
        <v>1335.35</v>
      </c>
      <c r="AA287">
        <v>1286.25</v>
      </c>
      <c r="AB287">
        <v>1296.2</v>
      </c>
      <c r="AC287" s="1">
        <f>(Table2[[#This Row],[Close Price]]/Table2[[#This Row],[Day Low]])-1</f>
        <v>4.3148688046645844E-3</v>
      </c>
      <c r="AD287" s="1">
        <f>(Table2[[#This Row],[Day High]]/Table2[[#This Row],[Close Price]])-1</f>
        <v>3.4061000154823606E-3</v>
      </c>
      <c r="AE287" s="1">
        <f>(Table2[[#This Row],[Close Price]]/Table2[[#This Row],[Current Week Low]])-1</f>
        <v>8.7459003592067486E-3</v>
      </c>
      <c r="AF287" s="1">
        <f>(Table2[[#This Row],[Current Week High]]/Table2[[#This Row],[Close Price]])-1</f>
        <v>3.371264901687554E-2</v>
      </c>
      <c r="AG287" s="1">
        <f>(Table2[[#This Row],[Close Price]]/Table2[[#This Row],[Current Month Low]])-1</f>
        <v>4.3148688046645844E-3</v>
      </c>
      <c r="AH287" s="1">
        <f>(Table2[[#This Row],[Current Month High]]/Table2[[#This Row],[Close Price]])-1</f>
        <v>3.4061000154823606E-3</v>
      </c>
      <c r="AI287">
        <v>5.4613717293698603</v>
      </c>
      <c r="AJ287">
        <v>42.065324975255699</v>
      </c>
      <c r="AK287" t="str">
        <f>IF(AND(Table2[[#This Row],[20D EMA]]&gt;Table2[[#This Row],[50D EMA]],Table2[[#This Row],[50D EMA]]&gt;Table2[[#This Row],[200D EMA]]),"Uptrend","Downtrend/NoTrend")</f>
        <v>Uptrend</v>
      </c>
      <c r="AL287">
        <v>7.0000000000000007E-2</v>
      </c>
      <c r="AM287" t="s">
        <v>3181</v>
      </c>
      <c r="AN287">
        <v>3.91</v>
      </c>
      <c r="AO287" t="s">
        <v>3181</v>
      </c>
      <c r="AP287">
        <v>9.1358205196656994E-2</v>
      </c>
      <c r="AQ287">
        <f>(Table2[[#This Row],[Sharpe Ratio]]-AVERAGE(Table2[Sharpe Ratio]))/_xlfn.STDEV.P(Table2[Sharpe Ratio])</f>
        <v>0.39826050012443032</v>
      </c>
      <c r="AR2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1.220910156917038</v>
      </c>
      <c r="AS287">
        <f>_xlfn.RANK.AVG(Table2[[#This Row],[1Y Return vs Nifty Z-Score]],Table2[1Y Return vs Nifty Z-Score])</f>
        <v>360</v>
      </c>
      <c r="AT287">
        <f>_xlfn.RANK.AVG(Table2[[#This Row],[6M Return vs Nifty Z-Score]],Table2[6M Return vs Nifty Z-Score])</f>
        <v>316</v>
      </c>
      <c r="AU287">
        <f>_xlfn.RANK.AVG(Table2[[#This Row],[Sharpe Ratio Z-Score]],Table2[Sharpe Ratio Z-Score])</f>
        <v>240</v>
      </c>
      <c r="AV287">
        <f>(Table2[[#This Row],[Rank 1Y]]+Table2[[#This Row],[Rank 6M]]+Table2[[#This Row],[Rank Sharpe]])/3</f>
        <v>305.33333333333331</v>
      </c>
    </row>
    <row r="288" spans="1:48" hidden="1" x14ac:dyDescent="0.3">
      <c r="A288" t="s">
        <v>1648</v>
      </c>
      <c r="B288" t="s">
        <v>1649</v>
      </c>
      <c r="C288" t="s">
        <v>3149</v>
      </c>
      <c r="D288" t="s">
        <v>400</v>
      </c>
      <c r="E288">
        <v>5460.37513860323</v>
      </c>
      <c r="F288">
        <v>112.57</v>
      </c>
      <c r="G288">
        <v>35.747460801179997</v>
      </c>
      <c r="H288">
        <f>(Table2[[#This Row],[1Y Return vs Nifty]]-AVERAGE(Table2[1Y Return vs Nifty]))/_xlfn.STDEV.P(Table2[1Y Return vs Nifty])</f>
        <v>0.18937123916663193</v>
      </c>
      <c r="I288">
        <v>-5.7166120285548798</v>
      </c>
      <c r="J288">
        <f>(Table2[[#This Row],[1M Return vs Nifty]]-AVERAGE(Table2[1M Return vs Nifty]))/_xlfn.STDEV.P(Table2[1M Return vs Nifty])</f>
        <v>-0.6395862032105486</v>
      </c>
      <c r="K288">
        <v>-0.15539868428668499</v>
      </c>
      <c r="L288">
        <f>(Table2[[#This Row],[6M Return vs Nifty]]-AVERAGE(Table2[6M Return vs Nifty]))/_xlfn.STDEV.P(Table2[6M Return vs Nifty])</f>
        <v>-0.20490617692866833</v>
      </c>
      <c r="M288">
        <v>2.9075432677176001</v>
      </c>
      <c r="N288">
        <f>(Table2[[#This Row],[1W Return vs Nifty]]-AVERAGE(Table2[1W Return vs Nifty]))/_xlfn.STDEV.P(Table2[1W Return vs Nifty])</f>
        <v>0.30618024347024769</v>
      </c>
      <c r="O288">
        <v>113.95</v>
      </c>
      <c r="P288">
        <v>121.108156491298</v>
      </c>
      <c r="Q288">
        <v>115.234778734139</v>
      </c>
      <c r="R288">
        <v>47.945678145002901</v>
      </c>
      <c r="S288" s="1">
        <f>(Table2[[#This Row],[Close Price]]-Table2[[#This Row],[20D EMA]])/Table2[[#This Row],[20D EMA]]</f>
        <v>-1.2110574813514784E-2</v>
      </c>
      <c r="T288" s="1">
        <f>(Table2[[#This Row],[Close Price]]-Table2[[#This Row],[50D EMA]])/Table2[[#This Row],[50D EMA]]</f>
        <v>-7.0500259756753086E-2</v>
      </c>
      <c r="U288" s="1">
        <f>(Table2[[#This Row],[Close Price]]-Table2[[#This Row],[200D EMA]])/Table2[[#This Row],[200D EMA]]</f>
        <v>-2.3124778503605951E-2</v>
      </c>
      <c r="V288">
        <v>0.59006440293523499</v>
      </c>
      <c r="W288">
        <v>111.56</v>
      </c>
      <c r="X288">
        <v>113.06</v>
      </c>
      <c r="Y288">
        <v>102.4</v>
      </c>
      <c r="Z288">
        <v>113.06</v>
      </c>
      <c r="AA288">
        <v>111.56</v>
      </c>
      <c r="AB288">
        <v>113.06</v>
      </c>
      <c r="AC288" s="1">
        <f>(Table2[[#This Row],[Close Price]]/Table2[[#This Row],[Day Low]])-1</f>
        <v>9.053424166367785E-3</v>
      </c>
      <c r="AD288" s="1">
        <f>(Table2[[#This Row],[Day High]]/Table2[[#This Row],[Close Price]])-1</f>
        <v>4.35284711734929E-3</v>
      </c>
      <c r="AE288" s="1">
        <f>(Table2[[#This Row],[Close Price]]/Table2[[#This Row],[Current Week Low]])-1</f>
        <v>9.9316406249999822E-2</v>
      </c>
      <c r="AF288" s="1">
        <f>(Table2[[#This Row],[Current Week High]]/Table2[[#This Row],[Close Price]])-1</f>
        <v>4.35284711734929E-3</v>
      </c>
      <c r="AG288" s="1">
        <f>(Table2[[#This Row],[Close Price]]/Table2[[#This Row],[Current Month Low]])-1</f>
        <v>9.053424166367785E-3</v>
      </c>
      <c r="AH288" s="1">
        <f>(Table2[[#This Row],[Current Month High]]/Table2[[#This Row],[Close Price]])-1</f>
        <v>4.35284711734929E-3</v>
      </c>
      <c r="AI288">
        <v>50.972728080305501</v>
      </c>
      <c r="AJ288">
        <v>66.032448377581105</v>
      </c>
      <c r="AK288" t="str">
        <f>IF(AND(Table2[[#This Row],[20D EMA]]&gt;Table2[[#This Row],[50D EMA]],Table2[[#This Row],[50D EMA]]&gt;Table2[[#This Row],[200D EMA]]),"Uptrend","Downtrend/NoTrend")</f>
        <v>Downtrend/NoTrend</v>
      </c>
      <c r="AL288">
        <v>-0.14000000000000001</v>
      </c>
      <c r="AM288" t="s">
        <v>3180</v>
      </c>
      <c r="AN288">
        <v>-6</v>
      </c>
      <c r="AO288" t="s">
        <v>3180</v>
      </c>
      <c r="AP288">
        <v>7.3048500484308998E-2</v>
      </c>
      <c r="AQ288">
        <f>(Table2[[#This Row],[Sharpe Ratio]]-AVERAGE(Table2[Sharpe Ratio]))/_xlfn.STDEV.P(Table2[Sharpe Ratio])</f>
        <v>0.18075153710566003</v>
      </c>
      <c r="AR2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8">
        <f>_xlfn.RANK.AVG(Table2[[#This Row],[1Y Return vs Nifty Z-Score]],Table2[1Y Return vs Nifty Z-Score])</f>
        <v>234</v>
      </c>
      <c r="AT288">
        <f>_xlfn.RANK.AVG(Table2[[#This Row],[6M Return vs Nifty Z-Score]],Table2[6M Return vs Nifty Z-Score])</f>
        <v>392</v>
      </c>
      <c r="AU288">
        <f>_xlfn.RANK.AVG(Table2[[#This Row],[Sharpe Ratio Z-Score]],Table2[Sharpe Ratio Z-Score])</f>
        <v>295</v>
      </c>
      <c r="AV288">
        <f>(Table2[[#This Row],[Rank 1Y]]+Table2[[#This Row],[Rank 6M]]+Table2[[#This Row],[Rank Sharpe]])/3</f>
        <v>307</v>
      </c>
    </row>
    <row r="289" spans="1:48" x14ac:dyDescent="0.3">
      <c r="A289" t="s">
        <v>1158</v>
      </c>
      <c r="B289" t="s">
        <v>1159</v>
      </c>
      <c r="C289" t="s">
        <v>3135</v>
      </c>
      <c r="D289" t="s">
        <v>571</v>
      </c>
      <c r="E289">
        <v>10525.723358654301</v>
      </c>
      <c r="F289">
        <v>1191.5999999999999</v>
      </c>
      <c r="G289">
        <v>2.5455116608751598</v>
      </c>
      <c r="H289">
        <f>(Table2[[#This Row],[1Y Return vs Nifty]]-AVERAGE(Table2[1Y Return vs Nifty]))/_xlfn.STDEV.P(Table2[1Y Return vs Nifty])</f>
        <v>-0.37157470050535002</v>
      </c>
      <c r="I289">
        <v>3.3423113455815798</v>
      </c>
      <c r="J289">
        <f>(Table2[[#This Row],[1M Return vs Nifty]]-AVERAGE(Table2[1M Return vs Nifty]))/_xlfn.STDEV.P(Table2[1M Return vs Nifty])</f>
        <v>0.32846622882522453</v>
      </c>
      <c r="K289">
        <v>26.324226927222401</v>
      </c>
      <c r="L289">
        <f>(Table2[[#This Row],[6M Return vs Nifty]]-AVERAGE(Table2[6M Return vs Nifty]))/_xlfn.STDEV.P(Table2[6M Return vs Nifty])</f>
        <v>0.71623739974429335</v>
      </c>
      <c r="M289">
        <v>2.16964925297024</v>
      </c>
      <c r="N289">
        <f>(Table2[[#This Row],[1W Return vs Nifty]]-AVERAGE(Table2[1W Return vs Nifty]))/_xlfn.STDEV.P(Table2[1W Return vs Nifty])</f>
        <v>0.16603345074582546</v>
      </c>
      <c r="O289">
        <v>1174.76</v>
      </c>
      <c r="P289">
        <v>1160.5153267942101</v>
      </c>
      <c r="Q289">
        <v>1036.28328841998</v>
      </c>
      <c r="R289">
        <v>63.312799196081599</v>
      </c>
      <c r="S289" s="1">
        <f>(Table2[[#This Row],[Close Price]]-Table2[[#This Row],[20D EMA]])/Table2[[#This Row],[20D EMA]]</f>
        <v>1.4334842861520581E-2</v>
      </c>
      <c r="T289" s="1">
        <f>(Table2[[#This Row],[Close Price]]-Table2[[#This Row],[50D EMA]])/Table2[[#This Row],[50D EMA]]</f>
        <v>2.6785232808305661E-2</v>
      </c>
      <c r="U289" s="1">
        <f>(Table2[[#This Row],[Close Price]]-Table2[[#This Row],[200D EMA]])/Table2[[#This Row],[200D EMA]]</f>
        <v>0.14987862229915064</v>
      </c>
      <c r="V289">
        <v>1.09756751352449</v>
      </c>
      <c r="W289">
        <v>1180.0999999999999</v>
      </c>
      <c r="X289">
        <v>1201.95</v>
      </c>
      <c r="Y289">
        <v>1095.05</v>
      </c>
      <c r="Z289">
        <v>1254</v>
      </c>
      <c r="AA289">
        <v>1180.0999999999999</v>
      </c>
      <c r="AB289">
        <v>1201.95</v>
      </c>
      <c r="AC289" s="1">
        <f>(Table2[[#This Row],[Close Price]]/Table2[[#This Row],[Day Low]])-1</f>
        <v>9.7449368697568595E-3</v>
      </c>
      <c r="AD289" s="1">
        <f>(Table2[[#This Row],[Day High]]/Table2[[#This Row],[Close Price]])-1</f>
        <v>8.6858006042296321E-3</v>
      </c>
      <c r="AE289" s="1">
        <f>(Table2[[#This Row],[Close Price]]/Table2[[#This Row],[Current Week Low]])-1</f>
        <v>8.8169489977626636E-2</v>
      </c>
      <c r="AF289" s="1">
        <f>(Table2[[#This Row],[Current Week High]]/Table2[[#This Row],[Close Price]])-1</f>
        <v>5.2366565961732281E-2</v>
      </c>
      <c r="AG289" s="1">
        <f>(Table2[[#This Row],[Close Price]]/Table2[[#This Row],[Current Month Low]])-1</f>
        <v>9.7449368697568595E-3</v>
      </c>
      <c r="AH289" s="1">
        <f>(Table2[[#This Row],[Current Month High]]/Table2[[#This Row],[Close Price]])-1</f>
        <v>8.6858006042296321E-3</v>
      </c>
      <c r="AI289">
        <v>16.087613293051302</v>
      </c>
      <c r="AJ289">
        <v>53.428185154187801</v>
      </c>
      <c r="AK289" t="str">
        <f>IF(AND(Table2[[#This Row],[20D EMA]]&gt;Table2[[#This Row],[50D EMA]],Table2[[#This Row],[50D EMA]]&gt;Table2[[#This Row],[200D EMA]]),"Uptrend","Downtrend/NoTrend")</f>
        <v>Uptrend</v>
      </c>
      <c r="AL289">
        <v>0.13</v>
      </c>
      <c r="AM289" t="s">
        <v>3181</v>
      </c>
      <c r="AN289">
        <v>-1.5</v>
      </c>
      <c r="AO289" t="s">
        <v>3180</v>
      </c>
      <c r="AP289">
        <v>4.8352959485885E-2</v>
      </c>
      <c r="AQ289">
        <f>(Table2[[#This Row],[Sharpe Ratio]]-AVERAGE(Table2[Sharpe Ratio]))/_xlfn.STDEV.P(Table2[Sharpe Ratio])</f>
        <v>-0.11261755858118684</v>
      </c>
      <c r="AR2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0.72654482022880651</v>
      </c>
      <c r="AS289">
        <f>_xlfn.RANK.AVG(Table2[[#This Row],[1Y Return vs Nifty Z-Score]],Table2[1Y Return vs Nifty Z-Score])</f>
        <v>433</v>
      </c>
      <c r="AT289">
        <f>_xlfn.RANK.AVG(Table2[[#This Row],[6M Return vs Nifty Z-Score]],Table2[6M Return vs Nifty Z-Score])</f>
        <v>122</v>
      </c>
      <c r="AU289">
        <f>_xlfn.RANK.AVG(Table2[[#This Row],[Sharpe Ratio Z-Score]],Table2[Sharpe Ratio Z-Score])</f>
        <v>367</v>
      </c>
      <c r="AV289">
        <f>(Table2[[#This Row],[Rank 1Y]]+Table2[[#This Row],[Rank 6M]]+Table2[[#This Row],[Rank Sharpe]])/3</f>
        <v>307.33333333333331</v>
      </c>
    </row>
    <row r="290" spans="1:48" hidden="1" x14ac:dyDescent="0.3">
      <c r="A290" t="s">
        <v>801</v>
      </c>
      <c r="B290" t="s">
        <v>802</v>
      </c>
      <c r="C290" t="s">
        <v>3149</v>
      </c>
      <c r="D290" t="s">
        <v>400</v>
      </c>
      <c r="E290">
        <v>19371.166689050198</v>
      </c>
      <c r="F290">
        <v>484.2</v>
      </c>
      <c r="G290">
        <v>41.695629079371002</v>
      </c>
      <c r="H290">
        <f>(Table2[[#This Row],[1Y Return vs Nifty]]-AVERAGE(Table2[1Y Return vs Nifty]))/_xlfn.STDEV.P(Table2[1Y Return vs Nifty])</f>
        <v>0.28986536467827334</v>
      </c>
      <c r="I290">
        <v>-3.6524295380670302</v>
      </c>
      <c r="J290">
        <f>(Table2[[#This Row],[1M Return vs Nifty]]-AVERAGE(Table2[1M Return vs Nifty]))/_xlfn.STDEV.P(Table2[1M Return vs Nifty])</f>
        <v>-0.41900404376901301</v>
      </c>
      <c r="K290">
        <v>9.0440514782560797</v>
      </c>
      <c r="L290">
        <f>(Table2[[#This Row],[6M Return vs Nifty]]-AVERAGE(Table2[6M Return vs Nifty]))/_xlfn.STDEV.P(Table2[6M Return vs Nifty])</f>
        <v>0.11511399822313446</v>
      </c>
      <c r="M290">
        <v>1.83826378320357</v>
      </c>
      <c r="N290">
        <f>(Table2[[#This Row],[1W Return vs Nifty]]-AVERAGE(Table2[1W Return vs Nifty]))/_xlfn.STDEV.P(Table2[1W Return vs Nifty])</f>
        <v>0.103094045065491</v>
      </c>
      <c r="O290">
        <v>483.42</v>
      </c>
      <c r="P290">
        <v>492.585884567927</v>
      </c>
      <c r="Q290">
        <v>446.329042999168</v>
      </c>
      <c r="R290">
        <v>46.891442811329597</v>
      </c>
      <c r="S290" s="1">
        <f>(Table2[[#This Row],[Close Price]]-Table2[[#This Row],[20D EMA]])/Table2[[#This Row],[20D EMA]]</f>
        <v>1.6135037855280557E-3</v>
      </c>
      <c r="T290" s="1">
        <f>(Table2[[#This Row],[Close Price]]-Table2[[#This Row],[50D EMA]])/Table2[[#This Row],[50D EMA]]</f>
        <v>-1.7024208022693766E-2</v>
      </c>
      <c r="U290" s="1">
        <f>(Table2[[#This Row],[Close Price]]-Table2[[#This Row],[200D EMA]])/Table2[[#This Row],[200D EMA]]</f>
        <v>8.4849860422151799E-2</v>
      </c>
      <c r="V290">
        <v>0.60621877452209105</v>
      </c>
      <c r="W290">
        <v>480</v>
      </c>
      <c r="X290">
        <v>485.9</v>
      </c>
      <c r="Y290">
        <v>443.2</v>
      </c>
      <c r="Z290">
        <v>487.7</v>
      </c>
      <c r="AA290">
        <v>480</v>
      </c>
      <c r="AB290">
        <v>485.9</v>
      </c>
      <c r="AC290" s="1">
        <f>(Table2[[#This Row],[Close Price]]/Table2[[#This Row],[Day Low]])-1</f>
        <v>8.7500000000000355E-3</v>
      </c>
      <c r="AD290" s="1">
        <f>(Table2[[#This Row],[Day High]]/Table2[[#This Row],[Close Price]])-1</f>
        <v>3.5109458901281254E-3</v>
      </c>
      <c r="AE290" s="1">
        <f>(Table2[[#This Row],[Close Price]]/Table2[[#This Row],[Current Week Low]])-1</f>
        <v>9.2509025270758105E-2</v>
      </c>
      <c r="AF290" s="1">
        <f>(Table2[[#This Row],[Current Week High]]/Table2[[#This Row],[Close Price]])-1</f>
        <v>7.2284180090871342E-3</v>
      </c>
      <c r="AG290" s="1">
        <f>(Table2[[#This Row],[Close Price]]/Table2[[#This Row],[Current Month Low]])-1</f>
        <v>8.7500000000000355E-3</v>
      </c>
      <c r="AH290" s="1">
        <f>(Table2[[#This Row],[Current Month High]]/Table2[[#This Row],[Close Price]])-1</f>
        <v>3.5109458901281254E-3</v>
      </c>
      <c r="AI290">
        <v>18.618339529120199</v>
      </c>
      <c r="AJ290">
        <v>71.793507184672606</v>
      </c>
      <c r="AK290" t="str">
        <f>IF(AND(Table2[[#This Row],[20D EMA]]&gt;Table2[[#This Row],[50D EMA]],Table2[[#This Row],[50D EMA]]&gt;Table2[[#This Row],[200D EMA]]),"Uptrend","Downtrend/NoTrend")</f>
        <v>Downtrend/NoTrend</v>
      </c>
      <c r="AL290">
        <v>0.01</v>
      </c>
      <c r="AM290" t="s">
        <v>3181</v>
      </c>
      <c r="AN290">
        <v>-3.47</v>
      </c>
      <c r="AO290" t="s">
        <v>3180</v>
      </c>
      <c r="AP290">
        <v>2.3267959143528999E-2</v>
      </c>
      <c r="AQ290">
        <f>(Table2[[#This Row],[Sharpe Ratio]]-AVERAGE(Table2[Sharpe Ratio]))/_xlfn.STDEV.P(Table2[Sharpe Ratio])</f>
        <v>-0.41061321157015623</v>
      </c>
      <c r="AR2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0">
        <f>_xlfn.RANK.AVG(Table2[[#This Row],[1Y Return vs Nifty Z-Score]],Table2[1Y Return vs Nifty Z-Score])</f>
        <v>208</v>
      </c>
      <c r="AT290">
        <f>_xlfn.RANK.AVG(Table2[[#This Row],[6M Return vs Nifty Z-Score]],Table2[6M Return vs Nifty Z-Score])</f>
        <v>275</v>
      </c>
      <c r="AU290">
        <f>_xlfn.RANK.AVG(Table2[[#This Row],[Sharpe Ratio Z-Score]],Table2[Sharpe Ratio Z-Score])</f>
        <v>442</v>
      </c>
      <c r="AV290">
        <f>(Table2[[#This Row],[Rank 1Y]]+Table2[[#This Row],[Rank 6M]]+Table2[[#This Row],[Rank Sharpe]])/3</f>
        <v>308.33333333333331</v>
      </c>
    </row>
    <row r="291" spans="1:48" x14ac:dyDescent="0.3">
      <c r="A291" t="s">
        <v>1903</v>
      </c>
      <c r="B291" t="s">
        <v>1904</v>
      </c>
      <c r="C291" t="s">
        <v>3146</v>
      </c>
      <c r="D291" t="s">
        <v>117</v>
      </c>
      <c r="E291">
        <v>3798.42646657553</v>
      </c>
      <c r="F291">
        <v>659</v>
      </c>
      <c r="G291">
        <v>-1.18679567545861</v>
      </c>
      <c r="H291">
        <f>(Table2[[#This Row],[1Y Return vs Nifty]]-AVERAGE(Table2[1Y Return vs Nifty]))/_xlfn.STDEV.P(Table2[1Y Return vs Nifty])</f>
        <v>-0.43463192154611319</v>
      </c>
      <c r="I291">
        <v>7.0991367644235002</v>
      </c>
      <c r="J291">
        <f>(Table2[[#This Row],[1M Return vs Nifty]]-AVERAGE(Table2[1M Return vs Nifty]))/_xlfn.STDEV.P(Table2[1M Return vs Nifty])</f>
        <v>0.72992717879052993</v>
      </c>
      <c r="K291">
        <v>6.5843770287120904</v>
      </c>
      <c r="L291">
        <f>(Table2[[#This Row],[6M Return vs Nifty]]-AVERAGE(Table2[6M Return vs Nifty]))/_xlfn.STDEV.P(Table2[6M Return vs Nifty])</f>
        <v>2.9549596628299212E-2</v>
      </c>
      <c r="M291">
        <v>1.7765884513669501</v>
      </c>
      <c r="N291">
        <f>(Table2[[#This Row],[1W Return vs Nifty]]-AVERAGE(Table2[1W Return vs Nifty]))/_xlfn.STDEV.P(Table2[1W Return vs Nifty])</f>
        <v>9.1380167768253237E-2</v>
      </c>
      <c r="O291">
        <v>650.62</v>
      </c>
      <c r="P291">
        <v>632.23379036767005</v>
      </c>
      <c r="Q291">
        <v>588.70163712626095</v>
      </c>
      <c r="R291">
        <v>48.348877877360898</v>
      </c>
      <c r="S291" s="1">
        <f>(Table2[[#This Row],[Close Price]]-Table2[[#This Row],[20D EMA]])/Table2[[#This Row],[20D EMA]]</f>
        <v>1.2880022132734923E-2</v>
      </c>
      <c r="T291" s="1">
        <f>(Table2[[#This Row],[Close Price]]-Table2[[#This Row],[50D EMA]])/Table2[[#This Row],[50D EMA]]</f>
        <v>4.2335936547719617E-2</v>
      </c>
      <c r="U291" s="1">
        <f>(Table2[[#This Row],[Close Price]]-Table2[[#This Row],[200D EMA]])/Table2[[#This Row],[200D EMA]]</f>
        <v>0.11941254863312349</v>
      </c>
      <c r="V291">
        <v>0.57310311393378499</v>
      </c>
      <c r="W291">
        <v>651.95000000000005</v>
      </c>
      <c r="X291">
        <v>684.9</v>
      </c>
      <c r="Y291">
        <v>613.70000000000005</v>
      </c>
      <c r="Z291">
        <v>684.9</v>
      </c>
      <c r="AA291">
        <v>651.95000000000005</v>
      </c>
      <c r="AB291">
        <v>684.9</v>
      </c>
      <c r="AC291" s="1">
        <f>(Table2[[#This Row],[Close Price]]/Table2[[#This Row],[Day Low]])-1</f>
        <v>1.0813712708029666E-2</v>
      </c>
      <c r="AD291" s="1">
        <f>(Table2[[#This Row],[Day High]]/Table2[[#This Row],[Close Price]])-1</f>
        <v>3.9301972685887643E-2</v>
      </c>
      <c r="AE291" s="1">
        <f>(Table2[[#This Row],[Close Price]]/Table2[[#This Row],[Current Week Low]])-1</f>
        <v>7.3814567378197804E-2</v>
      </c>
      <c r="AF291" s="1">
        <f>(Table2[[#This Row],[Current Week High]]/Table2[[#This Row],[Close Price]])-1</f>
        <v>3.9301972685887643E-2</v>
      </c>
      <c r="AG291" s="1">
        <f>(Table2[[#This Row],[Close Price]]/Table2[[#This Row],[Current Month Low]])-1</f>
        <v>1.0813712708029666E-2</v>
      </c>
      <c r="AH291" s="1">
        <f>(Table2[[#This Row],[Current Month High]]/Table2[[#This Row],[Close Price]])-1</f>
        <v>3.9301972685887643E-2</v>
      </c>
      <c r="AI291">
        <v>10.7435508345978</v>
      </c>
      <c r="AJ291">
        <v>43.260869565217398</v>
      </c>
      <c r="AK291" t="str">
        <f>IF(AND(Table2[[#This Row],[20D EMA]]&gt;Table2[[#This Row],[50D EMA]],Table2[[#This Row],[50D EMA]]&gt;Table2[[#This Row],[200D EMA]]),"Uptrend","Downtrend/NoTrend")</f>
        <v>Uptrend</v>
      </c>
      <c r="AL291">
        <v>0.11</v>
      </c>
      <c r="AM291" t="s">
        <v>3181</v>
      </c>
      <c r="AN291">
        <v>-4.58</v>
      </c>
      <c r="AO291" t="s">
        <v>3180</v>
      </c>
      <c r="AP291">
        <v>0.11801247036281499</v>
      </c>
      <c r="AQ291">
        <f>(Table2[[#This Row],[Sharpe Ratio]]-AVERAGE(Table2[Sharpe Ratio]))/_xlfn.STDEV.P(Table2[Sharpe Ratio])</f>
        <v>0.71489813395849844</v>
      </c>
      <c r="AR2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1.1311231555994676</v>
      </c>
      <c r="AS291">
        <f>_xlfn.RANK.AVG(Table2[[#This Row],[1Y Return vs Nifty Z-Score]],Table2[1Y Return vs Nifty Z-Score])</f>
        <v>465</v>
      </c>
      <c r="AT291">
        <f>_xlfn.RANK.AVG(Table2[[#This Row],[6M Return vs Nifty Z-Score]],Table2[6M Return vs Nifty Z-Score])</f>
        <v>306</v>
      </c>
      <c r="AU291">
        <f>_xlfn.RANK.AVG(Table2[[#This Row],[Sharpe Ratio Z-Score]],Table2[Sharpe Ratio Z-Score])</f>
        <v>164</v>
      </c>
      <c r="AV291">
        <f>(Table2[[#This Row],[Rank 1Y]]+Table2[[#This Row],[Rank 6M]]+Table2[[#This Row],[Rank Sharpe]])/3</f>
        <v>311.66666666666669</v>
      </c>
    </row>
    <row r="292" spans="1:48" hidden="1" x14ac:dyDescent="0.3">
      <c r="A292" t="s">
        <v>1619</v>
      </c>
      <c r="B292" t="s">
        <v>1620</v>
      </c>
      <c r="C292" t="s">
        <v>3139</v>
      </c>
      <c r="D292" t="s">
        <v>169</v>
      </c>
      <c r="E292">
        <v>5794.6765921098904</v>
      </c>
      <c r="F292">
        <v>642.5</v>
      </c>
      <c r="G292">
        <v>36.626240294809598</v>
      </c>
      <c r="H292">
        <f>(Table2[[#This Row],[1Y Return vs Nifty]]-AVERAGE(Table2[1Y Return vs Nifty]))/_xlfn.STDEV.P(Table2[1Y Return vs Nifty])</f>
        <v>0.20421819248059025</v>
      </c>
      <c r="I292">
        <v>5.8170544796721702</v>
      </c>
      <c r="J292">
        <f>(Table2[[#This Row],[1M Return vs Nifty]]-AVERAGE(Table2[1M Return vs Nifty]))/_xlfn.STDEV.P(Table2[1M Return vs Nifty])</f>
        <v>0.59292161835418111</v>
      </c>
      <c r="K292">
        <v>17.823098736270801</v>
      </c>
      <c r="L292">
        <f>(Table2[[#This Row],[6M Return vs Nifty]]-AVERAGE(Table2[6M Return vs Nifty]))/_xlfn.STDEV.P(Table2[6M Return vs Nifty])</f>
        <v>0.42050966769641479</v>
      </c>
      <c r="M292">
        <v>3.5994269602873099</v>
      </c>
      <c r="N292">
        <f>(Table2[[#This Row],[1W Return vs Nifty]]-AVERAGE(Table2[1W Return vs Nifty]))/_xlfn.STDEV.P(Table2[1W Return vs Nifty])</f>
        <v>0.43758838408943124</v>
      </c>
      <c r="O292">
        <v>621.29</v>
      </c>
      <c r="P292">
        <v>624.81435946232398</v>
      </c>
      <c r="Q292">
        <v>571.44889883593703</v>
      </c>
      <c r="R292">
        <v>53.833541435859999</v>
      </c>
      <c r="S292" s="1">
        <f>(Table2[[#This Row],[Close Price]]-Table2[[#This Row],[20D EMA]])/Table2[[#This Row],[20D EMA]]</f>
        <v>3.4138647008643365E-2</v>
      </c>
      <c r="T292" s="1">
        <f>(Table2[[#This Row],[Close Price]]-Table2[[#This Row],[50D EMA]])/Table2[[#This Row],[50D EMA]]</f>
        <v>2.8305432277349028E-2</v>
      </c>
      <c r="U292" s="1">
        <f>(Table2[[#This Row],[Close Price]]-Table2[[#This Row],[200D EMA]])/Table2[[#This Row],[200D EMA]]</f>
        <v>0.12433500407262442</v>
      </c>
      <c r="V292">
        <v>0.84676526569178101</v>
      </c>
      <c r="W292">
        <v>631.75</v>
      </c>
      <c r="X292">
        <v>649.9</v>
      </c>
      <c r="Y292">
        <v>595</v>
      </c>
      <c r="Z292">
        <v>649.9</v>
      </c>
      <c r="AA292">
        <v>631.75</v>
      </c>
      <c r="AB292">
        <v>649.9</v>
      </c>
      <c r="AC292" s="1">
        <f>(Table2[[#This Row],[Close Price]]/Table2[[#This Row],[Day Low]])-1</f>
        <v>1.7016224772457456E-2</v>
      </c>
      <c r="AD292" s="1">
        <f>(Table2[[#This Row],[Day High]]/Table2[[#This Row],[Close Price]])-1</f>
        <v>1.1517509727626329E-2</v>
      </c>
      <c r="AE292" s="1">
        <f>(Table2[[#This Row],[Close Price]]/Table2[[#This Row],[Current Week Low]])-1</f>
        <v>7.9831932773109182E-2</v>
      </c>
      <c r="AF292" s="1">
        <f>(Table2[[#This Row],[Current Week High]]/Table2[[#This Row],[Close Price]])-1</f>
        <v>1.1517509727626329E-2</v>
      </c>
      <c r="AG292" s="1">
        <f>(Table2[[#This Row],[Close Price]]/Table2[[#This Row],[Current Month Low]])-1</f>
        <v>1.7016224772457456E-2</v>
      </c>
      <c r="AH292" s="1">
        <f>(Table2[[#This Row],[Current Month High]]/Table2[[#This Row],[Close Price]])-1</f>
        <v>1.1517509727626329E-2</v>
      </c>
      <c r="AI292">
        <v>12.326848249027201</v>
      </c>
      <c r="AJ292">
        <v>69.056703065386102</v>
      </c>
      <c r="AK292" t="str">
        <f>IF(AND(Table2[[#This Row],[20D EMA]]&gt;Table2[[#This Row],[50D EMA]],Table2[[#This Row],[50D EMA]]&gt;Table2[[#This Row],[200D EMA]]),"Uptrend","Downtrend/NoTrend")</f>
        <v>Downtrend/NoTrend</v>
      </c>
      <c r="AL292">
        <v>7.0000000000000007E-2</v>
      </c>
      <c r="AM292" t="s">
        <v>3181</v>
      </c>
      <c r="AN292">
        <v>1.22</v>
      </c>
      <c r="AO292" t="s">
        <v>3181</v>
      </c>
      <c r="AQ292">
        <f>(Table2[[#This Row],[Sharpe Ratio]]-AVERAGE(Table2[Sharpe Ratio]))/_xlfn.STDEV.P(Table2[Sharpe Ratio])</f>
        <v>-0.68702344015560113</v>
      </c>
      <c r="AR2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2">
        <f>_xlfn.RANK.AVG(Table2[[#This Row],[1Y Return vs Nifty Z-Score]],Table2[1Y Return vs Nifty Z-Score])</f>
        <v>229</v>
      </c>
      <c r="AT292">
        <f>_xlfn.RANK.AVG(Table2[[#This Row],[6M Return vs Nifty Z-Score]],Table2[6M Return vs Nifty Z-Score])</f>
        <v>177</v>
      </c>
      <c r="AU292">
        <f>_xlfn.RANK.AVG(Table2[[#This Row],[Sharpe Ratio Z-Score]],Table2[Sharpe Ratio Z-Score])</f>
        <v>529.5</v>
      </c>
      <c r="AV292">
        <f>(Table2[[#This Row],[Rank 1Y]]+Table2[[#This Row],[Rank 6M]]+Table2[[#This Row],[Rank Sharpe]])/3</f>
        <v>311.83333333333331</v>
      </c>
    </row>
    <row r="293" spans="1:48" hidden="1" x14ac:dyDescent="0.3">
      <c r="A293" t="s">
        <v>97</v>
      </c>
      <c r="B293" t="s">
        <v>98</v>
      </c>
      <c r="C293" t="s">
        <v>3133</v>
      </c>
      <c r="D293" t="s">
        <v>99</v>
      </c>
      <c r="E293">
        <v>278523.18044750602</v>
      </c>
      <c r="F293">
        <v>454.15</v>
      </c>
      <c r="G293">
        <v>20.109719224315601</v>
      </c>
      <c r="H293">
        <f>(Table2[[#This Row],[1Y Return vs Nifty]]-AVERAGE(Table2[1Y Return vs Nifty]))/_xlfn.STDEV.P(Table2[1Y Return vs Nifty])</f>
        <v>-7.4827937999545791E-2</v>
      </c>
      <c r="I293">
        <v>-5.8887095104930598</v>
      </c>
      <c r="J293">
        <f>(Table2[[#This Row],[1M Return vs Nifty]]-AVERAGE(Table2[1M Return vs Nifty]))/_xlfn.STDEV.P(Table2[1M Return vs Nifty])</f>
        <v>-0.65797684181702309</v>
      </c>
      <c r="K293">
        <v>-7.4632198532937402</v>
      </c>
      <c r="L293">
        <f>(Table2[[#This Row],[6M Return vs Nifty]]-AVERAGE(Table2[6M Return vs Nifty]))/_xlfn.STDEV.P(Table2[6M Return vs Nifty])</f>
        <v>-0.45912247998620648</v>
      </c>
      <c r="M293">
        <v>-5.96948068165685</v>
      </c>
      <c r="N293">
        <f>(Table2[[#This Row],[1W Return vs Nifty]]-AVERAGE(Table2[1W Return vs Nifty]))/_xlfn.STDEV.P(Table2[1W Return vs Nifty])</f>
        <v>-1.3798158624456716</v>
      </c>
      <c r="O293">
        <v>471.82</v>
      </c>
      <c r="P293">
        <v>486.00838520889602</v>
      </c>
      <c r="Q293">
        <v>457.27870614791902</v>
      </c>
      <c r="R293">
        <v>29.2369992797157</v>
      </c>
      <c r="S293" s="1">
        <f>(Table2[[#This Row],[Close Price]]-Table2[[#This Row],[20D EMA]])/Table2[[#This Row],[20D EMA]]</f>
        <v>-3.7450722733245762E-2</v>
      </c>
      <c r="T293" s="1">
        <f>(Table2[[#This Row],[Close Price]]-Table2[[#This Row],[50D EMA]])/Table2[[#This Row],[50D EMA]]</f>
        <v>-6.5551101953112756E-2</v>
      </c>
      <c r="U293" s="1">
        <f>(Table2[[#This Row],[Close Price]]-Table2[[#This Row],[200D EMA]])/Table2[[#This Row],[200D EMA]]</f>
        <v>-6.842011460089688E-3</v>
      </c>
      <c r="V293">
        <v>0.90324666251454699</v>
      </c>
      <c r="W293">
        <v>452.35</v>
      </c>
      <c r="X293">
        <v>459.55</v>
      </c>
      <c r="Y293">
        <v>435.25</v>
      </c>
      <c r="Z293">
        <v>459.55</v>
      </c>
      <c r="AA293">
        <v>452.35</v>
      </c>
      <c r="AB293">
        <v>459.55</v>
      </c>
      <c r="AC293" s="1">
        <f>(Table2[[#This Row],[Close Price]]/Table2[[#This Row],[Day Low]])-1</f>
        <v>3.9792196308168215E-3</v>
      </c>
      <c r="AD293" s="1">
        <f>(Table2[[#This Row],[Day High]]/Table2[[#This Row],[Close Price]])-1</f>
        <v>1.1890344599801983E-2</v>
      </c>
      <c r="AE293" s="1">
        <f>(Table2[[#This Row],[Close Price]]/Table2[[#This Row],[Current Week Low]])-1</f>
        <v>4.3423319931074067E-2</v>
      </c>
      <c r="AF293" s="1">
        <f>(Table2[[#This Row],[Current Week High]]/Table2[[#This Row],[Close Price]])-1</f>
        <v>1.1890344599801983E-2</v>
      </c>
      <c r="AG293" s="1">
        <f>(Table2[[#This Row],[Close Price]]/Table2[[#This Row],[Current Month Low]])-1</f>
        <v>3.9792196308168215E-3</v>
      </c>
      <c r="AH293" s="1">
        <f>(Table2[[#This Row],[Current Month High]]/Table2[[#This Row],[Close Price]])-1</f>
        <v>1.1890344599801983E-2</v>
      </c>
      <c r="AI293">
        <v>19.685126059671902</v>
      </c>
      <c r="AJ293">
        <v>48.487820827202803</v>
      </c>
      <c r="AK293" t="str">
        <f>IF(AND(Table2[[#This Row],[20D EMA]]&gt;Table2[[#This Row],[50D EMA]],Table2[[#This Row],[50D EMA]]&gt;Table2[[#This Row],[200D EMA]]),"Uptrend","Downtrend/NoTrend")</f>
        <v>Downtrend/NoTrend</v>
      </c>
      <c r="AL293">
        <v>-0.15</v>
      </c>
      <c r="AM293" t="s">
        <v>3180</v>
      </c>
      <c r="AN293">
        <v>-8.39</v>
      </c>
      <c r="AO293" t="s">
        <v>3180</v>
      </c>
      <c r="AP293">
        <v>0.12405983296569199</v>
      </c>
      <c r="AQ293">
        <f>(Table2[[#This Row],[Sharpe Ratio]]-AVERAGE(Table2[Sharpe Ratio]))/_xlfn.STDEV.P(Table2[Sharpe Ratio])</f>
        <v>0.78673739021166988</v>
      </c>
      <c r="AR2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3">
        <f>_xlfn.RANK.AVG(Table2[[#This Row],[1Y Return vs Nifty Z-Score]],Table2[1Y Return vs Nifty Z-Score])</f>
        <v>312</v>
      </c>
      <c r="AT293">
        <f>_xlfn.RANK.AVG(Table2[[#This Row],[6M Return vs Nifty Z-Score]],Table2[6M Return vs Nifty Z-Score])</f>
        <v>476</v>
      </c>
      <c r="AU293">
        <f>_xlfn.RANK.AVG(Table2[[#This Row],[Sharpe Ratio Z-Score]],Table2[Sharpe Ratio Z-Score])</f>
        <v>149</v>
      </c>
      <c r="AV293">
        <f>(Table2[[#This Row],[Rank 1Y]]+Table2[[#This Row],[Rank 6M]]+Table2[[#This Row],[Rank Sharpe]])/3</f>
        <v>312.33333333333331</v>
      </c>
    </row>
    <row r="294" spans="1:48" hidden="1" x14ac:dyDescent="0.3">
      <c r="A294" t="s">
        <v>812</v>
      </c>
      <c r="B294" t="s">
        <v>813</v>
      </c>
      <c r="C294" t="s">
        <v>3148</v>
      </c>
      <c r="D294" t="s">
        <v>139</v>
      </c>
      <c r="E294">
        <v>19149.386577941499</v>
      </c>
      <c r="F294">
        <v>1386.65</v>
      </c>
      <c r="G294">
        <v>111.499779846556</v>
      </c>
      <c r="H294">
        <f>(Table2[[#This Row],[1Y Return vs Nifty]]-AVERAGE(Table2[1Y Return vs Nifty]))/_xlfn.STDEV.P(Table2[1Y Return vs Nifty])</f>
        <v>1.4692044082879214</v>
      </c>
      <c r="I294">
        <v>-9.5491547776000303</v>
      </c>
      <c r="J294">
        <f>(Table2[[#This Row],[1M Return vs Nifty]]-AVERAGE(Table2[1M Return vs Nifty]))/_xlfn.STDEV.P(Table2[1M Return vs Nifty])</f>
        <v>-1.0491384398137078</v>
      </c>
      <c r="K294">
        <v>2.93653704796135</v>
      </c>
      <c r="L294">
        <f>(Table2[[#This Row],[6M Return vs Nifty]]-AVERAGE(Table2[6M Return vs Nifty]))/_xlfn.STDEV.P(Table2[6M Return vs Nifty])</f>
        <v>-9.7347377532049056E-2</v>
      </c>
      <c r="M294">
        <v>-3.5206547578274501</v>
      </c>
      <c r="N294">
        <f>(Table2[[#This Row],[1W Return vs Nifty]]-AVERAGE(Table2[1W Return vs Nifty]))/_xlfn.STDEV.P(Table2[1W Return vs Nifty])</f>
        <v>-0.91471505893446048</v>
      </c>
      <c r="O294">
        <v>1439.73</v>
      </c>
      <c r="P294">
        <v>1467.4498152977601</v>
      </c>
      <c r="Q294">
        <v>1293.77317123988</v>
      </c>
      <c r="R294">
        <v>26.685195965397099</v>
      </c>
      <c r="S294" s="1">
        <f>(Table2[[#This Row],[Close Price]]-Table2[[#This Row],[20D EMA]])/Table2[[#This Row],[20D EMA]]</f>
        <v>-3.686802386558586E-2</v>
      </c>
      <c r="T294" s="1">
        <f>(Table2[[#This Row],[Close Price]]-Table2[[#This Row],[50D EMA]])/Table2[[#This Row],[50D EMA]]</f>
        <v>-5.506138230789509E-2</v>
      </c>
      <c r="U294" s="1">
        <f>(Table2[[#This Row],[Close Price]]-Table2[[#This Row],[200D EMA]])/Table2[[#This Row],[200D EMA]]</f>
        <v>7.1787567422743948E-2</v>
      </c>
      <c r="V294">
        <v>0.53327352424802499</v>
      </c>
      <c r="W294">
        <v>1369.5</v>
      </c>
      <c r="X294">
        <v>1424</v>
      </c>
      <c r="Y294">
        <v>1340</v>
      </c>
      <c r="Z294">
        <v>1424</v>
      </c>
      <c r="AA294">
        <v>1369.5</v>
      </c>
      <c r="AB294">
        <v>1424</v>
      </c>
      <c r="AC294" s="1">
        <f>(Table2[[#This Row],[Close Price]]/Table2[[#This Row],[Day Low]])-1</f>
        <v>1.252281854691506E-2</v>
      </c>
      <c r="AD294" s="1">
        <f>(Table2[[#This Row],[Day High]]/Table2[[#This Row],[Close Price]])-1</f>
        <v>2.6935419896873647E-2</v>
      </c>
      <c r="AE294" s="1">
        <f>(Table2[[#This Row],[Close Price]]/Table2[[#This Row],[Current Week Low]])-1</f>
        <v>3.4813432835820945E-2</v>
      </c>
      <c r="AF294" s="1">
        <f>(Table2[[#This Row],[Current Week High]]/Table2[[#This Row],[Close Price]])-1</f>
        <v>2.6935419896873647E-2</v>
      </c>
      <c r="AG294" s="1">
        <f>(Table2[[#This Row],[Close Price]]/Table2[[#This Row],[Current Month Low]])-1</f>
        <v>1.252281854691506E-2</v>
      </c>
      <c r="AH294" s="1">
        <f>(Table2[[#This Row],[Current Month High]]/Table2[[#This Row],[Close Price]])-1</f>
        <v>2.6935419896873647E-2</v>
      </c>
      <c r="AI294">
        <v>18.775466051274599</v>
      </c>
      <c r="AJ294">
        <v>142.16730702060701</v>
      </c>
      <c r="AK294" t="str">
        <f>IF(AND(Table2[[#This Row],[20D EMA]]&gt;Table2[[#This Row],[50D EMA]],Table2[[#This Row],[50D EMA]]&gt;Table2[[#This Row],[200D EMA]]),"Uptrend","Downtrend/NoTrend")</f>
        <v>Downtrend/NoTrend</v>
      </c>
      <c r="AL294">
        <v>-0.05</v>
      </c>
      <c r="AM294" t="s">
        <v>3180</v>
      </c>
      <c r="AN294">
        <v>-8.09</v>
      </c>
      <c r="AO294" t="s">
        <v>3180</v>
      </c>
      <c r="AQ294">
        <f>(Table2[[#This Row],[Sharpe Ratio]]-AVERAGE(Table2[Sharpe Ratio]))/_xlfn.STDEV.P(Table2[Sharpe Ratio])</f>
        <v>-0.68702344015560113</v>
      </c>
      <c r="AR2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4">
        <f>_xlfn.RANK.AVG(Table2[[#This Row],[1Y Return vs Nifty Z-Score]],Table2[1Y Return vs Nifty Z-Score])</f>
        <v>53</v>
      </c>
      <c r="AT294">
        <f>_xlfn.RANK.AVG(Table2[[#This Row],[6M Return vs Nifty Z-Score]],Table2[6M Return vs Nifty Z-Score])</f>
        <v>356</v>
      </c>
      <c r="AU294">
        <f>_xlfn.RANK.AVG(Table2[[#This Row],[Sharpe Ratio Z-Score]],Table2[Sharpe Ratio Z-Score])</f>
        <v>529.5</v>
      </c>
      <c r="AV294">
        <f>(Table2[[#This Row],[Rank 1Y]]+Table2[[#This Row],[Rank 6M]]+Table2[[#This Row],[Rank Sharpe]])/3</f>
        <v>312.83333333333331</v>
      </c>
    </row>
    <row r="295" spans="1:48" hidden="1" x14ac:dyDescent="0.3">
      <c r="A295" t="s">
        <v>181</v>
      </c>
      <c r="B295" t="s">
        <v>182</v>
      </c>
      <c r="C295" t="s">
        <v>3140</v>
      </c>
      <c r="D295" t="s">
        <v>80</v>
      </c>
      <c r="E295">
        <v>140579.14217702701</v>
      </c>
      <c r="F295">
        <v>445.45</v>
      </c>
      <c r="G295">
        <v>60.042204267928497</v>
      </c>
      <c r="H295">
        <f>(Table2[[#This Row],[1Y Return vs Nifty]]-AVERAGE(Table2[1Y Return vs Nifty]))/_xlfn.STDEV.P(Table2[1Y Return vs Nifty])</f>
        <v>0.59983020485733896</v>
      </c>
      <c r="I295">
        <v>-3.8456062825589399</v>
      </c>
      <c r="J295">
        <f>(Table2[[#This Row],[1M Return vs Nifty]]-AVERAGE(Table2[1M Return vs Nifty]))/_xlfn.STDEV.P(Table2[1M Return vs Nifty])</f>
        <v>-0.43964724932388649</v>
      </c>
      <c r="K295">
        <v>-10.2266086464218</v>
      </c>
      <c r="L295">
        <f>(Table2[[#This Row],[6M Return vs Nifty]]-AVERAGE(Table2[6M Return vs Nifty]))/_xlfn.STDEV.P(Table2[6M Return vs Nifty])</f>
        <v>-0.55525215621295776</v>
      </c>
      <c r="M295">
        <v>-4.2906036322408102E-2</v>
      </c>
      <c r="N295">
        <f>(Table2[[#This Row],[1W Return vs Nifty]]-AVERAGE(Table2[1W Return vs Nifty]))/_xlfn.STDEV.P(Table2[1W Return vs Nifty])</f>
        <v>-0.25419292502439511</v>
      </c>
      <c r="O295">
        <v>443.2</v>
      </c>
      <c r="P295">
        <v>444.25936887764499</v>
      </c>
      <c r="Q295">
        <v>409.93508790622502</v>
      </c>
      <c r="R295">
        <v>30.427245150067002</v>
      </c>
      <c r="S295" s="1">
        <f>(Table2[[#This Row],[Close Price]]-Table2[[#This Row],[20D EMA]])/Table2[[#This Row],[20D EMA]]</f>
        <v>5.0767148014440435E-3</v>
      </c>
      <c r="T295" s="1">
        <f>(Table2[[#This Row],[Close Price]]-Table2[[#This Row],[50D EMA]])/Table2[[#This Row],[50D EMA]]</f>
        <v>2.6800360459768185E-3</v>
      </c>
      <c r="U295" s="1">
        <f>(Table2[[#This Row],[Close Price]]-Table2[[#This Row],[200D EMA]])/Table2[[#This Row],[200D EMA]]</f>
        <v>8.6635453127884496E-2</v>
      </c>
      <c r="V295">
        <v>0.82778031387909901</v>
      </c>
      <c r="W295">
        <v>442.1</v>
      </c>
      <c r="X295">
        <v>448.45</v>
      </c>
      <c r="Y295">
        <v>415</v>
      </c>
      <c r="Z295">
        <v>448.45</v>
      </c>
      <c r="AA295">
        <v>442.1</v>
      </c>
      <c r="AB295">
        <v>448.45</v>
      </c>
      <c r="AC295" s="1">
        <f>(Table2[[#This Row],[Close Price]]/Table2[[#This Row],[Day Low]])-1</f>
        <v>7.5774711603708855E-3</v>
      </c>
      <c r="AD295" s="1">
        <f>(Table2[[#This Row],[Day High]]/Table2[[#This Row],[Close Price]])-1</f>
        <v>6.7347625996183602E-3</v>
      </c>
      <c r="AE295" s="1">
        <f>(Table2[[#This Row],[Close Price]]/Table2[[#This Row],[Current Week Low]])-1</f>
        <v>7.3373493975903648E-2</v>
      </c>
      <c r="AF295" s="1">
        <f>(Table2[[#This Row],[Current Week High]]/Table2[[#This Row],[Close Price]])-1</f>
        <v>6.7347625996183602E-3</v>
      </c>
      <c r="AG295" s="1">
        <f>(Table2[[#This Row],[Close Price]]/Table2[[#This Row],[Current Month Low]])-1</f>
        <v>7.5774711603708855E-3</v>
      </c>
      <c r="AH295" s="1">
        <f>(Table2[[#This Row],[Current Month High]]/Table2[[#This Row],[Close Price]])-1</f>
        <v>6.7347625996183602E-3</v>
      </c>
      <c r="AI295">
        <v>11.089909080704899</v>
      </c>
      <c r="AJ295">
        <v>88.510368176047294</v>
      </c>
      <c r="AK295" t="str">
        <f>IF(AND(Table2[[#This Row],[20D EMA]]&gt;Table2[[#This Row],[50D EMA]],Table2[[#This Row],[50D EMA]]&gt;Table2[[#This Row],[200D EMA]]),"Uptrend","Downtrend/NoTrend")</f>
        <v>Downtrend/NoTrend</v>
      </c>
      <c r="AL295">
        <v>0.17</v>
      </c>
      <c r="AM295" t="s">
        <v>3181</v>
      </c>
      <c r="AN295">
        <v>-3.26</v>
      </c>
      <c r="AO295" t="s">
        <v>3180</v>
      </c>
      <c r="AP295">
        <v>7.7702093781421996E-2</v>
      </c>
      <c r="AQ295">
        <f>(Table2[[#This Row],[Sharpe Ratio]]-AVERAGE(Table2[Sharpe Ratio]))/_xlfn.STDEV.P(Table2[Sharpe Ratio])</f>
        <v>0.23603360026659817</v>
      </c>
      <c r="AR2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5">
        <f>_xlfn.RANK.AVG(Table2[[#This Row],[1Y Return vs Nifty Z-Score]],Table2[1Y Return vs Nifty Z-Score])</f>
        <v>153</v>
      </c>
      <c r="AT295">
        <f>_xlfn.RANK.AVG(Table2[[#This Row],[6M Return vs Nifty Z-Score]],Table2[6M Return vs Nifty Z-Score])</f>
        <v>511</v>
      </c>
      <c r="AU295">
        <f>_xlfn.RANK.AVG(Table2[[#This Row],[Sharpe Ratio Z-Score]],Table2[Sharpe Ratio Z-Score])</f>
        <v>282</v>
      </c>
      <c r="AV295">
        <f>(Table2[[#This Row],[Rank 1Y]]+Table2[[#This Row],[Rank 6M]]+Table2[[#This Row],[Rank Sharpe]])/3</f>
        <v>315.33333333333331</v>
      </c>
    </row>
    <row r="296" spans="1:48" hidden="1" x14ac:dyDescent="0.3">
      <c r="A296" t="s">
        <v>401</v>
      </c>
      <c r="B296" t="s">
        <v>402</v>
      </c>
      <c r="C296" t="s">
        <v>3142</v>
      </c>
      <c r="D296" t="s">
        <v>117</v>
      </c>
      <c r="E296">
        <v>55593.972025727198</v>
      </c>
      <c r="F296">
        <v>682.25</v>
      </c>
      <c r="G296">
        <v>24.382254974064601</v>
      </c>
      <c r="H296">
        <f>(Table2[[#This Row],[1Y Return vs Nifty]]-AVERAGE(Table2[1Y Return vs Nifty]))/_xlfn.STDEV.P(Table2[1Y Return vs Nifty])</f>
        <v>-2.6435740395483378E-3</v>
      </c>
      <c r="I296">
        <v>-8.6031725241417405</v>
      </c>
      <c r="J296">
        <f>(Table2[[#This Row],[1M Return vs Nifty]]-AVERAGE(Table2[1M Return vs Nifty]))/_xlfn.STDEV.P(Table2[1M Return vs Nifty])</f>
        <v>-0.94804911790405288</v>
      </c>
      <c r="K296">
        <v>-14.594026748635599</v>
      </c>
      <c r="L296">
        <f>(Table2[[#This Row],[6M Return vs Nifty]]-AVERAGE(Table2[6M Return vs Nifty]))/_xlfn.STDEV.P(Table2[6M Return vs Nifty])</f>
        <v>-0.70718100862659972</v>
      </c>
      <c r="M296">
        <v>0.58187180525470195</v>
      </c>
      <c r="N296">
        <f>(Table2[[#This Row],[1W Return vs Nifty]]-AVERAGE(Table2[1W Return vs Nifty]))/_xlfn.STDEV.P(Table2[1W Return vs Nifty])</f>
        <v>-0.13553006977370149</v>
      </c>
      <c r="O296">
        <v>704.77</v>
      </c>
      <c r="P296">
        <v>726.89395915936097</v>
      </c>
      <c r="Q296">
        <v>688.11974943671999</v>
      </c>
      <c r="R296">
        <v>35.802845959395199</v>
      </c>
      <c r="S296" s="1">
        <f>(Table2[[#This Row],[Close Price]]-Table2[[#This Row],[20D EMA]])/Table2[[#This Row],[20D EMA]]</f>
        <v>-3.1953687018459895E-2</v>
      </c>
      <c r="T296" s="1">
        <f>(Table2[[#This Row],[Close Price]]-Table2[[#This Row],[50D EMA]])/Table2[[#This Row],[50D EMA]]</f>
        <v>-6.1417430419962303E-2</v>
      </c>
      <c r="U296" s="1">
        <f>(Table2[[#This Row],[Close Price]]-Table2[[#This Row],[200D EMA]])/Table2[[#This Row],[200D EMA]]</f>
        <v>-8.5301278469697116E-3</v>
      </c>
      <c r="V296">
        <v>0.88370854062396398</v>
      </c>
      <c r="W296">
        <v>675.3</v>
      </c>
      <c r="X296">
        <v>684.15</v>
      </c>
      <c r="Y296">
        <v>646.85</v>
      </c>
      <c r="Z296">
        <v>692.15</v>
      </c>
      <c r="AA296">
        <v>675.3</v>
      </c>
      <c r="AB296">
        <v>684.15</v>
      </c>
      <c r="AC296" s="1">
        <f>(Table2[[#This Row],[Close Price]]/Table2[[#This Row],[Day Low]])-1</f>
        <v>1.0291722197541819E-2</v>
      </c>
      <c r="AD296" s="1">
        <f>(Table2[[#This Row],[Day High]]/Table2[[#This Row],[Close Price]])-1</f>
        <v>2.784902894833241E-3</v>
      </c>
      <c r="AE296" s="1">
        <f>(Table2[[#This Row],[Close Price]]/Table2[[#This Row],[Current Week Low]])-1</f>
        <v>5.4726752724743033E-2</v>
      </c>
      <c r="AF296" s="1">
        <f>(Table2[[#This Row],[Current Week High]]/Table2[[#This Row],[Close Price]])-1</f>
        <v>1.4510809820446946E-2</v>
      </c>
      <c r="AG296" s="1">
        <f>(Table2[[#This Row],[Close Price]]/Table2[[#This Row],[Current Month Low]])-1</f>
        <v>1.0291722197541819E-2</v>
      </c>
      <c r="AH296" s="1">
        <f>(Table2[[#This Row],[Current Month High]]/Table2[[#This Row],[Close Price]])-1</f>
        <v>2.784902894833241E-3</v>
      </c>
      <c r="AI296">
        <v>24.294613411505999</v>
      </c>
      <c r="AJ296">
        <v>59.721409340980898</v>
      </c>
      <c r="AK296" t="str">
        <f>IF(AND(Table2[[#This Row],[20D EMA]]&gt;Table2[[#This Row],[50D EMA]],Table2[[#This Row],[50D EMA]]&gt;Table2[[#This Row],[200D EMA]]),"Uptrend","Downtrend/NoTrend")</f>
        <v>Downtrend/NoTrend</v>
      </c>
      <c r="AL296">
        <v>-0.08</v>
      </c>
      <c r="AM296" t="s">
        <v>3180</v>
      </c>
      <c r="AN296">
        <v>-10.67</v>
      </c>
      <c r="AO296" t="s">
        <v>3180</v>
      </c>
      <c r="AP296">
        <v>0.147907656518764</v>
      </c>
      <c r="AQ296">
        <f>(Table2[[#This Row],[Sharpe Ratio]]-AVERAGE(Table2[Sharpe Ratio]))/_xlfn.STDEV.P(Table2[Sharpe Ratio])</f>
        <v>1.07003608086642</v>
      </c>
      <c r="AR2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6">
        <f>_xlfn.RANK.AVG(Table2[[#This Row],[1Y Return vs Nifty Z-Score]],Table2[1Y Return vs Nifty Z-Score])</f>
        <v>293</v>
      </c>
      <c r="AT296">
        <f>_xlfn.RANK.AVG(Table2[[#This Row],[6M Return vs Nifty Z-Score]],Table2[6M Return vs Nifty Z-Score])</f>
        <v>557</v>
      </c>
      <c r="AU296">
        <f>_xlfn.RANK.AVG(Table2[[#This Row],[Sharpe Ratio Z-Score]],Table2[Sharpe Ratio Z-Score])</f>
        <v>105</v>
      </c>
      <c r="AV296">
        <f>(Table2[[#This Row],[Rank 1Y]]+Table2[[#This Row],[Rank 6M]]+Table2[[#This Row],[Rank Sharpe]])/3</f>
        <v>318.33333333333331</v>
      </c>
    </row>
    <row r="297" spans="1:48" x14ac:dyDescent="0.3">
      <c r="A297" t="s">
        <v>351</v>
      </c>
      <c r="B297" t="s">
        <v>352</v>
      </c>
      <c r="C297" t="s">
        <v>3149</v>
      </c>
      <c r="D297" t="s">
        <v>158</v>
      </c>
      <c r="E297">
        <v>68075.586327414101</v>
      </c>
      <c r="F297">
        <v>4503.75</v>
      </c>
      <c r="G297">
        <v>5.2346417198309503</v>
      </c>
      <c r="H297">
        <f>(Table2[[#This Row],[1Y Return vs Nifty]]-AVERAGE(Table2[1Y Return vs Nifty]))/_xlfn.STDEV.P(Table2[1Y Return vs Nifty])</f>
        <v>-0.32614192842782258</v>
      </c>
      <c r="I297">
        <v>1.5986936317115801</v>
      </c>
      <c r="J297">
        <f>(Table2[[#This Row],[1M Return vs Nifty]]-AVERAGE(Table2[1M Return vs Nifty]))/_xlfn.STDEV.P(Table2[1M Return vs Nifty])</f>
        <v>0.14214018336251985</v>
      </c>
      <c r="K297">
        <v>16.180512669256299</v>
      </c>
      <c r="L297">
        <f>(Table2[[#This Row],[6M Return vs Nifty]]-AVERAGE(Table2[6M Return vs Nifty]))/_xlfn.STDEV.P(Table2[6M Return vs Nifty])</f>
        <v>0.3633692221719404</v>
      </c>
      <c r="M297">
        <v>2.9822554971745299</v>
      </c>
      <c r="N297">
        <f>(Table2[[#This Row],[1W Return vs Nifty]]-AVERAGE(Table2[1W Return vs Nifty]))/_xlfn.STDEV.P(Table2[1W Return vs Nifty])</f>
        <v>0.32037019368859271</v>
      </c>
      <c r="O297">
        <v>4473.55</v>
      </c>
      <c r="P297">
        <v>4462.43767534569</v>
      </c>
      <c r="Q297">
        <v>4074.87761421697</v>
      </c>
      <c r="R297">
        <v>57.048264525666397</v>
      </c>
      <c r="S297" s="1">
        <f>(Table2[[#This Row],[Close Price]]-Table2[[#This Row],[20D EMA]])/Table2[[#This Row],[20D EMA]]</f>
        <v>6.7507907590168472E-3</v>
      </c>
      <c r="T297" s="1">
        <f>(Table2[[#This Row],[Close Price]]-Table2[[#This Row],[50D EMA]])/Table2[[#This Row],[50D EMA]]</f>
        <v>9.2577930852803907E-3</v>
      </c>
      <c r="U297" s="1">
        <f>(Table2[[#This Row],[Close Price]]-Table2[[#This Row],[200D EMA]])/Table2[[#This Row],[200D EMA]]</f>
        <v>0.10524791819187981</v>
      </c>
      <c r="V297">
        <v>0.578499661007285</v>
      </c>
      <c r="W297">
        <v>4391.25</v>
      </c>
      <c r="X297">
        <v>4526.3999999999996</v>
      </c>
      <c r="Y297">
        <v>4288.8999999999996</v>
      </c>
      <c r="Z297">
        <v>4563.2</v>
      </c>
      <c r="AA297">
        <v>4391.25</v>
      </c>
      <c r="AB297">
        <v>4526.3999999999996</v>
      </c>
      <c r="AC297" s="1">
        <f>(Table2[[#This Row],[Close Price]]/Table2[[#This Row],[Day Low]])-1</f>
        <v>2.561912894961571E-2</v>
      </c>
      <c r="AD297" s="1">
        <f>(Table2[[#This Row],[Day High]]/Table2[[#This Row],[Close Price]])-1</f>
        <v>5.0291423813488834E-3</v>
      </c>
      <c r="AE297" s="1">
        <f>(Table2[[#This Row],[Close Price]]/Table2[[#This Row],[Current Week Low]])-1</f>
        <v>5.0094429807176821E-2</v>
      </c>
      <c r="AF297" s="1">
        <f>(Table2[[#This Row],[Current Week High]]/Table2[[#This Row],[Close Price]])-1</f>
        <v>1.3200111018595528E-2</v>
      </c>
      <c r="AG297" s="1">
        <f>(Table2[[#This Row],[Close Price]]/Table2[[#This Row],[Current Month Low]])-1</f>
        <v>2.561912894961571E-2</v>
      </c>
      <c r="AH297" s="1">
        <f>(Table2[[#This Row],[Current Month High]]/Table2[[#This Row],[Close Price]])-1</f>
        <v>5.0291423813488834E-3</v>
      </c>
      <c r="AI297">
        <v>6.6677768526227998</v>
      </c>
      <c r="AJ297">
        <v>39.868012422360202</v>
      </c>
      <c r="AK297" t="str">
        <f>IF(AND(Table2[[#This Row],[20D EMA]]&gt;Table2[[#This Row],[50D EMA]],Table2[[#This Row],[50D EMA]]&gt;Table2[[#This Row],[200D EMA]]),"Uptrend","Downtrend/NoTrend")</f>
        <v>Uptrend</v>
      </c>
      <c r="AL297">
        <v>0.05</v>
      </c>
      <c r="AM297" t="s">
        <v>3181</v>
      </c>
      <c r="AN297">
        <v>-1.84</v>
      </c>
      <c r="AO297" t="s">
        <v>3180</v>
      </c>
      <c r="AP297">
        <v>5.4683403827968997E-2</v>
      </c>
      <c r="AQ297">
        <f>(Table2[[#This Row],[Sharpe Ratio]]-AVERAGE(Table2[Sharpe Ratio]))/_xlfn.STDEV.P(Table2[Sharpe Ratio])</f>
        <v>-3.7415450959749547E-2</v>
      </c>
      <c r="AR2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0.46232221983548083</v>
      </c>
      <c r="AS297">
        <f>_xlfn.RANK.AVG(Table2[[#This Row],[1Y Return vs Nifty Z-Score]],Table2[1Y Return vs Nifty Z-Score])</f>
        <v>410</v>
      </c>
      <c r="AT297">
        <f>_xlfn.RANK.AVG(Table2[[#This Row],[6M Return vs Nifty Z-Score]],Table2[6M Return vs Nifty Z-Score])</f>
        <v>200</v>
      </c>
      <c r="AU297">
        <f>_xlfn.RANK.AVG(Table2[[#This Row],[Sharpe Ratio Z-Score]],Table2[Sharpe Ratio Z-Score])</f>
        <v>347</v>
      </c>
      <c r="AV297">
        <f>(Table2[[#This Row],[Rank 1Y]]+Table2[[#This Row],[Rank 6M]]+Table2[[#This Row],[Rank Sharpe]])/3</f>
        <v>319</v>
      </c>
    </row>
    <row r="298" spans="1:48" x14ac:dyDescent="0.3">
      <c r="A298" t="s">
        <v>1558</v>
      </c>
      <c r="B298" t="s">
        <v>1559</v>
      </c>
      <c r="C298" t="s">
        <v>3139</v>
      </c>
      <c r="D298" t="s">
        <v>247</v>
      </c>
      <c r="E298">
        <v>6269.5920247437898</v>
      </c>
      <c r="F298">
        <v>450.25</v>
      </c>
      <c r="G298">
        <v>-6.5313198840101503</v>
      </c>
      <c r="H298">
        <f>(Table2[[#This Row],[1Y Return vs Nifty]]-AVERAGE(Table2[1Y Return vs Nifty]))/_xlfn.STDEV.P(Table2[1Y Return vs Nifty])</f>
        <v>-0.52492749851952203</v>
      </c>
      <c r="I298">
        <v>13.2759172557731</v>
      </c>
      <c r="J298">
        <f>(Table2[[#This Row],[1M Return vs Nifty]]-AVERAGE(Table2[1M Return vs Nifty]))/_xlfn.STDEV.P(Table2[1M Return vs Nifty])</f>
        <v>1.3899887699806739</v>
      </c>
      <c r="K298">
        <v>18.9741868352111</v>
      </c>
      <c r="L298">
        <f>(Table2[[#This Row],[6M Return vs Nifty]]-AVERAGE(Table2[6M Return vs Nifty]))/_xlfn.STDEV.P(Table2[6M Return vs Nifty])</f>
        <v>0.46055243204964991</v>
      </c>
      <c r="M298">
        <v>5.3478809634089801</v>
      </c>
      <c r="N298">
        <f>(Table2[[#This Row],[1W Return vs Nifty]]-AVERAGE(Table2[1W Return vs Nifty]))/_xlfn.STDEV.P(Table2[1W Return vs Nifty])</f>
        <v>0.76966889411711559</v>
      </c>
      <c r="O298">
        <v>436.28</v>
      </c>
      <c r="P298">
        <v>420.25471391796202</v>
      </c>
      <c r="Q298">
        <v>383.02711274794899</v>
      </c>
      <c r="R298">
        <v>61.573242627906801</v>
      </c>
      <c r="S298" s="1">
        <f>(Table2[[#This Row],[Close Price]]-Table2[[#This Row],[20D EMA]])/Table2[[#This Row],[20D EMA]]</f>
        <v>3.202072063812237E-2</v>
      </c>
      <c r="T298" s="1">
        <f>(Table2[[#This Row],[Close Price]]-Table2[[#This Row],[50D EMA]])/Table2[[#This Row],[50D EMA]]</f>
        <v>7.1374062178618095E-2</v>
      </c>
      <c r="U298" s="1">
        <f>(Table2[[#This Row],[Close Price]]-Table2[[#This Row],[200D EMA]])/Table2[[#This Row],[200D EMA]]</f>
        <v>0.17550425287070223</v>
      </c>
      <c r="V298">
        <v>0.50344690945514603</v>
      </c>
      <c r="W298">
        <v>441.7</v>
      </c>
      <c r="X298">
        <v>453.8</v>
      </c>
      <c r="Y298">
        <v>422.5</v>
      </c>
      <c r="Z298">
        <v>460.45</v>
      </c>
      <c r="AA298">
        <v>441.7</v>
      </c>
      <c r="AB298">
        <v>453.8</v>
      </c>
      <c r="AC298" s="1">
        <f>(Table2[[#This Row],[Close Price]]/Table2[[#This Row],[Day Low]])-1</f>
        <v>1.9357029658139124E-2</v>
      </c>
      <c r="AD298" s="1">
        <f>(Table2[[#This Row],[Day High]]/Table2[[#This Row],[Close Price]])-1</f>
        <v>7.884508606329943E-3</v>
      </c>
      <c r="AE298" s="1">
        <f>(Table2[[#This Row],[Close Price]]/Table2[[#This Row],[Current Week Low]])-1</f>
        <v>6.5680473372781156E-2</v>
      </c>
      <c r="AF298" s="1">
        <f>(Table2[[#This Row],[Current Week High]]/Table2[[#This Row],[Close Price]])-1</f>
        <v>2.2654081066074472E-2</v>
      </c>
      <c r="AG298" s="1">
        <f>(Table2[[#This Row],[Close Price]]/Table2[[#This Row],[Current Month Low]])-1</f>
        <v>1.9357029658139124E-2</v>
      </c>
      <c r="AH298" s="1">
        <f>(Table2[[#This Row],[Current Month High]]/Table2[[#This Row],[Close Price]])-1</f>
        <v>7.884508606329943E-3</v>
      </c>
      <c r="AI298">
        <v>2.5430316490838401</v>
      </c>
      <c r="AJ298">
        <v>43.3917197452229</v>
      </c>
      <c r="AK298" t="str">
        <f>IF(AND(Table2[[#This Row],[20D EMA]]&gt;Table2[[#This Row],[50D EMA]],Table2[[#This Row],[50D EMA]]&gt;Table2[[#This Row],[200D EMA]]),"Uptrend","Downtrend/NoTrend")</f>
        <v>Uptrend</v>
      </c>
      <c r="AL298">
        <v>0.23</v>
      </c>
      <c r="AM298" t="s">
        <v>3181</v>
      </c>
      <c r="AN298">
        <v>2.62</v>
      </c>
      <c r="AO298" t="s">
        <v>3181</v>
      </c>
      <c r="AP298">
        <v>7.0472752484886006E-2</v>
      </c>
      <c r="AQ298">
        <f>(Table2[[#This Row],[Sharpe Ratio]]-AVERAGE(Table2[Sharpe Ratio]))/_xlfn.STDEV.P(Table2[Sharpe Ratio])</f>
        <v>0.15015310391660167</v>
      </c>
      <c r="AR2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2.245435701544519</v>
      </c>
      <c r="AS298">
        <f>_xlfn.RANK.AVG(Table2[[#This Row],[1Y Return vs Nifty Z-Score]],Table2[1Y Return vs Nifty Z-Score])</f>
        <v>491</v>
      </c>
      <c r="AT298">
        <f>_xlfn.RANK.AVG(Table2[[#This Row],[6M Return vs Nifty Z-Score]],Table2[6M Return vs Nifty Z-Score])</f>
        <v>164</v>
      </c>
      <c r="AU298">
        <f>_xlfn.RANK.AVG(Table2[[#This Row],[Sharpe Ratio Z-Score]],Table2[Sharpe Ratio Z-Score])</f>
        <v>303</v>
      </c>
      <c r="AV298">
        <f>(Table2[[#This Row],[Rank 1Y]]+Table2[[#This Row],[Rank 6M]]+Table2[[#This Row],[Rank Sharpe]])/3</f>
        <v>319.33333333333331</v>
      </c>
    </row>
    <row r="299" spans="1:48" x14ac:dyDescent="0.3">
      <c r="A299" t="s">
        <v>285</v>
      </c>
      <c r="B299" t="s">
        <v>286</v>
      </c>
      <c r="C299" t="s">
        <v>3135</v>
      </c>
      <c r="D299" t="s">
        <v>218</v>
      </c>
      <c r="E299">
        <v>91822.510097245293</v>
      </c>
      <c r="F299">
        <v>4322.8500000000004</v>
      </c>
      <c r="G299">
        <v>30.756662479748201</v>
      </c>
      <c r="H299">
        <f>(Table2[[#This Row],[1Y Return vs Nifty]]-AVERAGE(Table2[1Y Return vs Nifty]))/_xlfn.STDEV.P(Table2[1Y Return vs Nifty])</f>
        <v>0.10505185049765677</v>
      </c>
      <c r="I299">
        <v>5.0309512001734502</v>
      </c>
      <c r="J299">
        <f>(Table2[[#This Row],[1M Return vs Nifty]]-AVERAGE(Table2[1M Return vs Nifty]))/_xlfn.STDEV.P(Table2[1M Return vs Nifty])</f>
        <v>0.50891724386938486</v>
      </c>
      <c r="K299">
        <v>2.2432802415575899</v>
      </c>
      <c r="L299">
        <f>(Table2[[#This Row],[6M Return vs Nifty]]-AVERAGE(Table2[6M Return vs Nifty]))/_xlfn.STDEV.P(Table2[6M Return vs Nifty])</f>
        <v>-0.12146361933896035</v>
      </c>
      <c r="M299">
        <v>-3.9797736036210698</v>
      </c>
      <c r="N299">
        <f>(Table2[[#This Row],[1W Return vs Nifty]]-AVERAGE(Table2[1W Return vs Nifty]))/_xlfn.STDEV.P(Table2[1W Return vs Nifty])</f>
        <v>-1.0019146193474073</v>
      </c>
      <c r="O299">
        <v>4425.01</v>
      </c>
      <c r="P299">
        <v>4384.6992644565098</v>
      </c>
      <c r="Q299">
        <v>3947.0244981133601</v>
      </c>
      <c r="R299">
        <v>42.125143584293198</v>
      </c>
      <c r="S299" s="1">
        <f>(Table2[[#This Row],[Close Price]]-Table2[[#This Row],[20D EMA]])/Table2[[#This Row],[20D EMA]]</f>
        <v>-2.3086953475811321E-2</v>
      </c>
      <c r="T299" s="1">
        <f>(Table2[[#This Row],[Close Price]]-Table2[[#This Row],[50D EMA]])/Table2[[#This Row],[50D EMA]]</f>
        <v>-1.4105702746337783E-2</v>
      </c>
      <c r="U299" s="1">
        <f>(Table2[[#This Row],[Close Price]]-Table2[[#This Row],[200D EMA]])/Table2[[#This Row],[200D EMA]]</f>
        <v>9.5217423166813697E-2</v>
      </c>
      <c r="V299">
        <v>0.83325029727167599</v>
      </c>
      <c r="W299">
        <v>4310</v>
      </c>
      <c r="X299">
        <v>4359.1499999999996</v>
      </c>
      <c r="Y299">
        <v>4216.55</v>
      </c>
      <c r="Z299">
        <v>4439</v>
      </c>
      <c r="AA299">
        <v>4310</v>
      </c>
      <c r="AB299">
        <v>4359.1499999999996</v>
      </c>
      <c r="AC299" s="1">
        <f>(Table2[[#This Row],[Close Price]]/Table2[[#This Row],[Day Low]])-1</f>
        <v>2.9814385150812583E-3</v>
      </c>
      <c r="AD299" s="1">
        <f>(Table2[[#This Row],[Day High]]/Table2[[#This Row],[Close Price]])-1</f>
        <v>8.3972379333077107E-3</v>
      </c>
      <c r="AE299" s="1">
        <f>(Table2[[#This Row],[Close Price]]/Table2[[#This Row],[Current Week Low]])-1</f>
        <v>2.5210183680971499E-2</v>
      </c>
      <c r="AF299" s="1">
        <f>(Table2[[#This Row],[Current Week High]]/Table2[[#This Row],[Close Price]])-1</f>
        <v>2.6868848097898246E-2</v>
      </c>
      <c r="AG299" s="1">
        <f>(Table2[[#This Row],[Close Price]]/Table2[[#This Row],[Current Month Low]])-1</f>
        <v>2.9814385150812583E-3</v>
      </c>
      <c r="AH299" s="1">
        <f>(Table2[[#This Row],[Current Month High]]/Table2[[#This Row],[Close Price]])-1</f>
        <v>8.3972379333077107E-3</v>
      </c>
      <c r="AI299">
        <v>12.5183617289519</v>
      </c>
      <c r="AJ299">
        <v>59.3383708072244</v>
      </c>
      <c r="AK299" t="str">
        <f>IF(AND(Table2[[#This Row],[20D EMA]]&gt;Table2[[#This Row],[50D EMA]],Table2[[#This Row],[50D EMA]]&gt;Table2[[#This Row],[200D EMA]]),"Uptrend","Downtrend/NoTrend")</f>
        <v>Uptrend</v>
      </c>
      <c r="AL299">
        <v>-0.02</v>
      </c>
      <c r="AM299" t="s">
        <v>3180</v>
      </c>
      <c r="AN299">
        <v>-10.46</v>
      </c>
      <c r="AO299" t="s">
        <v>3180</v>
      </c>
      <c r="AP299">
        <v>5.9288906381049E-2</v>
      </c>
      <c r="AQ299">
        <f>(Table2[[#This Row],[Sharpe Ratio]]-AVERAGE(Table2[Sharpe Ratio]))/_xlfn.STDEV.P(Table2[Sharpe Ratio])</f>
        <v>1.7295321291272179E-2</v>
      </c>
      <c r="AR2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-0.49211382302805384</v>
      </c>
      <c r="AS299">
        <f>_xlfn.RANK.AVG(Table2[[#This Row],[1Y Return vs Nifty Z-Score]],Table2[1Y Return vs Nifty Z-Score])</f>
        <v>268</v>
      </c>
      <c r="AT299">
        <f>_xlfn.RANK.AVG(Table2[[#This Row],[6M Return vs Nifty Z-Score]],Table2[6M Return vs Nifty Z-Score])</f>
        <v>364</v>
      </c>
      <c r="AU299">
        <f>_xlfn.RANK.AVG(Table2[[#This Row],[Sharpe Ratio Z-Score]],Table2[Sharpe Ratio Z-Score])</f>
        <v>328</v>
      </c>
      <c r="AV299">
        <f>(Table2[[#This Row],[Rank 1Y]]+Table2[[#This Row],[Rank 6M]]+Table2[[#This Row],[Rank Sharpe]])/3</f>
        <v>320</v>
      </c>
    </row>
    <row r="300" spans="1:48" hidden="1" x14ac:dyDescent="0.3">
      <c r="A300" t="s">
        <v>1883</v>
      </c>
      <c r="B300" t="s">
        <v>1884</v>
      </c>
      <c r="C300" t="s">
        <v>3146</v>
      </c>
      <c r="D300" t="s">
        <v>117</v>
      </c>
      <c r="E300">
        <v>3871.3183264453701</v>
      </c>
      <c r="F300">
        <v>1929.05</v>
      </c>
      <c r="G300">
        <v>13.5545701008761</v>
      </c>
      <c r="H300">
        <f>(Table2[[#This Row],[1Y Return vs Nifty]]-AVERAGE(Table2[1Y Return vs Nifty]))/_xlfn.STDEV.P(Table2[1Y Return vs Nifty])</f>
        <v>-0.18557698677373408</v>
      </c>
      <c r="I300">
        <v>-6.4990023535182697</v>
      </c>
      <c r="J300">
        <f>(Table2[[#This Row],[1M Return vs Nifty]]-AVERAGE(Table2[1M Return vs Nifty]))/_xlfn.STDEV.P(Table2[1M Return vs Nifty])</f>
        <v>-0.72319380486489726</v>
      </c>
      <c r="K300">
        <v>-17.071467606738999</v>
      </c>
      <c r="L300">
        <f>(Table2[[#This Row],[6M Return vs Nifty]]-AVERAGE(Table2[6M Return vs Nifty]))/_xlfn.STDEV.P(Table2[6M Return vs Nifty])</f>
        <v>-0.79336344815615323</v>
      </c>
      <c r="M300">
        <v>1.59775715836768</v>
      </c>
      <c r="N300">
        <f>(Table2[[#This Row],[1W Return vs Nifty]]-AVERAGE(Table2[1W Return vs Nifty]))/_xlfn.STDEV.P(Table2[1W Return vs Nifty])</f>
        <v>5.7415083824334724E-2</v>
      </c>
      <c r="O300">
        <v>1930.3</v>
      </c>
      <c r="P300">
        <v>2034.85730478287</v>
      </c>
      <c r="Q300">
        <v>1932.7082810537399</v>
      </c>
      <c r="R300">
        <v>46.6023073533309</v>
      </c>
      <c r="S300" s="1">
        <f>(Table2[[#This Row],[Close Price]]-Table2[[#This Row],[20D EMA]])/Table2[[#This Row],[20D EMA]]</f>
        <v>-6.4756773558514221E-4</v>
      </c>
      <c r="T300" s="1">
        <f>(Table2[[#This Row],[Close Price]]-Table2[[#This Row],[50D EMA]])/Table2[[#This Row],[50D EMA]]</f>
        <v>-5.1997407648277434E-2</v>
      </c>
      <c r="U300" s="1">
        <f>(Table2[[#This Row],[Close Price]]-Table2[[#This Row],[200D EMA]])/Table2[[#This Row],[200D EMA]]</f>
        <v>-1.8928262943776683E-3</v>
      </c>
      <c r="V300">
        <v>0.81328992959665003</v>
      </c>
      <c r="W300">
        <v>1915</v>
      </c>
      <c r="X300">
        <v>1945</v>
      </c>
      <c r="Y300">
        <v>1830</v>
      </c>
      <c r="Z300">
        <v>1945</v>
      </c>
      <c r="AA300">
        <v>1915</v>
      </c>
      <c r="AB300">
        <v>1945</v>
      </c>
      <c r="AC300" s="1">
        <f>(Table2[[#This Row],[Close Price]]/Table2[[#This Row],[Day Low]])-1</f>
        <v>7.3368146214098928E-3</v>
      </c>
      <c r="AD300" s="1">
        <f>(Table2[[#This Row],[Day High]]/Table2[[#This Row],[Close Price]])-1</f>
        <v>8.2683186024208322E-3</v>
      </c>
      <c r="AE300" s="1">
        <f>(Table2[[#This Row],[Close Price]]/Table2[[#This Row],[Current Week Low]])-1</f>
        <v>5.4125683060109342E-2</v>
      </c>
      <c r="AF300" s="1">
        <f>(Table2[[#This Row],[Current Week High]]/Table2[[#This Row],[Close Price]])-1</f>
        <v>8.2683186024208322E-3</v>
      </c>
      <c r="AG300" s="1">
        <f>(Table2[[#This Row],[Close Price]]/Table2[[#This Row],[Current Month Low]])-1</f>
        <v>7.3368146214098928E-3</v>
      </c>
      <c r="AH300" s="1">
        <f>(Table2[[#This Row],[Current Month High]]/Table2[[#This Row],[Close Price]])-1</f>
        <v>8.2683186024208322E-3</v>
      </c>
      <c r="AI300">
        <v>27.0236644980689</v>
      </c>
      <c r="AJ300">
        <v>49.515578980002999</v>
      </c>
      <c r="AK300" t="str">
        <f>IF(AND(Table2[[#This Row],[20D EMA]]&gt;Table2[[#This Row],[50D EMA]],Table2[[#This Row],[50D EMA]]&gt;Table2[[#This Row],[200D EMA]]),"Uptrend","Downtrend/NoTrend")</f>
        <v>Downtrend/NoTrend</v>
      </c>
      <c r="AL300">
        <v>-0.1</v>
      </c>
      <c r="AM300" t="s">
        <v>3180</v>
      </c>
      <c r="AN300">
        <v>-1.35</v>
      </c>
      <c r="AO300" t="s">
        <v>3180</v>
      </c>
      <c r="AP300">
        <v>0.248802782051014</v>
      </c>
      <c r="AQ300">
        <f>(Table2[[#This Row],[Sharpe Ratio]]-AVERAGE(Table2[Sharpe Ratio]))/_xlfn.STDEV.P(Table2[Sharpe Ratio])</f>
        <v>2.2686132547171987</v>
      </c>
      <c r="AR3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0">
        <f>_xlfn.RANK.AVG(Table2[[#This Row],[1Y Return vs Nifty Z-Score]],Table2[1Y Return vs Nifty Z-Score])</f>
        <v>358</v>
      </c>
      <c r="AT300">
        <f>_xlfn.RANK.AVG(Table2[[#This Row],[6M Return vs Nifty Z-Score]],Table2[6M Return vs Nifty Z-Score])</f>
        <v>595</v>
      </c>
      <c r="AU300">
        <f>_xlfn.RANK.AVG(Table2[[#This Row],[Sharpe Ratio Z-Score]],Table2[Sharpe Ratio Z-Score])</f>
        <v>7</v>
      </c>
      <c r="AV300">
        <f>(Table2[[#This Row],[Rank 1Y]]+Table2[[#This Row],[Rank 6M]]+Table2[[#This Row],[Rank Sharpe]])/3</f>
        <v>320</v>
      </c>
    </row>
    <row r="301" spans="1:48" hidden="1" x14ac:dyDescent="0.3">
      <c r="A301" t="s">
        <v>189</v>
      </c>
      <c r="B301" t="s">
        <v>190</v>
      </c>
      <c r="C301" t="s">
        <v>3141</v>
      </c>
      <c r="D301" t="s">
        <v>191</v>
      </c>
      <c r="E301">
        <v>134112.81239228399</v>
      </c>
      <c r="F301">
        <v>4953.6000000000004</v>
      </c>
      <c r="G301">
        <v>22.930141196418798</v>
      </c>
      <c r="H301">
        <f>(Table2[[#This Row],[1Y Return vs Nifty]]-AVERAGE(Table2[1Y Return vs Nifty]))/_xlfn.STDEV.P(Table2[1Y Return vs Nifty])</f>
        <v>-2.7176992968358779E-2</v>
      </c>
      <c r="I301">
        <v>3.0185620693679098</v>
      </c>
      <c r="J301">
        <f>(Table2[[#This Row],[1M Return vs Nifty]]-AVERAGE(Table2[1M Return vs Nifty]))/_xlfn.STDEV.P(Table2[1M Return vs Nifty])</f>
        <v>0.29386981363716252</v>
      </c>
      <c r="K301">
        <v>0.112503256696456</v>
      </c>
      <c r="L301">
        <f>(Table2[[#This Row],[6M Return vs Nifty]]-AVERAGE(Table2[6M Return vs Nifty]))/_xlfn.STDEV.P(Table2[6M Return vs Nifty])</f>
        <v>-0.19558670407299544</v>
      </c>
      <c r="M301">
        <v>4.3332257964262597</v>
      </c>
      <c r="N301">
        <f>(Table2[[#This Row],[1W Return vs Nifty]]-AVERAGE(Table2[1W Return vs Nifty]))/_xlfn.STDEV.P(Table2[1W Return vs Nifty])</f>
        <v>0.57695738740760805</v>
      </c>
      <c r="O301">
        <v>4793.4799999999996</v>
      </c>
      <c r="P301">
        <v>4798.8064156746796</v>
      </c>
      <c r="Q301">
        <v>4520.4582510973496</v>
      </c>
      <c r="R301">
        <v>61.395146321444798</v>
      </c>
      <c r="S301" s="1">
        <f>(Table2[[#This Row],[Close Price]]-Table2[[#This Row],[20D EMA]])/Table2[[#This Row],[20D EMA]]</f>
        <v>3.3403706701603184E-2</v>
      </c>
      <c r="T301" s="1">
        <f>(Table2[[#This Row],[Close Price]]-Table2[[#This Row],[50D EMA]])/Table2[[#This Row],[50D EMA]]</f>
        <v>3.2256684457974305E-2</v>
      </c>
      <c r="U301" s="1">
        <f>(Table2[[#This Row],[Close Price]]-Table2[[#This Row],[200D EMA]])/Table2[[#This Row],[200D EMA]]</f>
        <v>9.5818106227948202E-2</v>
      </c>
      <c r="V301">
        <v>1.06087768385224</v>
      </c>
      <c r="W301">
        <v>4930</v>
      </c>
      <c r="X301">
        <v>4990</v>
      </c>
      <c r="Y301">
        <v>4533.6499999999996</v>
      </c>
      <c r="Z301">
        <v>4990</v>
      </c>
      <c r="AA301">
        <v>4930</v>
      </c>
      <c r="AB301">
        <v>4990</v>
      </c>
      <c r="AC301" s="1">
        <f>(Table2[[#This Row],[Close Price]]/Table2[[#This Row],[Day Low]])-1</f>
        <v>4.787018255578257E-3</v>
      </c>
      <c r="AD301" s="1">
        <f>(Table2[[#This Row],[Day High]]/Table2[[#This Row],[Close Price]])-1</f>
        <v>7.3481912144701678E-3</v>
      </c>
      <c r="AE301" s="1">
        <f>(Table2[[#This Row],[Close Price]]/Table2[[#This Row],[Current Week Low]])-1</f>
        <v>9.262955896463132E-2</v>
      </c>
      <c r="AF301" s="1">
        <f>(Table2[[#This Row],[Current Week High]]/Table2[[#This Row],[Close Price]])-1</f>
        <v>7.3481912144701678E-3</v>
      </c>
      <c r="AG301" s="1">
        <f>(Table2[[#This Row],[Close Price]]/Table2[[#This Row],[Current Month Low]])-1</f>
        <v>4.787018255578257E-3</v>
      </c>
      <c r="AH301" s="1">
        <f>(Table2[[#This Row],[Current Month High]]/Table2[[#This Row],[Close Price]])-1</f>
        <v>7.3481912144701678E-3</v>
      </c>
      <c r="AI301">
        <v>3.0563630490956002</v>
      </c>
      <c r="AJ301">
        <v>51.254961832060999</v>
      </c>
      <c r="AK301" t="str">
        <f>IF(AND(Table2[[#This Row],[20D EMA]]&gt;Table2[[#This Row],[50D EMA]],Table2[[#This Row],[50D EMA]]&gt;Table2[[#This Row],[200D EMA]]),"Uptrend","Downtrend/NoTrend")</f>
        <v>Downtrend/NoTrend</v>
      </c>
      <c r="AL301">
        <v>0.1</v>
      </c>
      <c r="AM301" t="s">
        <v>3181</v>
      </c>
      <c r="AN301">
        <v>5.89</v>
      </c>
      <c r="AO301" t="s">
        <v>3181</v>
      </c>
      <c r="AP301">
        <v>7.9157316787603002E-2</v>
      </c>
      <c r="AQ301">
        <f>(Table2[[#This Row],[Sharpe Ratio]]-AVERAGE(Table2[Sharpe Ratio]))/_xlfn.STDEV.P(Table2[Sharpe Ratio])</f>
        <v>0.25332082865221084</v>
      </c>
      <c r="AR3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1">
        <f>_xlfn.RANK.AVG(Table2[[#This Row],[1Y Return vs Nifty Z-Score]],Table2[1Y Return vs Nifty Z-Score])</f>
        <v>302</v>
      </c>
      <c r="AT301">
        <f>_xlfn.RANK.AVG(Table2[[#This Row],[6M Return vs Nifty Z-Score]],Table2[6M Return vs Nifty Z-Score])</f>
        <v>387</v>
      </c>
      <c r="AU301">
        <f>_xlfn.RANK.AVG(Table2[[#This Row],[Sharpe Ratio Z-Score]],Table2[Sharpe Ratio Z-Score])</f>
        <v>275</v>
      </c>
      <c r="AV301">
        <f>(Table2[[#This Row],[Rank 1Y]]+Table2[[#This Row],[Rank 6M]]+Table2[[#This Row],[Rank Sharpe]])/3</f>
        <v>321.33333333333331</v>
      </c>
    </row>
    <row r="302" spans="1:48" x14ac:dyDescent="0.3">
      <c r="A302" t="s">
        <v>860</v>
      </c>
      <c r="B302" t="s">
        <v>861</v>
      </c>
      <c r="C302" t="s">
        <v>3141</v>
      </c>
      <c r="D302" t="s">
        <v>202</v>
      </c>
      <c r="E302">
        <v>18234.915951653398</v>
      </c>
      <c r="F302">
        <v>751.45</v>
      </c>
      <c r="G302">
        <v>7.29598345684823</v>
      </c>
      <c r="H302">
        <f>(Table2[[#This Row],[1Y Return vs Nifty]]-AVERAGE(Table2[1Y Return vs Nifty]))/_xlfn.STDEV.P(Table2[1Y Return vs Nifty])</f>
        <v>-0.29131562131043215</v>
      </c>
      <c r="I302">
        <v>-0.777116456504922</v>
      </c>
      <c r="J302">
        <f>(Table2[[#This Row],[1M Return vs Nifty]]-AVERAGE(Table2[1M Return vs Nifty]))/_xlfn.STDEV.P(Table2[1M Return vs Nifty])</f>
        <v>-0.11174304745488929</v>
      </c>
      <c r="K302">
        <v>16.473121785493898</v>
      </c>
      <c r="L302">
        <f>(Table2[[#This Row],[6M Return vs Nifty]]-AVERAGE(Table2[6M Return vs Nifty]))/_xlfn.STDEV.P(Table2[6M Return vs Nifty])</f>
        <v>0.37354818058519934</v>
      </c>
      <c r="M302">
        <v>4.9942251201393804</v>
      </c>
      <c r="N302">
        <f>(Table2[[#This Row],[1W Return vs Nifty]]-AVERAGE(Table2[1W Return vs Nifty]))/_xlfn.STDEV.P(Table2[1W Return vs Nifty])</f>
        <v>0.70249971917882181</v>
      </c>
      <c r="O302">
        <v>718.69</v>
      </c>
      <c r="P302">
        <v>709.39229125598501</v>
      </c>
      <c r="Q302">
        <v>645.30196104451295</v>
      </c>
      <c r="R302">
        <v>48.551108547980697</v>
      </c>
      <c r="S302" s="1">
        <f>(Table2[[#This Row],[Close Price]]-Table2[[#This Row],[20D EMA]])/Table2[[#This Row],[20D EMA]]</f>
        <v>4.5582935618973391E-2</v>
      </c>
      <c r="T302" s="1">
        <f>(Table2[[#This Row],[Close Price]]-Table2[[#This Row],[50D EMA]])/Table2[[#This Row],[50D EMA]]</f>
        <v>5.9286954851950117E-2</v>
      </c>
      <c r="U302" s="1">
        <f>(Table2[[#This Row],[Close Price]]-Table2[[#This Row],[200D EMA]])/Table2[[#This Row],[200D EMA]]</f>
        <v>0.16449359426038535</v>
      </c>
      <c r="V302">
        <v>0.51652843458216102</v>
      </c>
      <c r="W302">
        <v>735.1</v>
      </c>
      <c r="X302">
        <v>763.8</v>
      </c>
      <c r="Y302">
        <v>657.65</v>
      </c>
      <c r="Z302">
        <v>763.8</v>
      </c>
      <c r="AA302">
        <v>735.1</v>
      </c>
      <c r="AB302">
        <v>763.8</v>
      </c>
      <c r="AC302" s="1">
        <f>(Table2[[#This Row],[Close Price]]/Table2[[#This Row],[Day Low]])-1</f>
        <v>2.2241871854169482E-2</v>
      </c>
      <c r="AD302" s="1">
        <f>(Table2[[#This Row],[Day High]]/Table2[[#This Row],[Close Price]])-1</f>
        <v>1.6434892541087098E-2</v>
      </c>
      <c r="AE302" s="1">
        <f>(Table2[[#This Row],[Close Price]]/Table2[[#This Row],[Current Week Low]])-1</f>
        <v>0.1426290580095797</v>
      </c>
      <c r="AF302" s="1">
        <f>(Table2[[#This Row],[Current Week High]]/Table2[[#This Row],[Close Price]])-1</f>
        <v>1.6434892541087098E-2</v>
      </c>
      <c r="AG302" s="1">
        <f>(Table2[[#This Row],[Close Price]]/Table2[[#This Row],[Current Month Low]])-1</f>
        <v>2.2241871854169482E-2</v>
      </c>
      <c r="AH302" s="1">
        <f>(Table2[[#This Row],[Current Month High]]/Table2[[#This Row],[Close Price]])-1</f>
        <v>1.6434892541087098E-2</v>
      </c>
      <c r="AI302">
        <v>10.978774369552101</v>
      </c>
      <c r="AJ302">
        <v>49.825540823447298</v>
      </c>
      <c r="AK302" t="str">
        <f>IF(AND(Table2[[#This Row],[20D EMA]]&gt;Table2[[#This Row],[50D EMA]],Table2[[#This Row],[50D EMA]]&gt;Table2[[#This Row],[200D EMA]]),"Uptrend","Downtrend/NoTrend")</f>
        <v>Uptrend</v>
      </c>
      <c r="AL302">
        <v>0.25</v>
      </c>
      <c r="AM302" t="s">
        <v>3181</v>
      </c>
      <c r="AN302">
        <v>1.67</v>
      </c>
      <c r="AO302" t="s">
        <v>3181</v>
      </c>
      <c r="AP302">
        <v>4.6371483790563002E-2</v>
      </c>
      <c r="AQ302">
        <f>(Table2[[#This Row],[Sharpe Ratio]]-AVERAGE(Table2[Sharpe Ratio]))/_xlfn.STDEV.P(Table2[Sharpe Ratio])</f>
        <v>-0.13615637204144584</v>
      </c>
      <c r="AR3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0.53683285895725386</v>
      </c>
      <c r="AS302">
        <f>_xlfn.RANK.AVG(Table2[[#This Row],[1Y Return vs Nifty Z-Score]],Table2[1Y Return vs Nifty Z-Score])</f>
        <v>393</v>
      </c>
      <c r="AT302">
        <f>_xlfn.RANK.AVG(Table2[[#This Row],[6M Return vs Nifty Z-Score]],Table2[6M Return vs Nifty Z-Score])</f>
        <v>197</v>
      </c>
      <c r="AU302">
        <f>_xlfn.RANK.AVG(Table2[[#This Row],[Sharpe Ratio Z-Score]],Table2[Sharpe Ratio Z-Score])</f>
        <v>376</v>
      </c>
      <c r="AV302">
        <f>(Table2[[#This Row],[Rank 1Y]]+Table2[[#This Row],[Rank 6M]]+Table2[[#This Row],[Rank Sharpe]])/3</f>
        <v>322</v>
      </c>
    </row>
    <row r="303" spans="1:48" hidden="1" x14ac:dyDescent="0.3">
      <c r="A303" t="s">
        <v>1319</v>
      </c>
      <c r="B303" t="s">
        <v>1320</v>
      </c>
      <c r="C303" t="s">
        <v>3146</v>
      </c>
      <c r="D303" t="s">
        <v>289</v>
      </c>
      <c r="E303">
        <v>8539.0107522743801</v>
      </c>
      <c r="F303">
        <v>1461.8</v>
      </c>
      <c r="G303">
        <v>85.271271602924301</v>
      </c>
      <c r="H303">
        <f>(Table2[[#This Row],[1Y Return vs Nifty]]-AVERAGE(Table2[1Y Return vs Nifty]))/_xlfn.STDEV.P(Table2[1Y Return vs Nifty])</f>
        <v>1.026074544413212</v>
      </c>
      <c r="I303">
        <v>4.2456861644375996</v>
      </c>
      <c r="J303">
        <f>(Table2[[#This Row],[1M Return vs Nifty]]-AVERAGE(Table2[1M Return vs Nifty]))/_xlfn.STDEV.P(Table2[1M Return vs Nifty])</f>
        <v>0.42500244558252864</v>
      </c>
      <c r="K303">
        <v>3.86118305873695</v>
      </c>
      <c r="L303">
        <f>(Table2[[#This Row],[6M Return vs Nifty]]-AVERAGE(Table2[6M Return vs Nifty]))/_xlfn.STDEV.P(Table2[6M Return vs Nifty])</f>
        <v>-6.5181827081364968E-2</v>
      </c>
      <c r="M303">
        <v>-0.94165030495942903</v>
      </c>
      <c r="N303">
        <f>(Table2[[#This Row],[1W Return vs Nifty]]-AVERAGE(Table2[1W Return vs Nifty]))/_xlfn.STDEV.P(Table2[1W Return vs Nifty])</f>
        <v>-0.42488969747627608</v>
      </c>
      <c r="O303">
        <v>1465.2</v>
      </c>
      <c r="P303">
        <v>1502.4173016331699</v>
      </c>
      <c r="Q303">
        <v>1376.10601755939</v>
      </c>
      <c r="R303">
        <v>38.123698629788599</v>
      </c>
      <c r="S303" s="1">
        <f>(Table2[[#This Row],[Close Price]]-Table2[[#This Row],[20D EMA]])/Table2[[#This Row],[20D EMA]]</f>
        <v>-2.3205023205023823E-3</v>
      </c>
      <c r="T303" s="1">
        <f>(Table2[[#This Row],[Close Price]]-Table2[[#This Row],[50D EMA]])/Table2[[#This Row],[50D EMA]]</f>
        <v>-2.7034633845748328E-2</v>
      </c>
      <c r="U303" s="1">
        <f>(Table2[[#This Row],[Close Price]]-Table2[[#This Row],[200D EMA]])/Table2[[#This Row],[200D EMA]]</f>
        <v>6.2272805544876242E-2</v>
      </c>
      <c r="V303">
        <v>0.67676476338874703</v>
      </c>
      <c r="W303">
        <v>1450.05</v>
      </c>
      <c r="X303">
        <v>1471.2</v>
      </c>
      <c r="Y303">
        <v>1382.4</v>
      </c>
      <c r="Z303">
        <v>1471.2</v>
      </c>
      <c r="AA303">
        <v>1450.05</v>
      </c>
      <c r="AB303">
        <v>1471.2</v>
      </c>
      <c r="AC303" s="1">
        <f>(Table2[[#This Row],[Close Price]]/Table2[[#This Row],[Day Low]])-1</f>
        <v>8.10316885624629E-3</v>
      </c>
      <c r="AD303" s="1">
        <f>(Table2[[#This Row],[Day High]]/Table2[[#This Row],[Close Price]])-1</f>
        <v>6.4304282391571821E-3</v>
      </c>
      <c r="AE303" s="1">
        <f>(Table2[[#This Row],[Close Price]]/Table2[[#This Row],[Current Week Low]])-1</f>
        <v>5.743634259259256E-2</v>
      </c>
      <c r="AF303" s="1">
        <f>(Table2[[#This Row],[Current Week High]]/Table2[[#This Row],[Close Price]])-1</f>
        <v>6.4304282391571821E-3</v>
      </c>
      <c r="AG303" s="1">
        <f>(Table2[[#This Row],[Close Price]]/Table2[[#This Row],[Current Month Low]])-1</f>
        <v>8.10316885624629E-3</v>
      </c>
      <c r="AH303" s="1">
        <f>(Table2[[#This Row],[Current Month High]]/Table2[[#This Row],[Close Price]])-1</f>
        <v>6.4304282391571821E-3</v>
      </c>
      <c r="AI303">
        <v>42.290326994116803</v>
      </c>
      <c r="AJ303">
        <v>127.552926525529</v>
      </c>
      <c r="AK303" t="str">
        <f>IF(AND(Table2[[#This Row],[20D EMA]]&gt;Table2[[#This Row],[50D EMA]],Table2[[#This Row],[50D EMA]]&gt;Table2[[#This Row],[200D EMA]]),"Uptrend","Downtrend/NoTrend")</f>
        <v>Downtrend/NoTrend</v>
      </c>
      <c r="AL303">
        <v>-7.0000000000000007E-2</v>
      </c>
      <c r="AM303" t="s">
        <v>3180</v>
      </c>
      <c r="AN303">
        <v>-5.56</v>
      </c>
      <c r="AO303" t="s">
        <v>3180</v>
      </c>
      <c r="AQ303">
        <f>(Table2[[#This Row],[Sharpe Ratio]]-AVERAGE(Table2[Sharpe Ratio]))/_xlfn.STDEV.P(Table2[Sharpe Ratio])</f>
        <v>-0.68702344015560113</v>
      </c>
      <c r="AR3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3">
        <f>_xlfn.RANK.AVG(Table2[[#This Row],[1Y Return vs Nifty Z-Score]],Table2[1Y Return vs Nifty Z-Score])</f>
        <v>96</v>
      </c>
      <c r="AT303">
        <f>_xlfn.RANK.AVG(Table2[[#This Row],[6M Return vs Nifty Z-Score]],Table2[6M Return vs Nifty Z-Score])</f>
        <v>341</v>
      </c>
      <c r="AU303">
        <f>_xlfn.RANK.AVG(Table2[[#This Row],[Sharpe Ratio Z-Score]],Table2[Sharpe Ratio Z-Score])</f>
        <v>529.5</v>
      </c>
      <c r="AV303">
        <f>(Table2[[#This Row],[Rank 1Y]]+Table2[[#This Row],[Rank 6M]]+Table2[[#This Row],[Rank Sharpe]])/3</f>
        <v>322.16666666666669</v>
      </c>
    </row>
    <row r="304" spans="1:48" hidden="1" x14ac:dyDescent="0.3">
      <c r="A304" t="s">
        <v>192</v>
      </c>
      <c r="B304" t="s">
        <v>193</v>
      </c>
      <c r="C304" t="s">
        <v>3133</v>
      </c>
      <c r="D304" t="s">
        <v>194</v>
      </c>
      <c r="E304">
        <v>131465.30315930801</v>
      </c>
      <c r="F304">
        <v>200.16</v>
      </c>
      <c r="G304">
        <v>42.213360615651197</v>
      </c>
      <c r="H304">
        <f>(Table2[[#This Row],[1Y Return vs Nifty]]-AVERAGE(Table2[1Y Return vs Nifty]))/_xlfn.STDEV.P(Table2[1Y Return vs Nifty])</f>
        <v>0.2986124235298262</v>
      </c>
      <c r="I304">
        <v>-11.710101878334701</v>
      </c>
      <c r="J304">
        <f>(Table2[[#This Row],[1M Return vs Nifty]]-AVERAGE(Table2[1M Return vs Nifty]))/_xlfn.STDEV.P(Table2[1M Return vs Nifty])</f>
        <v>-1.2800610351343975</v>
      </c>
      <c r="K304">
        <v>-9.9030822633293099</v>
      </c>
      <c r="L304">
        <f>(Table2[[#This Row],[6M Return vs Nifty]]-AVERAGE(Table2[6M Return vs Nifty]))/_xlfn.STDEV.P(Table2[6M Return vs Nifty])</f>
        <v>-0.54399768252657932</v>
      </c>
      <c r="M304">
        <v>-5.4586611971814802</v>
      </c>
      <c r="N304">
        <f>(Table2[[#This Row],[1W Return vs Nifty]]-AVERAGE(Table2[1W Return vs Nifty]))/_xlfn.STDEV.P(Table2[1W Return vs Nifty])</f>
        <v>-1.2827968990449767</v>
      </c>
      <c r="O304">
        <v>213.82</v>
      </c>
      <c r="P304">
        <v>220.024504683006</v>
      </c>
      <c r="Q304">
        <v>202.93055315114501</v>
      </c>
      <c r="R304">
        <v>17.781596313201799</v>
      </c>
      <c r="S304" s="1">
        <f>(Table2[[#This Row],[Close Price]]-Table2[[#This Row],[20D EMA]])/Table2[[#This Row],[20D EMA]]</f>
        <v>-6.3885511177626031E-2</v>
      </c>
      <c r="T304" s="1">
        <f>(Table2[[#This Row],[Close Price]]-Table2[[#This Row],[50D EMA]])/Table2[[#This Row],[50D EMA]]</f>
        <v>-9.028314692322667E-2</v>
      </c>
      <c r="U304" s="1">
        <f>(Table2[[#This Row],[Close Price]]-Table2[[#This Row],[200D EMA]])/Table2[[#This Row],[200D EMA]]</f>
        <v>-1.3652715710489732E-2</v>
      </c>
      <c r="V304">
        <v>0.69175518148803194</v>
      </c>
      <c r="W304">
        <v>198.05</v>
      </c>
      <c r="X304">
        <v>201.9</v>
      </c>
      <c r="Y304">
        <v>198.05</v>
      </c>
      <c r="Z304">
        <v>209.28</v>
      </c>
      <c r="AA304">
        <v>198.05</v>
      </c>
      <c r="AB304">
        <v>201.9</v>
      </c>
      <c r="AC304" s="1">
        <f>(Table2[[#This Row],[Close Price]]/Table2[[#This Row],[Day Low]])-1</f>
        <v>1.0653875284019065E-2</v>
      </c>
      <c r="AD304" s="1">
        <f>(Table2[[#This Row],[Day High]]/Table2[[#This Row],[Close Price]])-1</f>
        <v>8.6930455635492176E-3</v>
      </c>
      <c r="AE304" s="1">
        <f>(Table2[[#This Row],[Close Price]]/Table2[[#This Row],[Current Week Low]])-1</f>
        <v>1.0653875284019065E-2</v>
      </c>
      <c r="AF304" s="1">
        <f>(Table2[[#This Row],[Current Week High]]/Table2[[#This Row],[Close Price]])-1</f>
        <v>4.5563549160671402E-2</v>
      </c>
      <c r="AG304" s="1">
        <f>(Table2[[#This Row],[Close Price]]/Table2[[#This Row],[Current Month Low]])-1</f>
        <v>1.0653875284019065E-2</v>
      </c>
      <c r="AH304" s="1">
        <f>(Table2[[#This Row],[Current Month High]]/Table2[[#This Row],[Close Price]])-1</f>
        <v>8.6930455635492176E-3</v>
      </c>
      <c r="AI304">
        <v>23.0515587529976</v>
      </c>
      <c r="AJ304">
        <v>70.494037478705195</v>
      </c>
      <c r="AK304" t="str">
        <f>IF(AND(Table2[[#This Row],[20D EMA]]&gt;Table2[[#This Row],[50D EMA]],Table2[[#This Row],[50D EMA]]&gt;Table2[[#This Row],[200D EMA]]),"Uptrend","Downtrend/NoTrend")</f>
        <v>Downtrend/NoTrend</v>
      </c>
      <c r="AL304">
        <v>-0.06</v>
      </c>
      <c r="AM304" t="s">
        <v>3180</v>
      </c>
      <c r="AN304">
        <v>-13.67</v>
      </c>
      <c r="AO304" t="s">
        <v>3180</v>
      </c>
      <c r="AP304">
        <v>8.6193309566949997E-2</v>
      </c>
      <c r="AQ304">
        <f>(Table2[[#This Row],[Sharpe Ratio]]-AVERAGE(Table2[Sharpe Ratio]))/_xlfn.STDEV.P(Table2[Sharpe Ratio])</f>
        <v>0.33690445369075278</v>
      </c>
      <c r="AR3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4">
        <f>_xlfn.RANK.AVG(Table2[[#This Row],[1Y Return vs Nifty Z-Score]],Table2[1Y Return vs Nifty Z-Score])</f>
        <v>205</v>
      </c>
      <c r="AT304">
        <f>_xlfn.RANK.AVG(Table2[[#This Row],[6M Return vs Nifty Z-Score]],Table2[6M Return vs Nifty Z-Score])</f>
        <v>508</v>
      </c>
      <c r="AU304">
        <f>_xlfn.RANK.AVG(Table2[[#This Row],[Sharpe Ratio Z-Score]],Table2[Sharpe Ratio Z-Score])</f>
        <v>256</v>
      </c>
      <c r="AV304">
        <f>(Table2[[#This Row],[Rank 1Y]]+Table2[[#This Row],[Rank 6M]]+Table2[[#This Row],[Rank Sharpe]])/3</f>
        <v>323</v>
      </c>
    </row>
    <row r="305" spans="1:48" x14ac:dyDescent="0.3">
      <c r="A305" t="s">
        <v>245</v>
      </c>
      <c r="B305" t="s">
        <v>246</v>
      </c>
      <c r="C305" t="s">
        <v>3139</v>
      </c>
      <c r="D305" t="s">
        <v>247</v>
      </c>
      <c r="E305">
        <v>100952.833072218</v>
      </c>
      <c r="F305">
        <v>7031.95</v>
      </c>
      <c r="G305">
        <v>18.613609178659601</v>
      </c>
      <c r="H305">
        <f>(Table2[[#This Row],[1Y Return vs Nifty]]-AVERAGE(Table2[1Y Return vs Nifty]))/_xlfn.STDEV.P(Table2[1Y Return vs Nifty])</f>
        <v>-0.10010467256313266</v>
      </c>
      <c r="I305">
        <v>2.93266126140335</v>
      </c>
      <c r="J305">
        <f>(Table2[[#This Row],[1M Return vs Nifty]]-AVERAGE(Table2[1M Return vs Nifty]))/_xlfn.STDEV.P(Table2[1M Return vs Nifty])</f>
        <v>0.28469030271411566</v>
      </c>
      <c r="K305">
        <v>10.496151759848701</v>
      </c>
      <c r="L305">
        <f>(Table2[[#This Row],[6M Return vs Nifty]]-AVERAGE(Table2[6M Return vs Nifty]))/_xlfn.STDEV.P(Table2[6M Return vs Nifty])</f>
        <v>0.16562803745836713</v>
      </c>
      <c r="M305">
        <v>1.24077437740328</v>
      </c>
      <c r="N305">
        <f>(Table2[[#This Row],[1W Return vs Nifty]]-AVERAGE(Table2[1W Return vs Nifty]))/_xlfn.STDEV.P(Table2[1W Return vs Nifty])</f>
        <v>-1.0385969999275473E-2</v>
      </c>
      <c r="O305">
        <v>6985.92</v>
      </c>
      <c r="P305">
        <v>6917.1411656131004</v>
      </c>
      <c r="Q305">
        <v>6403.0615847319004</v>
      </c>
      <c r="R305">
        <v>51.836757530781803</v>
      </c>
      <c r="S305" s="1">
        <f>(Table2[[#This Row],[Close Price]]-Table2[[#This Row],[20D EMA]])/Table2[[#This Row],[20D EMA]]</f>
        <v>6.5889675232467223E-3</v>
      </c>
      <c r="T305" s="1">
        <f>(Table2[[#This Row],[Close Price]]-Table2[[#This Row],[50D EMA]])/Table2[[#This Row],[50D EMA]]</f>
        <v>1.659772898052795E-2</v>
      </c>
      <c r="U305" s="1">
        <f>(Table2[[#This Row],[Close Price]]-Table2[[#This Row],[200D EMA]])/Table2[[#This Row],[200D EMA]]</f>
        <v>9.8216830643591449E-2</v>
      </c>
      <c r="V305">
        <v>0.48169183208108002</v>
      </c>
      <c r="W305">
        <v>7000.75</v>
      </c>
      <c r="X305">
        <v>7046</v>
      </c>
      <c r="Y305">
        <v>6794.25</v>
      </c>
      <c r="Z305">
        <v>7050</v>
      </c>
      <c r="AA305">
        <v>7000.75</v>
      </c>
      <c r="AB305">
        <v>7046</v>
      </c>
      <c r="AC305" s="1">
        <f>(Table2[[#This Row],[Close Price]]/Table2[[#This Row],[Day Low]])-1</f>
        <v>4.4566653572830628E-3</v>
      </c>
      <c r="AD305" s="1">
        <f>(Table2[[#This Row],[Day High]]/Table2[[#This Row],[Close Price]])-1</f>
        <v>1.9980233079017751E-3</v>
      </c>
      <c r="AE305" s="1">
        <f>(Table2[[#This Row],[Close Price]]/Table2[[#This Row],[Current Week Low]])-1</f>
        <v>3.4985465651101944E-2</v>
      </c>
      <c r="AF305" s="1">
        <f>(Table2[[#This Row],[Current Week High]]/Table2[[#This Row],[Close Price]])-1</f>
        <v>2.5668555663791448E-3</v>
      </c>
      <c r="AG305" s="1">
        <f>(Table2[[#This Row],[Close Price]]/Table2[[#This Row],[Current Month Low]])-1</f>
        <v>4.4566653572830628E-3</v>
      </c>
      <c r="AH305" s="1">
        <f>(Table2[[#This Row],[Current Month High]]/Table2[[#This Row],[Close Price]])-1</f>
        <v>1.9980233079017751E-3</v>
      </c>
      <c r="AI305">
        <v>4.0529298416513004</v>
      </c>
      <c r="AJ305">
        <v>46.804801670146098</v>
      </c>
      <c r="AK305" t="str">
        <f>IF(AND(Table2[[#This Row],[20D EMA]]&gt;Table2[[#This Row],[50D EMA]],Table2[[#This Row],[50D EMA]]&gt;Table2[[#This Row],[200D EMA]]),"Uptrend","Downtrend/NoTrend")</f>
        <v>Uptrend</v>
      </c>
      <c r="AL305">
        <v>0.04</v>
      </c>
      <c r="AM305" t="s">
        <v>3181</v>
      </c>
      <c r="AN305">
        <v>-0.56000000000000005</v>
      </c>
      <c r="AO305" t="s">
        <v>3180</v>
      </c>
      <c r="AP305">
        <v>4.2948442847569997E-2</v>
      </c>
      <c r="AQ305">
        <f>(Table2[[#This Row],[Sharpe Ratio]]-AVERAGE(Table2[Sharpe Ratio]))/_xlfn.STDEV.P(Table2[Sharpe Ratio])</f>
        <v>-0.17682016742090303</v>
      </c>
      <c r="AR3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0.16300753018917161</v>
      </c>
      <c r="AS305">
        <f>_xlfn.RANK.AVG(Table2[[#This Row],[1Y Return vs Nifty Z-Score]],Table2[1Y Return vs Nifty Z-Score])</f>
        <v>319</v>
      </c>
      <c r="AT305">
        <f>_xlfn.RANK.AVG(Table2[[#This Row],[6M Return vs Nifty Z-Score]],Table2[6M Return vs Nifty Z-Score])</f>
        <v>258</v>
      </c>
      <c r="AU305">
        <f>_xlfn.RANK.AVG(Table2[[#This Row],[Sharpe Ratio Z-Score]],Table2[Sharpe Ratio Z-Score])</f>
        <v>394</v>
      </c>
      <c r="AV305">
        <f>(Table2[[#This Row],[Rank 1Y]]+Table2[[#This Row],[Rank 6M]]+Table2[[#This Row],[Rank Sharpe]])/3</f>
        <v>323.66666666666669</v>
      </c>
    </row>
    <row r="306" spans="1:48" hidden="1" x14ac:dyDescent="0.3">
      <c r="A306" t="s">
        <v>1397</v>
      </c>
      <c r="B306" t="s">
        <v>1398</v>
      </c>
      <c r="C306" t="s">
        <v>3154</v>
      </c>
      <c r="D306" t="s">
        <v>1399</v>
      </c>
      <c r="E306">
        <v>7813.61105854575</v>
      </c>
      <c r="F306">
        <v>466.8</v>
      </c>
      <c r="G306">
        <v>-3.1945707697086498</v>
      </c>
      <c r="H306">
        <f>(Table2[[#This Row],[1Y Return vs Nifty]]-AVERAGE(Table2[1Y Return vs Nifty]))/_xlfn.STDEV.P(Table2[1Y Return vs Nifty])</f>
        <v>-0.46855322183287551</v>
      </c>
      <c r="I306">
        <v>8.3079949313461992</v>
      </c>
      <c r="J306">
        <f>(Table2[[#This Row],[1M Return vs Nifty]]-AVERAGE(Table2[1M Return vs Nifty]))/_xlfn.STDEV.P(Table2[1M Return vs Nifty])</f>
        <v>0.85910788163397123</v>
      </c>
      <c r="K306">
        <v>14.250320691352799</v>
      </c>
      <c r="L306">
        <f>(Table2[[#This Row],[6M Return vs Nifty]]-AVERAGE(Table2[6M Return vs Nifty]))/_xlfn.STDEV.P(Table2[6M Return vs Nifty])</f>
        <v>0.29622386414170054</v>
      </c>
      <c r="M306">
        <v>-0.98554077547316499</v>
      </c>
      <c r="N306">
        <f>(Table2[[#This Row],[1W Return vs Nifty]]-AVERAGE(Table2[1W Return vs Nifty]))/_xlfn.STDEV.P(Table2[1W Return vs Nifty])</f>
        <v>-0.43322573022722866</v>
      </c>
      <c r="O306">
        <v>467.88</v>
      </c>
      <c r="P306">
        <v>472.480638578629</v>
      </c>
      <c r="Q306">
        <v>445.60846667855702</v>
      </c>
      <c r="R306">
        <v>41.046242279478399</v>
      </c>
      <c r="S306" s="1">
        <f>(Table2[[#This Row],[Close Price]]-Table2[[#This Row],[20D EMA]])/Table2[[#This Row],[20D EMA]]</f>
        <v>-2.3082841754295635E-3</v>
      </c>
      <c r="T306" s="1">
        <f>(Table2[[#This Row],[Close Price]]-Table2[[#This Row],[50D EMA]])/Table2[[#This Row],[50D EMA]]</f>
        <v>-1.2023008171759464E-2</v>
      </c>
      <c r="U306" s="1">
        <f>(Table2[[#This Row],[Close Price]]-Table2[[#This Row],[200D EMA]])/Table2[[#This Row],[200D EMA]]</f>
        <v>4.7556397389391748E-2</v>
      </c>
      <c r="V306">
        <v>0.45267865445365202</v>
      </c>
      <c r="W306">
        <v>461.35</v>
      </c>
      <c r="X306">
        <v>468</v>
      </c>
      <c r="Y306">
        <v>434.25</v>
      </c>
      <c r="Z306">
        <v>468</v>
      </c>
      <c r="AA306">
        <v>461.35</v>
      </c>
      <c r="AB306">
        <v>468</v>
      </c>
      <c r="AC306" s="1">
        <f>(Table2[[#This Row],[Close Price]]/Table2[[#This Row],[Day Low]])-1</f>
        <v>1.1813157039124222E-2</v>
      </c>
      <c r="AD306" s="1">
        <f>(Table2[[#This Row],[Day High]]/Table2[[#This Row],[Close Price]])-1</f>
        <v>2.5706940874035134E-3</v>
      </c>
      <c r="AE306" s="1">
        <f>(Table2[[#This Row],[Close Price]]/Table2[[#This Row],[Current Week Low]])-1</f>
        <v>7.49568221070811E-2</v>
      </c>
      <c r="AF306" s="1">
        <f>(Table2[[#This Row],[Current Week High]]/Table2[[#This Row],[Close Price]])-1</f>
        <v>2.5706940874035134E-3</v>
      </c>
      <c r="AG306" s="1">
        <f>(Table2[[#This Row],[Close Price]]/Table2[[#This Row],[Current Month Low]])-1</f>
        <v>1.1813157039124222E-2</v>
      </c>
      <c r="AH306" s="1">
        <f>(Table2[[#This Row],[Current Month High]]/Table2[[#This Row],[Close Price]])-1</f>
        <v>2.5706940874035134E-3</v>
      </c>
      <c r="AI306">
        <v>36.835904027420703</v>
      </c>
      <c r="AJ306">
        <v>46.286430586023101</v>
      </c>
      <c r="AK306" t="str">
        <f>IF(AND(Table2[[#This Row],[20D EMA]]&gt;Table2[[#This Row],[50D EMA]],Table2[[#This Row],[50D EMA]]&gt;Table2[[#This Row],[200D EMA]]),"Uptrend","Downtrend/NoTrend")</f>
        <v>Downtrend/NoTrend</v>
      </c>
      <c r="AL306">
        <v>-0.04</v>
      </c>
      <c r="AM306" t="s">
        <v>3180</v>
      </c>
      <c r="AN306">
        <v>-8.9</v>
      </c>
      <c r="AO306" t="s">
        <v>3180</v>
      </c>
      <c r="AP306">
        <v>7.8229495416369005E-2</v>
      </c>
      <c r="AQ306">
        <f>(Table2[[#This Row],[Sharpe Ratio]]-AVERAGE(Table2[Sharpe Ratio]))/_xlfn.STDEV.P(Table2[Sharpe Ratio])</f>
        <v>0.24229883416927081</v>
      </c>
      <c r="AR3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6">
        <f>_xlfn.RANK.AVG(Table2[[#This Row],[1Y Return vs Nifty Z-Score]],Table2[1Y Return vs Nifty Z-Score])</f>
        <v>477</v>
      </c>
      <c r="AT306">
        <f>_xlfn.RANK.AVG(Table2[[#This Row],[6M Return vs Nifty Z-Score]],Table2[6M Return vs Nifty Z-Score])</f>
        <v>215</v>
      </c>
      <c r="AU306">
        <f>_xlfn.RANK.AVG(Table2[[#This Row],[Sharpe Ratio Z-Score]],Table2[Sharpe Ratio Z-Score])</f>
        <v>279</v>
      </c>
      <c r="AV306">
        <f>(Table2[[#This Row],[Rank 1Y]]+Table2[[#This Row],[Rank 6M]]+Table2[[#This Row],[Rank Sharpe]])/3</f>
        <v>323.66666666666669</v>
      </c>
    </row>
    <row r="307" spans="1:48" x14ac:dyDescent="0.3">
      <c r="A307" t="s">
        <v>1487</v>
      </c>
      <c r="B307" t="s">
        <v>1488</v>
      </c>
      <c r="C307" t="s">
        <v>3144</v>
      </c>
      <c r="D307" t="s">
        <v>139</v>
      </c>
      <c r="E307">
        <v>6978.1903451902999</v>
      </c>
      <c r="F307">
        <v>989.4</v>
      </c>
      <c r="G307">
        <v>25.678611902156302</v>
      </c>
      <c r="H307">
        <f>(Table2[[#This Row],[1Y Return vs Nifty]]-AVERAGE(Table2[1Y Return vs Nifty]))/_xlfn.STDEV.P(Table2[1Y Return vs Nifty])</f>
        <v>1.9258337565271573E-2</v>
      </c>
      <c r="I307">
        <v>11.2192248936804</v>
      </c>
      <c r="J307">
        <f>(Table2[[#This Row],[1M Return vs Nifty]]-AVERAGE(Table2[1M Return vs Nifty]))/_xlfn.STDEV.P(Table2[1M Return vs Nifty])</f>
        <v>1.1702070187896247</v>
      </c>
      <c r="K307">
        <v>8.7107768255143903</v>
      </c>
      <c r="L307">
        <f>(Table2[[#This Row],[6M Return vs Nifty]]-AVERAGE(Table2[6M Return vs Nifty]))/_xlfn.STDEV.P(Table2[6M Return vs Nifty])</f>
        <v>0.10352041264360545</v>
      </c>
      <c r="M307">
        <v>8.7544445948178709</v>
      </c>
      <c r="N307">
        <f>(Table2[[#This Row],[1W Return vs Nifty]]-AVERAGE(Table2[1W Return vs Nifty]))/_xlfn.STDEV.P(Table2[1W Return vs Nifty])</f>
        <v>1.4166709806119835</v>
      </c>
      <c r="O307">
        <v>945.07</v>
      </c>
      <c r="P307">
        <v>941.07910600924504</v>
      </c>
      <c r="Q307">
        <v>887.35193762675101</v>
      </c>
      <c r="R307">
        <v>59.5073890237773</v>
      </c>
      <c r="S307" s="1">
        <f>(Table2[[#This Row],[Close Price]]-Table2[[#This Row],[20D EMA]])/Table2[[#This Row],[20D EMA]]</f>
        <v>4.6906578348693669E-2</v>
      </c>
      <c r="T307" s="1">
        <f>(Table2[[#This Row],[Close Price]]-Table2[[#This Row],[50D EMA]])/Table2[[#This Row],[50D EMA]]</f>
        <v>5.1346261629019993E-2</v>
      </c>
      <c r="U307" s="1">
        <f>(Table2[[#This Row],[Close Price]]-Table2[[#This Row],[200D EMA]])/Table2[[#This Row],[200D EMA]]</f>
        <v>0.11500291828536435</v>
      </c>
      <c r="V307">
        <v>0.806373566325567</v>
      </c>
      <c r="W307">
        <v>985.05</v>
      </c>
      <c r="X307">
        <v>1000</v>
      </c>
      <c r="Y307">
        <v>877.55</v>
      </c>
      <c r="Z307">
        <v>1004.3</v>
      </c>
      <c r="AA307">
        <v>985.05</v>
      </c>
      <c r="AB307">
        <v>1000</v>
      </c>
      <c r="AC307" s="1">
        <f>(Table2[[#This Row],[Close Price]]/Table2[[#This Row],[Day Low]])-1</f>
        <v>4.4160194913964723E-3</v>
      </c>
      <c r="AD307" s="1">
        <f>(Table2[[#This Row],[Day High]]/Table2[[#This Row],[Close Price]])-1</f>
        <v>1.0713563776025836E-2</v>
      </c>
      <c r="AE307" s="1">
        <f>(Table2[[#This Row],[Close Price]]/Table2[[#This Row],[Current Week Low]])-1</f>
        <v>0.12745712495014527</v>
      </c>
      <c r="AF307" s="1">
        <f>(Table2[[#This Row],[Current Week High]]/Table2[[#This Row],[Close Price]])-1</f>
        <v>1.5059632100262732E-2</v>
      </c>
      <c r="AG307" s="1">
        <f>(Table2[[#This Row],[Close Price]]/Table2[[#This Row],[Current Month Low]])-1</f>
        <v>4.4160194913964723E-3</v>
      </c>
      <c r="AH307" s="1">
        <f>(Table2[[#This Row],[Current Month High]]/Table2[[#This Row],[Close Price]])-1</f>
        <v>1.0713563776025836E-2</v>
      </c>
      <c r="AI307">
        <v>7.0092985647867296</v>
      </c>
      <c r="AJ307">
        <v>54.352574102964098</v>
      </c>
      <c r="AK307" t="str">
        <f>IF(AND(Table2[[#This Row],[20D EMA]]&gt;Table2[[#This Row],[50D EMA]],Table2[[#This Row],[50D EMA]]&gt;Table2[[#This Row],[200D EMA]]),"Uptrend","Downtrend/NoTrend")</f>
        <v>Uptrend</v>
      </c>
      <c r="AL307">
        <v>0.14000000000000001</v>
      </c>
      <c r="AM307" t="s">
        <v>3181</v>
      </c>
      <c r="AN307">
        <v>-0.78</v>
      </c>
      <c r="AO307" t="s">
        <v>3180</v>
      </c>
      <c r="AP307">
        <v>3.9102540711854997E-2</v>
      </c>
      <c r="AQ307">
        <f>(Table2[[#This Row],[Sharpe Ratio]]-AVERAGE(Table2[Sharpe Ratio]))/_xlfn.STDEV.P(Table2[Sharpe Ratio])</f>
        <v>-0.22250731522328671</v>
      </c>
      <c r="AR3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2.4871494343871987</v>
      </c>
      <c r="AS307">
        <f>_xlfn.RANK.AVG(Table2[[#This Row],[1Y Return vs Nifty Z-Score]],Table2[1Y Return vs Nifty Z-Score])</f>
        <v>288</v>
      </c>
      <c r="AT307">
        <f>_xlfn.RANK.AVG(Table2[[#This Row],[6M Return vs Nifty Z-Score]],Table2[6M Return vs Nifty Z-Score])</f>
        <v>282</v>
      </c>
      <c r="AU307">
        <f>_xlfn.RANK.AVG(Table2[[#This Row],[Sharpe Ratio Z-Score]],Table2[Sharpe Ratio Z-Score])</f>
        <v>404</v>
      </c>
      <c r="AV307">
        <f>(Table2[[#This Row],[Rank 1Y]]+Table2[[#This Row],[Rank 6M]]+Table2[[#This Row],[Rank Sharpe]])/3</f>
        <v>324.66666666666669</v>
      </c>
    </row>
    <row r="308" spans="1:48" x14ac:dyDescent="0.3">
      <c r="A308" t="s">
        <v>1305</v>
      </c>
      <c r="B308" t="s">
        <v>1306</v>
      </c>
      <c r="C308" t="s">
        <v>3141</v>
      </c>
      <c r="D308" t="s">
        <v>202</v>
      </c>
      <c r="E308">
        <v>8697.9369751572103</v>
      </c>
      <c r="F308">
        <v>441.7</v>
      </c>
      <c r="G308">
        <v>14.4472022335625</v>
      </c>
      <c r="H308">
        <f>(Table2[[#This Row],[1Y Return vs Nifty]]-AVERAGE(Table2[1Y Return vs Nifty]))/_xlfn.STDEV.P(Table2[1Y Return vs Nifty])</f>
        <v>-0.1704959935364021</v>
      </c>
      <c r="I308">
        <v>6.0242735609127296</v>
      </c>
      <c r="J308">
        <f>(Table2[[#This Row],[1M Return vs Nifty]]-AVERAGE(Table2[1M Return vs Nifty]))/_xlfn.STDEV.P(Table2[1M Return vs Nifty])</f>
        <v>0.61506541263020509</v>
      </c>
      <c r="K308">
        <v>35.034550087978303</v>
      </c>
      <c r="L308">
        <f>(Table2[[#This Row],[6M Return vs Nifty]]-AVERAGE(Table2[6M Return vs Nifty]))/_xlfn.STDEV.P(Table2[6M Return vs Nifty])</f>
        <v>1.0192423722461976</v>
      </c>
      <c r="M308">
        <v>5.6090526245707402</v>
      </c>
      <c r="N308">
        <f>(Table2[[#This Row],[1W Return vs Nifty]]-AVERAGE(Table2[1W Return vs Nifty]))/_xlfn.STDEV.P(Table2[1W Return vs Nifty])</f>
        <v>0.81927272601004952</v>
      </c>
      <c r="O308">
        <v>422.8</v>
      </c>
      <c r="P308">
        <v>422.13031331439998</v>
      </c>
      <c r="Q308">
        <v>360.29861539043202</v>
      </c>
      <c r="R308">
        <v>63.685377075970798</v>
      </c>
      <c r="S308" s="1">
        <f>(Table2[[#This Row],[Close Price]]-Table2[[#This Row],[20D EMA]])/Table2[[#This Row],[20D EMA]]</f>
        <v>4.4701986754966831E-2</v>
      </c>
      <c r="T308" s="1">
        <f>(Table2[[#This Row],[Close Price]]-Table2[[#This Row],[50D EMA]])/Table2[[#This Row],[50D EMA]]</f>
        <v>4.6359349396035025E-2</v>
      </c>
      <c r="U308" s="1">
        <f>(Table2[[#This Row],[Close Price]]-Table2[[#This Row],[200D EMA]])/Table2[[#This Row],[200D EMA]]</f>
        <v>0.22592755323624716</v>
      </c>
      <c r="V308">
        <v>1.0035146007751301</v>
      </c>
      <c r="W308">
        <v>440</v>
      </c>
      <c r="X308">
        <v>444.75</v>
      </c>
      <c r="Y308">
        <v>408.05</v>
      </c>
      <c r="Z308">
        <v>444.75</v>
      </c>
      <c r="AA308">
        <v>440</v>
      </c>
      <c r="AB308">
        <v>444.75</v>
      </c>
      <c r="AC308" s="1">
        <f>(Table2[[#This Row],[Close Price]]/Table2[[#This Row],[Day Low]])-1</f>
        <v>3.8636363636364024E-3</v>
      </c>
      <c r="AD308" s="1">
        <f>(Table2[[#This Row],[Day High]]/Table2[[#This Row],[Close Price]])-1</f>
        <v>6.9051392347747598E-3</v>
      </c>
      <c r="AE308" s="1">
        <f>(Table2[[#This Row],[Close Price]]/Table2[[#This Row],[Current Week Low]])-1</f>
        <v>8.2465384144099874E-2</v>
      </c>
      <c r="AF308" s="1">
        <f>(Table2[[#This Row],[Current Week High]]/Table2[[#This Row],[Close Price]])-1</f>
        <v>6.9051392347747598E-3</v>
      </c>
      <c r="AG308" s="1">
        <f>(Table2[[#This Row],[Close Price]]/Table2[[#This Row],[Current Month Low]])-1</f>
        <v>3.8636363636364024E-3</v>
      </c>
      <c r="AH308" s="1">
        <f>(Table2[[#This Row],[Current Month High]]/Table2[[#This Row],[Close Price]])-1</f>
        <v>6.9051392347747598E-3</v>
      </c>
      <c r="AI308">
        <v>9.8709531356124103</v>
      </c>
      <c r="AJ308">
        <v>83.965014577259396</v>
      </c>
      <c r="AK308" t="str">
        <f>IF(AND(Table2[[#This Row],[20D EMA]]&gt;Table2[[#This Row],[50D EMA]],Table2[[#This Row],[50D EMA]]&gt;Table2[[#This Row],[200D EMA]]),"Uptrend","Downtrend/NoTrend")</f>
        <v>Uptrend</v>
      </c>
      <c r="AL308">
        <v>0.16</v>
      </c>
      <c r="AM308" t="s">
        <v>3181</v>
      </c>
      <c r="AN308">
        <v>3.49</v>
      </c>
      <c r="AO308" t="s">
        <v>3181</v>
      </c>
      <c r="AQ308">
        <f>(Table2[[#This Row],[Sharpe Ratio]]-AVERAGE(Table2[Sharpe Ratio]))/_xlfn.STDEV.P(Table2[Sharpe Ratio])</f>
        <v>-0.68702344015560113</v>
      </c>
      <c r="AR3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1.596061077194449</v>
      </c>
      <c r="AS308">
        <f>_xlfn.RANK.AVG(Table2[[#This Row],[1Y Return vs Nifty Z-Score]],Table2[1Y Return vs Nifty Z-Score])</f>
        <v>353</v>
      </c>
      <c r="AT308">
        <f>_xlfn.RANK.AVG(Table2[[#This Row],[6M Return vs Nifty Z-Score]],Table2[6M Return vs Nifty Z-Score])</f>
        <v>93</v>
      </c>
      <c r="AU308">
        <f>_xlfn.RANK.AVG(Table2[[#This Row],[Sharpe Ratio Z-Score]],Table2[Sharpe Ratio Z-Score])</f>
        <v>529.5</v>
      </c>
      <c r="AV308">
        <f>(Table2[[#This Row],[Rank 1Y]]+Table2[[#This Row],[Rank 6M]]+Table2[[#This Row],[Rank Sharpe]])/3</f>
        <v>325.16666666666669</v>
      </c>
    </row>
    <row r="309" spans="1:48" hidden="1" x14ac:dyDescent="0.3">
      <c r="A309" t="s">
        <v>946</v>
      </c>
      <c r="B309" t="s">
        <v>947</v>
      </c>
      <c r="C309" t="s">
        <v>3139</v>
      </c>
      <c r="D309" t="s">
        <v>51</v>
      </c>
      <c r="E309">
        <v>15644.159513373799</v>
      </c>
      <c r="F309">
        <v>6772.25</v>
      </c>
      <c r="G309">
        <v>14.602834461001001</v>
      </c>
      <c r="H309">
        <f>(Table2[[#This Row],[1Y Return vs Nifty]]-AVERAGE(Table2[1Y Return vs Nifty]))/_xlfn.STDEV.P(Table2[1Y Return vs Nifty])</f>
        <v>-0.16786659169933477</v>
      </c>
      <c r="I309">
        <v>2.8804908982173698</v>
      </c>
      <c r="J309">
        <f>(Table2[[#This Row],[1M Return vs Nifty]]-AVERAGE(Table2[1M Return vs Nifty]))/_xlfn.STDEV.P(Table2[1M Return vs Nifty])</f>
        <v>0.27911528624951376</v>
      </c>
      <c r="K309">
        <v>17.257122311511999</v>
      </c>
      <c r="L309">
        <f>(Table2[[#This Row],[6M Return vs Nifty]]-AVERAGE(Table2[6M Return vs Nifty]))/_xlfn.STDEV.P(Table2[6M Return vs Nifty])</f>
        <v>0.4008211133390488</v>
      </c>
      <c r="M309">
        <v>4.9873338850391198</v>
      </c>
      <c r="N309">
        <f>(Table2[[#This Row],[1W Return vs Nifty]]-AVERAGE(Table2[1W Return vs Nifty]))/_xlfn.STDEV.P(Table2[1W Return vs Nifty])</f>
        <v>0.70119088013431197</v>
      </c>
      <c r="O309">
        <v>6718.61</v>
      </c>
      <c r="P309">
        <v>6782.9072563350801</v>
      </c>
      <c r="Q309">
        <v>6152.23606368337</v>
      </c>
      <c r="R309">
        <v>44.449680599441201</v>
      </c>
      <c r="S309" s="1">
        <f>(Table2[[#This Row],[Close Price]]-Table2[[#This Row],[20D EMA]])/Table2[[#This Row],[20D EMA]]</f>
        <v>7.9837942669689615E-3</v>
      </c>
      <c r="T309" s="1">
        <f>(Table2[[#This Row],[Close Price]]-Table2[[#This Row],[50D EMA]])/Table2[[#This Row],[50D EMA]]</f>
        <v>-1.5711929903105277E-3</v>
      </c>
      <c r="U309" s="1">
        <f>(Table2[[#This Row],[Close Price]]-Table2[[#This Row],[200D EMA]])/Table2[[#This Row],[200D EMA]]</f>
        <v>0.10077863233769105</v>
      </c>
      <c r="V309">
        <v>0.66331056817390899</v>
      </c>
      <c r="W309">
        <v>6754.55</v>
      </c>
      <c r="X309">
        <v>6899</v>
      </c>
      <c r="Y309">
        <v>6262.05</v>
      </c>
      <c r="Z309">
        <v>6899</v>
      </c>
      <c r="AA309">
        <v>6754.55</v>
      </c>
      <c r="AB309">
        <v>6899</v>
      </c>
      <c r="AC309" s="1">
        <f>(Table2[[#This Row],[Close Price]]/Table2[[#This Row],[Day Low]])-1</f>
        <v>2.6204558408775558E-3</v>
      </c>
      <c r="AD309" s="1">
        <f>(Table2[[#This Row],[Day High]]/Table2[[#This Row],[Close Price]])-1</f>
        <v>1.871608401934366E-2</v>
      </c>
      <c r="AE309" s="1">
        <f>(Table2[[#This Row],[Close Price]]/Table2[[#This Row],[Current Week Low]])-1</f>
        <v>8.1474916361255367E-2</v>
      </c>
      <c r="AF309" s="1">
        <f>(Table2[[#This Row],[Current Week High]]/Table2[[#This Row],[Close Price]])-1</f>
        <v>1.871608401934366E-2</v>
      </c>
      <c r="AG309" s="1">
        <f>(Table2[[#This Row],[Close Price]]/Table2[[#This Row],[Current Month Low]])-1</f>
        <v>2.6204558408775558E-3</v>
      </c>
      <c r="AH309" s="1">
        <f>(Table2[[#This Row],[Current Month High]]/Table2[[#This Row],[Close Price]])-1</f>
        <v>1.871608401934366E-2</v>
      </c>
      <c r="AI309">
        <v>12.222673409871099</v>
      </c>
      <c r="AJ309">
        <v>44.273138463246703</v>
      </c>
      <c r="AK309" t="str">
        <f>IF(AND(Table2[[#This Row],[20D EMA]]&gt;Table2[[#This Row],[50D EMA]],Table2[[#This Row],[50D EMA]]&gt;Table2[[#This Row],[200D EMA]]),"Uptrend","Downtrend/NoTrend")</f>
        <v>Downtrend/NoTrend</v>
      </c>
      <c r="AL309">
        <v>-0.02</v>
      </c>
      <c r="AM309" t="s">
        <v>3180</v>
      </c>
      <c r="AN309">
        <v>-3.55</v>
      </c>
      <c r="AO309" t="s">
        <v>3180</v>
      </c>
      <c r="AP309">
        <v>2.3907807756654999E-2</v>
      </c>
      <c r="AQ309">
        <f>(Table2[[#This Row],[Sharpe Ratio]]-AVERAGE(Table2[Sharpe Ratio]))/_xlfn.STDEV.P(Table2[Sharpe Ratio])</f>
        <v>-0.40301217100087949</v>
      </c>
      <c r="AR3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9">
        <f>_xlfn.RANK.AVG(Table2[[#This Row],[1Y Return vs Nifty Z-Score]],Table2[1Y Return vs Nifty Z-Score])</f>
        <v>351</v>
      </c>
      <c r="AT309">
        <f>_xlfn.RANK.AVG(Table2[[#This Row],[6M Return vs Nifty Z-Score]],Table2[6M Return vs Nifty Z-Score])</f>
        <v>186</v>
      </c>
      <c r="AU309">
        <f>_xlfn.RANK.AVG(Table2[[#This Row],[Sharpe Ratio Z-Score]],Table2[Sharpe Ratio Z-Score])</f>
        <v>439</v>
      </c>
      <c r="AV309">
        <f>(Table2[[#This Row],[Rank 1Y]]+Table2[[#This Row],[Rank 6M]]+Table2[[#This Row],[Rank Sharpe]])/3</f>
        <v>325.33333333333331</v>
      </c>
    </row>
    <row r="310" spans="1:48" hidden="1" x14ac:dyDescent="0.3">
      <c r="A310" t="s">
        <v>779</v>
      </c>
      <c r="B310" t="s">
        <v>780</v>
      </c>
      <c r="C310" t="s">
        <v>3138</v>
      </c>
      <c r="D310" t="s">
        <v>46</v>
      </c>
      <c r="E310">
        <v>20464.7583380545</v>
      </c>
      <c r="F310">
        <v>220.18</v>
      </c>
      <c r="G310">
        <v>31.849569364123401</v>
      </c>
      <c r="H310">
        <f>(Table2[[#This Row],[1Y Return vs Nifty]]-AVERAGE(Table2[1Y Return vs Nifty]))/_xlfn.STDEV.P(Table2[1Y Return vs Nifty])</f>
        <v>0.12351647968671876</v>
      </c>
      <c r="I310">
        <v>1.0663961221350899</v>
      </c>
      <c r="J310">
        <f>(Table2[[#This Row],[1M Return vs Nifty]]-AVERAGE(Table2[1M Return vs Nifty]))/_xlfn.STDEV.P(Table2[1M Return vs Nifty])</f>
        <v>8.5257938372648015E-2</v>
      </c>
      <c r="K310">
        <v>-19.9367547071537</v>
      </c>
      <c r="L310">
        <f>(Table2[[#This Row],[6M Return vs Nifty]]-AVERAGE(Table2[6M Return vs Nifty]))/_xlfn.STDEV.P(Table2[6M Return vs Nifty])</f>
        <v>-0.89303784864026492</v>
      </c>
      <c r="M310">
        <v>6.5216137436263999</v>
      </c>
      <c r="N310">
        <f>(Table2[[#This Row],[1W Return vs Nifty]]-AVERAGE(Table2[1W Return vs Nifty]))/_xlfn.STDEV.P(Table2[1W Return vs Nifty])</f>
        <v>0.99259370631973287</v>
      </c>
      <c r="O310">
        <v>214.53</v>
      </c>
      <c r="P310">
        <v>228.85288321798299</v>
      </c>
      <c r="Q310">
        <v>229.90162340505299</v>
      </c>
      <c r="R310">
        <v>54.390390843515704</v>
      </c>
      <c r="S310" s="1">
        <f>(Table2[[#This Row],[Close Price]]-Table2[[#This Row],[20D EMA]])/Table2[[#This Row],[20D EMA]]</f>
        <v>2.6336642893767796E-2</v>
      </c>
      <c r="T310" s="1">
        <f>(Table2[[#This Row],[Close Price]]-Table2[[#This Row],[50D EMA]])/Table2[[#This Row],[50D EMA]]</f>
        <v>-3.7897198829354668E-2</v>
      </c>
      <c r="U310" s="1">
        <f>(Table2[[#This Row],[Close Price]]-Table2[[#This Row],[200D EMA]])/Table2[[#This Row],[200D EMA]]</f>
        <v>-4.2286014605146582E-2</v>
      </c>
      <c r="V310">
        <v>0.93619921002667605</v>
      </c>
      <c r="W310">
        <v>219</v>
      </c>
      <c r="X310">
        <v>221</v>
      </c>
      <c r="Y310">
        <v>192.8</v>
      </c>
      <c r="Z310">
        <v>221</v>
      </c>
      <c r="AA310">
        <v>219</v>
      </c>
      <c r="AB310">
        <v>221</v>
      </c>
      <c r="AC310" s="1">
        <f>(Table2[[#This Row],[Close Price]]/Table2[[#This Row],[Day Low]])-1</f>
        <v>5.3881278538812083E-3</v>
      </c>
      <c r="AD310" s="1">
        <f>(Table2[[#This Row],[Day High]]/Table2[[#This Row],[Close Price]])-1</f>
        <v>3.7242256335725532E-3</v>
      </c>
      <c r="AE310" s="1">
        <f>(Table2[[#This Row],[Close Price]]/Table2[[#This Row],[Current Week Low]])-1</f>
        <v>0.14201244813278002</v>
      </c>
      <c r="AF310" s="1">
        <f>(Table2[[#This Row],[Current Week High]]/Table2[[#This Row],[Close Price]])-1</f>
        <v>3.7242256335725532E-3</v>
      </c>
      <c r="AG310" s="1">
        <f>(Table2[[#This Row],[Close Price]]/Table2[[#This Row],[Current Month Low]])-1</f>
        <v>5.3881278538812083E-3</v>
      </c>
      <c r="AH310" s="1">
        <f>(Table2[[#This Row],[Current Month High]]/Table2[[#This Row],[Close Price]])-1</f>
        <v>3.7242256335725532E-3</v>
      </c>
      <c r="AI310">
        <v>59.687528385866102</v>
      </c>
      <c r="AJ310">
        <v>60.656694636993699</v>
      </c>
      <c r="AK310" t="str">
        <f>IF(AND(Table2[[#This Row],[20D EMA]]&gt;Table2[[#This Row],[50D EMA]],Table2[[#This Row],[50D EMA]]&gt;Table2[[#This Row],[200D EMA]]),"Uptrend","Downtrend/NoTrend")</f>
        <v>Downtrend/NoTrend</v>
      </c>
      <c r="AL310">
        <v>-0.15</v>
      </c>
      <c r="AM310" t="s">
        <v>3180</v>
      </c>
      <c r="AN310">
        <v>-1.49</v>
      </c>
      <c r="AO310" t="s">
        <v>3180</v>
      </c>
      <c r="AP310">
        <v>0.150779258166541</v>
      </c>
      <c r="AQ310">
        <f>(Table2[[#This Row],[Sharpe Ratio]]-AVERAGE(Table2[Sharpe Ratio]))/_xlfn.STDEV.P(Table2[Sharpe Ratio])</f>
        <v>1.1041490884994563</v>
      </c>
      <c r="AR3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0">
        <f>_xlfn.RANK.AVG(Table2[[#This Row],[1Y Return vs Nifty Z-Score]],Table2[1Y Return vs Nifty Z-Score])</f>
        <v>259</v>
      </c>
      <c r="AT310">
        <f>_xlfn.RANK.AVG(Table2[[#This Row],[6M Return vs Nifty Z-Score]],Table2[6M Return vs Nifty Z-Score])</f>
        <v>622</v>
      </c>
      <c r="AU310">
        <f>_xlfn.RANK.AVG(Table2[[#This Row],[Sharpe Ratio Z-Score]],Table2[Sharpe Ratio Z-Score])</f>
        <v>100</v>
      </c>
      <c r="AV310">
        <f>(Table2[[#This Row],[Rank 1Y]]+Table2[[#This Row],[Rank 6M]]+Table2[[#This Row],[Rank Sharpe]])/3</f>
        <v>327</v>
      </c>
    </row>
    <row r="311" spans="1:48" x14ac:dyDescent="0.3">
      <c r="A311" t="s">
        <v>490</v>
      </c>
      <c r="B311" t="s">
        <v>491</v>
      </c>
      <c r="C311" t="s">
        <v>3135</v>
      </c>
      <c r="D311" t="s">
        <v>43</v>
      </c>
      <c r="E311">
        <v>44268.219335793001</v>
      </c>
      <c r="F311">
        <v>1286.25</v>
      </c>
      <c r="G311">
        <v>17.545599417485601</v>
      </c>
      <c r="H311">
        <f>(Table2[[#This Row],[1Y Return vs Nifty]]-AVERAGE(Table2[1Y Return vs Nifty]))/_xlfn.STDEV.P(Table2[1Y Return vs Nifty])</f>
        <v>-0.11814866559887098</v>
      </c>
      <c r="I311">
        <v>13.923494484167099</v>
      </c>
      <c r="J311">
        <f>(Table2[[#This Row],[1M Return vs Nifty]]-AVERAGE(Table2[1M Return vs Nifty]))/_xlfn.STDEV.P(Table2[1M Return vs Nifty])</f>
        <v>1.4591900078085138</v>
      </c>
      <c r="K311">
        <v>18.110456147689298</v>
      </c>
      <c r="L311">
        <f>(Table2[[#This Row],[6M Return vs Nifty]]-AVERAGE(Table2[6M Return vs Nifty]))/_xlfn.STDEV.P(Table2[6M Return vs Nifty])</f>
        <v>0.4305059356807503</v>
      </c>
      <c r="M311">
        <v>-1.9096514501097499</v>
      </c>
      <c r="N311">
        <f>(Table2[[#This Row],[1W Return vs Nifty]]-AVERAGE(Table2[1W Return vs Nifty]))/_xlfn.STDEV.P(Table2[1W Return vs Nifty])</f>
        <v>-0.6087402954416673</v>
      </c>
      <c r="O311">
        <v>1230.0899999999999</v>
      </c>
      <c r="P311">
        <v>1177.14713720287</v>
      </c>
      <c r="Q311">
        <v>1054.0737525583299</v>
      </c>
      <c r="R311">
        <v>58.423821199558297</v>
      </c>
      <c r="S311" s="1">
        <f>(Table2[[#This Row],[Close Price]]-Table2[[#This Row],[20D EMA]])/Table2[[#This Row],[20D EMA]]</f>
        <v>4.5655195961271197E-2</v>
      </c>
      <c r="T311" s="1">
        <f>(Table2[[#This Row],[Close Price]]-Table2[[#This Row],[50D EMA]])/Table2[[#This Row],[50D EMA]]</f>
        <v>9.2684133825767581E-2</v>
      </c>
      <c r="U311" s="1">
        <f>(Table2[[#This Row],[Close Price]]-Table2[[#This Row],[200D EMA]])/Table2[[#This Row],[200D EMA]]</f>
        <v>0.22026565681780599</v>
      </c>
      <c r="V311">
        <v>1.1630130966496299</v>
      </c>
      <c r="W311">
        <v>1278</v>
      </c>
      <c r="X311">
        <v>1299</v>
      </c>
      <c r="Y311">
        <v>1244.4000000000001</v>
      </c>
      <c r="Z311">
        <v>1299</v>
      </c>
      <c r="AA311">
        <v>1278</v>
      </c>
      <c r="AB311">
        <v>1299</v>
      </c>
      <c r="AC311" s="1">
        <f>(Table2[[#This Row],[Close Price]]/Table2[[#This Row],[Day Low]])-1</f>
        <v>6.4553990610327627E-3</v>
      </c>
      <c r="AD311" s="1">
        <f>(Table2[[#This Row],[Day High]]/Table2[[#This Row],[Close Price]])-1</f>
        <v>9.9125364431487117E-3</v>
      </c>
      <c r="AE311" s="1">
        <f>(Table2[[#This Row],[Close Price]]/Table2[[#This Row],[Current Week Low]])-1</f>
        <v>3.3630665380906422E-2</v>
      </c>
      <c r="AF311" s="1">
        <f>(Table2[[#This Row],[Current Week High]]/Table2[[#This Row],[Close Price]])-1</f>
        <v>9.9125364431487117E-3</v>
      </c>
      <c r="AG311" s="1">
        <f>(Table2[[#This Row],[Close Price]]/Table2[[#This Row],[Current Month Low]])-1</f>
        <v>6.4553990610327627E-3</v>
      </c>
      <c r="AH311" s="1">
        <f>(Table2[[#This Row],[Current Month High]]/Table2[[#This Row],[Close Price]])-1</f>
        <v>9.9125364431487117E-3</v>
      </c>
      <c r="AI311">
        <v>1.5704567541302299</v>
      </c>
      <c r="AJ311">
        <v>50.570676031606602</v>
      </c>
      <c r="AK311" t="str">
        <f>IF(AND(Table2[[#This Row],[20D EMA]]&gt;Table2[[#This Row],[50D EMA]],Table2[[#This Row],[50D EMA]]&gt;Table2[[#This Row],[200D EMA]]),"Uptrend","Downtrend/NoTrend")</f>
        <v>Uptrend</v>
      </c>
      <c r="AL311">
        <v>0.17</v>
      </c>
      <c r="AM311" t="s">
        <v>3181</v>
      </c>
      <c r="AN311">
        <v>7.52</v>
      </c>
      <c r="AO311" t="s">
        <v>3181</v>
      </c>
      <c r="AP311">
        <v>8.1321410536029995E-3</v>
      </c>
      <c r="AQ311">
        <f>(Table2[[#This Row],[Sharpe Ratio]]-AVERAGE(Table2[Sharpe Ratio]))/_xlfn.STDEV.P(Table2[Sharpe Ratio])</f>
        <v>-0.59041819198364798</v>
      </c>
      <c r="AR3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0.57238879046507785</v>
      </c>
      <c r="AS311">
        <f>_xlfn.RANK.AVG(Table2[[#This Row],[1Y Return vs Nifty Z-Score]],Table2[1Y Return vs Nifty Z-Score])</f>
        <v>329</v>
      </c>
      <c r="AT311">
        <f>_xlfn.RANK.AVG(Table2[[#This Row],[6M Return vs Nifty Z-Score]],Table2[6M Return vs Nifty Z-Score])</f>
        <v>173</v>
      </c>
      <c r="AU311">
        <f>_xlfn.RANK.AVG(Table2[[#This Row],[Sharpe Ratio Z-Score]],Table2[Sharpe Ratio Z-Score])</f>
        <v>481</v>
      </c>
      <c r="AV311">
        <f>(Table2[[#This Row],[Rank 1Y]]+Table2[[#This Row],[Rank 6M]]+Table2[[#This Row],[Rank Sharpe]])/3</f>
        <v>327.66666666666669</v>
      </c>
    </row>
    <row r="312" spans="1:48" x14ac:dyDescent="0.3">
      <c r="A312" t="s">
        <v>833</v>
      </c>
      <c r="B312" t="s">
        <v>834</v>
      </c>
      <c r="C312" t="s">
        <v>3145</v>
      </c>
      <c r="D312" t="s">
        <v>835</v>
      </c>
      <c r="E312">
        <v>18859.3350095204</v>
      </c>
      <c r="F312">
        <v>850.55</v>
      </c>
      <c r="G312">
        <v>10.4676869269995</v>
      </c>
      <c r="H312">
        <f>(Table2[[#This Row],[1Y Return vs Nifty]]-AVERAGE(Table2[1Y Return vs Nifty]))/_xlfn.STDEV.P(Table2[1Y Return vs Nifty])</f>
        <v>-0.2377297858552142</v>
      </c>
      <c r="I312">
        <v>1.36722041823125</v>
      </c>
      <c r="J312">
        <f>(Table2[[#This Row],[1M Return vs Nifty]]-AVERAGE(Table2[1M Return vs Nifty]))/_xlfn.STDEV.P(Table2[1M Return vs Nifty])</f>
        <v>0.11740454999790609</v>
      </c>
      <c r="K312">
        <v>21.7446198687772</v>
      </c>
      <c r="L312">
        <f>(Table2[[#This Row],[6M Return vs Nifty]]-AVERAGE(Table2[6M Return vs Nifty]))/_xlfn.STDEV.P(Table2[6M Return vs Nifty])</f>
        <v>0.55692715542802029</v>
      </c>
      <c r="M312">
        <v>-1.66926619813316</v>
      </c>
      <c r="N312">
        <f>(Table2[[#This Row],[1W Return vs Nifty]]-AVERAGE(Table2[1W Return vs Nifty]))/_xlfn.STDEV.P(Table2[1W Return vs Nifty])</f>
        <v>-0.56308438631452029</v>
      </c>
      <c r="O312">
        <v>862.89</v>
      </c>
      <c r="P312">
        <v>840.97499507870202</v>
      </c>
      <c r="Q312">
        <v>752.23053413579601</v>
      </c>
      <c r="R312">
        <v>33.078245115455502</v>
      </c>
      <c r="S312" s="1">
        <f>(Table2[[#This Row],[Close Price]]-Table2[[#This Row],[20D EMA]])/Table2[[#This Row],[20D EMA]]</f>
        <v>-1.430077993718786E-2</v>
      </c>
      <c r="T312" s="1">
        <f>(Table2[[#This Row],[Close Price]]-Table2[[#This Row],[50D EMA]])/Table2[[#This Row],[50D EMA]]</f>
        <v>1.138560002060687E-2</v>
      </c>
      <c r="U312" s="1">
        <f>(Table2[[#This Row],[Close Price]]-Table2[[#This Row],[200D EMA]])/Table2[[#This Row],[200D EMA]]</f>
        <v>0.13070390179941152</v>
      </c>
      <c r="V312">
        <v>0.25293691426345699</v>
      </c>
      <c r="W312">
        <v>840</v>
      </c>
      <c r="X312">
        <v>860.95</v>
      </c>
      <c r="Y312">
        <v>825</v>
      </c>
      <c r="Z312">
        <v>865</v>
      </c>
      <c r="AA312">
        <v>840</v>
      </c>
      <c r="AB312">
        <v>860.95</v>
      </c>
      <c r="AC312" s="1">
        <f>(Table2[[#This Row],[Close Price]]/Table2[[#This Row],[Day Low]])-1</f>
        <v>1.2559523809523743E-2</v>
      </c>
      <c r="AD312" s="1">
        <f>(Table2[[#This Row],[Day High]]/Table2[[#This Row],[Close Price]])-1</f>
        <v>1.222738228205289E-2</v>
      </c>
      <c r="AE312" s="1">
        <f>(Table2[[#This Row],[Close Price]]/Table2[[#This Row],[Current Week Low]])-1</f>
        <v>3.0969696969696869E-2</v>
      </c>
      <c r="AF312" s="1">
        <f>(Table2[[#This Row],[Current Week High]]/Table2[[#This Row],[Close Price]])-1</f>
        <v>1.6989007113044519E-2</v>
      </c>
      <c r="AG312" s="1">
        <f>(Table2[[#This Row],[Close Price]]/Table2[[#This Row],[Current Month Low]])-1</f>
        <v>1.2559523809523743E-2</v>
      </c>
      <c r="AH312" s="1">
        <f>(Table2[[#This Row],[Current Month High]]/Table2[[#This Row],[Close Price]])-1</f>
        <v>1.222738228205289E-2</v>
      </c>
      <c r="AI312">
        <v>9.9288695549938293</v>
      </c>
      <c r="AJ312">
        <v>40.586776859504099</v>
      </c>
      <c r="AK312" t="str">
        <f>IF(AND(Table2[[#This Row],[20D EMA]]&gt;Table2[[#This Row],[50D EMA]],Table2[[#This Row],[50D EMA]]&gt;Table2[[#This Row],[200D EMA]]),"Uptrend","Downtrend/NoTrend")</f>
        <v>Uptrend</v>
      </c>
      <c r="AL312">
        <v>0.18</v>
      </c>
      <c r="AM312" t="s">
        <v>3181</v>
      </c>
      <c r="AN312">
        <v>-5.6</v>
      </c>
      <c r="AO312" t="s">
        <v>3180</v>
      </c>
      <c r="AP312">
        <v>1.6162685071825E-2</v>
      </c>
      <c r="AQ312">
        <f>(Table2[[#This Row],[Sharpe Ratio]]-AVERAGE(Table2[Sharpe Ratio]))/_xlfn.STDEV.P(Table2[Sharpe Ratio])</f>
        <v>-0.49501985927858372</v>
      </c>
      <c r="AR3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-0.62150232602239186</v>
      </c>
      <c r="AS312">
        <f>_xlfn.RANK.AVG(Table2[[#This Row],[1Y Return vs Nifty Z-Score]],Table2[1Y Return vs Nifty Z-Score])</f>
        <v>377</v>
      </c>
      <c r="AT312">
        <f>_xlfn.RANK.AVG(Table2[[#This Row],[6M Return vs Nifty Z-Score]],Table2[6M Return vs Nifty Z-Score])</f>
        <v>145</v>
      </c>
      <c r="AU312">
        <f>_xlfn.RANK.AVG(Table2[[#This Row],[Sharpe Ratio Z-Score]],Table2[Sharpe Ratio Z-Score])</f>
        <v>461</v>
      </c>
      <c r="AV312">
        <f>(Table2[[#This Row],[Rank 1Y]]+Table2[[#This Row],[Rank 6M]]+Table2[[#This Row],[Rank Sharpe]])/3</f>
        <v>327.66666666666669</v>
      </c>
    </row>
    <row r="313" spans="1:48" hidden="1" x14ac:dyDescent="0.3">
      <c r="A313" t="s">
        <v>1135</v>
      </c>
      <c r="B313" t="s">
        <v>1136</v>
      </c>
      <c r="C313" t="s">
        <v>3145</v>
      </c>
      <c r="D313" t="s">
        <v>463</v>
      </c>
      <c r="E313">
        <v>10787.7291173921</v>
      </c>
      <c r="F313">
        <v>2270.75</v>
      </c>
      <c r="G313">
        <v>-20.671054212488301</v>
      </c>
      <c r="H313">
        <f>(Table2[[#This Row],[1Y Return vs Nifty]]-AVERAGE(Table2[1Y Return vs Nifty]))/_xlfn.STDEV.P(Table2[1Y Return vs Nifty])</f>
        <v>-0.76381788793861538</v>
      </c>
      <c r="I313">
        <v>-0.44590818803416699</v>
      </c>
      <c r="J313">
        <f>(Table2[[#This Row],[1M Return vs Nifty]]-AVERAGE(Table2[1M Return vs Nifty]))/_xlfn.STDEV.P(Table2[1M Return vs Nifty])</f>
        <v>-7.6349551278635852E-2</v>
      </c>
      <c r="K313">
        <v>2.86768219912426</v>
      </c>
      <c r="L313">
        <f>(Table2[[#This Row],[6M Return vs Nifty]]-AVERAGE(Table2[6M Return vs Nifty]))/_xlfn.STDEV.P(Table2[6M Return vs Nifty])</f>
        <v>-9.9742622942977602E-2</v>
      </c>
      <c r="M313">
        <v>-2.5001087146574101</v>
      </c>
      <c r="N313">
        <f>(Table2[[#This Row],[1W Return vs Nifty]]-AVERAGE(Table2[1W Return vs Nifty]))/_xlfn.STDEV.P(Table2[1W Return vs Nifty])</f>
        <v>-0.72088470942708549</v>
      </c>
      <c r="O313">
        <v>2335.64</v>
      </c>
      <c r="P313">
        <v>2367.1775615493002</v>
      </c>
      <c r="Q313">
        <v>2164.55000102036</v>
      </c>
      <c r="R313">
        <v>21.769708881128501</v>
      </c>
      <c r="S313" s="1">
        <f>(Table2[[#This Row],[Close Price]]-Table2[[#This Row],[20D EMA]])/Table2[[#This Row],[20D EMA]]</f>
        <v>-2.7782534979705724E-2</v>
      </c>
      <c r="T313" s="1">
        <f>(Table2[[#This Row],[Close Price]]-Table2[[#This Row],[50D EMA]])/Table2[[#This Row],[50D EMA]]</f>
        <v>-4.073524652970649E-2</v>
      </c>
      <c r="U313" s="1">
        <f>(Table2[[#This Row],[Close Price]]-Table2[[#This Row],[200D EMA]])/Table2[[#This Row],[200D EMA]]</f>
        <v>4.906331520619886E-2</v>
      </c>
      <c r="V313">
        <v>0.41124310349789001</v>
      </c>
      <c r="W313">
        <v>2207</v>
      </c>
      <c r="X313">
        <v>2291.4</v>
      </c>
      <c r="Y313">
        <v>2144.3000000000002</v>
      </c>
      <c r="Z313">
        <v>2291.4</v>
      </c>
      <c r="AA313">
        <v>2207</v>
      </c>
      <c r="AB313">
        <v>2291.4</v>
      </c>
      <c r="AC313" s="1">
        <f>(Table2[[#This Row],[Close Price]]/Table2[[#This Row],[Day Low]])-1</f>
        <v>2.8885364748527431E-2</v>
      </c>
      <c r="AD313" s="1">
        <f>(Table2[[#This Row],[Day High]]/Table2[[#This Row],[Close Price]])-1</f>
        <v>9.0939117031818562E-3</v>
      </c>
      <c r="AE313" s="1">
        <f>(Table2[[#This Row],[Close Price]]/Table2[[#This Row],[Current Week Low]])-1</f>
        <v>5.8970293335820489E-2</v>
      </c>
      <c r="AF313" s="1">
        <f>(Table2[[#This Row],[Current Week High]]/Table2[[#This Row],[Close Price]])-1</f>
        <v>9.0939117031818562E-3</v>
      </c>
      <c r="AG313" s="1">
        <f>(Table2[[#This Row],[Close Price]]/Table2[[#This Row],[Current Month Low]])-1</f>
        <v>2.8885364748527431E-2</v>
      </c>
      <c r="AH313" s="1">
        <f>(Table2[[#This Row],[Current Month High]]/Table2[[#This Row],[Close Price]])-1</f>
        <v>9.0939117031818562E-3</v>
      </c>
      <c r="AI313">
        <v>18.903445998018199</v>
      </c>
      <c r="AJ313">
        <v>37.738080795826697</v>
      </c>
      <c r="AK313" t="str">
        <f>IF(AND(Table2[[#This Row],[20D EMA]]&gt;Table2[[#This Row],[50D EMA]],Table2[[#This Row],[50D EMA]]&gt;Table2[[#This Row],[200D EMA]]),"Uptrend","Downtrend/NoTrend")</f>
        <v>Downtrend/NoTrend</v>
      </c>
      <c r="AL313">
        <v>-0.02</v>
      </c>
      <c r="AM313" t="s">
        <v>3180</v>
      </c>
      <c r="AN313">
        <v>-8.76</v>
      </c>
      <c r="AO313" t="s">
        <v>3180</v>
      </c>
      <c r="AP313">
        <v>0.18437983944820099</v>
      </c>
      <c r="AQ313">
        <f>(Table2[[#This Row],[Sharpe Ratio]]-AVERAGE(Table2[Sharpe Ratio]))/_xlfn.STDEV.P(Table2[Sharpe Ratio])</f>
        <v>1.5033050391944445</v>
      </c>
      <c r="AR3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3">
        <f>_xlfn.RANK.AVG(Table2[[#This Row],[1Y Return vs Nifty Z-Score]],Table2[1Y Return vs Nifty Z-Score])</f>
        <v>586</v>
      </c>
      <c r="AT313">
        <f>_xlfn.RANK.AVG(Table2[[#This Row],[6M Return vs Nifty Z-Score]],Table2[6M Return vs Nifty Z-Score])</f>
        <v>358</v>
      </c>
      <c r="AU313">
        <f>_xlfn.RANK.AVG(Table2[[#This Row],[Sharpe Ratio Z-Score]],Table2[Sharpe Ratio Z-Score])</f>
        <v>43</v>
      </c>
      <c r="AV313">
        <f>(Table2[[#This Row],[Rank 1Y]]+Table2[[#This Row],[Rank 6M]]+Table2[[#This Row],[Rank Sharpe]])/3</f>
        <v>329</v>
      </c>
    </row>
    <row r="314" spans="1:48" hidden="1" x14ac:dyDescent="0.3">
      <c r="A314" t="s">
        <v>1801</v>
      </c>
      <c r="B314" t="s">
        <v>1802</v>
      </c>
      <c r="C314" t="s">
        <v>3138</v>
      </c>
      <c r="D314" t="s">
        <v>46</v>
      </c>
      <c r="E314">
        <v>4350.5197549863096</v>
      </c>
      <c r="F314">
        <v>638.6</v>
      </c>
      <c r="G314">
        <v>-22.0166088364508</v>
      </c>
      <c r="H314">
        <f>(Table2[[#This Row],[1Y Return vs Nifty]]-AVERAGE(Table2[1Y Return vs Nifty]))/_xlfn.STDEV.P(Table2[1Y Return vs Nifty])</f>
        <v>-0.78655099314665788</v>
      </c>
      <c r="I314">
        <v>-7.5005733989793294E-2</v>
      </c>
      <c r="J314">
        <f>(Table2[[#This Row],[1M Return vs Nifty]]-AVERAGE(Table2[1M Return vs Nifty]))/_xlfn.STDEV.P(Table2[1M Return vs Nifty])</f>
        <v>-3.6714264848153239E-2</v>
      </c>
      <c r="K314">
        <v>11.3241696010415</v>
      </c>
      <c r="L314">
        <f>(Table2[[#This Row],[6M Return vs Nifty]]-AVERAGE(Table2[6M Return vs Nifty]))/_xlfn.STDEV.P(Table2[6M Return vs Nifty])</f>
        <v>0.19443219530317635</v>
      </c>
      <c r="M314">
        <v>5.6957792715246596</v>
      </c>
      <c r="N314">
        <f>(Table2[[#This Row],[1W Return vs Nifty]]-AVERAGE(Table2[1W Return vs Nifty]))/_xlfn.STDEV.P(Table2[1W Return vs Nifty])</f>
        <v>0.83574455146386695</v>
      </c>
      <c r="O314">
        <v>624.22</v>
      </c>
      <c r="P314">
        <v>647.04201561686205</v>
      </c>
      <c r="Q314">
        <v>626.55916112706302</v>
      </c>
      <c r="R314">
        <v>44.873240978361501</v>
      </c>
      <c r="S314" s="1">
        <f>(Table2[[#This Row],[Close Price]]-Table2[[#This Row],[20D EMA]])/Table2[[#This Row],[20D EMA]]</f>
        <v>2.3036749863830051E-2</v>
      </c>
      <c r="T314" s="1">
        <f>(Table2[[#This Row],[Close Price]]-Table2[[#This Row],[50D EMA]])/Table2[[#This Row],[50D EMA]]</f>
        <v>-1.3047090317332434E-2</v>
      </c>
      <c r="U314" s="1">
        <f>(Table2[[#This Row],[Close Price]]-Table2[[#This Row],[200D EMA]])/Table2[[#This Row],[200D EMA]]</f>
        <v>1.921740135644618E-2</v>
      </c>
      <c r="V314">
        <v>0.78597347146617702</v>
      </c>
      <c r="W314">
        <v>633.5</v>
      </c>
      <c r="X314">
        <v>647</v>
      </c>
      <c r="Y314">
        <v>555.15</v>
      </c>
      <c r="Z314">
        <v>647</v>
      </c>
      <c r="AA314">
        <v>633.5</v>
      </c>
      <c r="AB314">
        <v>647</v>
      </c>
      <c r="AC314" s="1">
        <f>(Table2[[#This Row],[Close Price]]/Table2[[#This Row],[Day Low]])-1</f>
        <v>8.0505130228887278E-3</v>
      </c>
      <c r="AD314" s="1">
        <f>(Table2[[#This Row],[Day High]]/Table2[[#This Row],[Close Price]])-1</f>
        <v>1.3153773880363318E-2</v>
      </c>
      <c r="AE314" s="1">
        <f>(Table2[[#This Row],[Close Price]]/Table2[[#This Row],[Current Week Low]])-1</f>
        <v>0.15031973340538607</v>
      </c>
      <c r="AF314" s="1">
        <f>(Table2[[#This Row],[Current Week High]]/Table2[[#This Row],[Close Price]])-1</f>
        <v>1.3153773880363318E-2</v>
      </c>
      <c r="AG314" s="1">
        <f>(Table2[[#This Row],[Close Price]]/Table2[[#This Row],[Current Month Low]])-1</f>
        <v>8.0505130228887278E-3</v>
      </c>
      <c r="AH314" s="1">
        <f>(Table2[[#This Row],[Current Month High]]/Table2[[#This Row],[Close Price]])-1</f>
        <v>1.3153773880363318E-2</v>
      </c>
      <c r="AI314">
        <v>58.009708737864003</v>
      </c>
      <c r="AJ314">
        <v>49.642647920328002</v>
      </c>
      <c r="AK314" t="str">
        <f>IF(AND(Table2[[#This Row],[20D EMA]]&gt;Table2[[#This Row],[50D EMA]],Table2[[#This Row],[50D EMA]]&gt;Table2[[#This Row],[200D EMA]]),"Uptrend","Downtrend/NoTrend")</f>
        <v>Downtrend/NoTrend</v>
      </c>
      <c r="AL314">
        <v>-0.04</v>
      </c>
      <c r="AM314" t="s">
        <v>3180</v>
      </c>
      <c r="AN314">
        <v>-4.58</v>
      </c>
      <c r="AO314" t="s">
        <v>3180</v>
      </c>
      <c r="AP314">
        <v>0.12724514419368099</v>
      </c>
      <c r="AQ314">
        <f>(Table2[[#This Row],[Sharpe Ratio]]-AVERAGE(Table2[Sharpe Ratio]))/_xlfn.STDEV.P(Table2[Sharpe Ratio])</f>
        <v>0.82457709068617757</v>
      </c>
      <c r="AR3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4">
        <f>_xlfn.RANK.AVG(Table2[[#This Row],[1Y Return vs Nifty Z-Score]],Table2[1Y Return vs Nifty Z-Score])</f>
        <v>596</v>
      </c>
      <c r="AT314">
        <f>_xlfn.RANK.AVG(Table2[[#This Row],[6M Return vs Nifty Z-Score]],Table2[6M Return vs Nifty Z-Score])</f>
        <v>251</v>
      </c>
      <c r="AU314">
        <f>_xlfn.RANK.AVG(Table2[[#This Row],[Sharpe Ratio Z-Score]],Table2[Sharpe Ratio Z-Score])</f>
        <v>141</v>
      </c>
      <c r="AV314">
        <f>(Table2[[#This Row],[Rank 1Y]]+Table2[[#This Row],[Rank 6M]]+Table2[[#This Row],[Rank Sharpe]])/3</f>
        <v>329.33333333333331</v>
      </c>
    </row>
    <row r="315" spans="1:48" hidden="1" x14ac:dyDescent="0.3">
      <c r="A315" t="s">
        <v>164</v>
      </c>
      <c r="B315" t="s">
        <v>165</v>
      </c>
      <c r="C315" t="s">
        <v>3144</v>
      </c>
      <c r="D315" t="s">
        <v>166</v>
      </c>
      <c r="E315">
        <v>156501.43925004199</v>
      </c>
      <c r="F315">
        <v>4069.55</v>
      </c>
      <c r="G315">
        <v>40.255930215013997</v>
      </c>
      <c r="H315">
        <f>(Table2[[#This Row],[1Y Return vs Nifty]]-AVERAGE(Table2[1Y Return vs Nifty]))/_xlfn.STDEV.P(Table2[1Y Return vs Nifty])</f>
        <v>0.26554169533890121</v>
      </c>
      <c r="I315">
        <v>-10.207179198006999</v>
      </c>
      <c r="J315">
        <f>(Table2[[#This Row],[1M Return vs Nifty]]-AVERAGE(Table2[1M Return vs Nifty]))/_xlfn.STDEV.P(Table2[1M Return vs Nifty])</f>
        <v>-1.1194560828939617</v>
      </c>
      <c r="K315">
        <v>-8.4603050016138308</v>
      </c>
      <c r="L315">
        <f>(Table2[[#This Row],[6M Return vs Nifty]]-AVERAGE(Table2[6M Return vs Nifty]))/_xlfn.STDEV.P(Table2[6M Return vs Nifty])</f>
        <v>-0.4938079620714162</v>
      </c>
      <c r="M315">
        <v>-10.315082338982901</v>
      </c>
      <c r="N315">
        <f>(Table2[[#This Row],[1W Return vs Nifty]]-AVERAGE(Table2[1W Return vs Nifty]))/_xlfn.STDEV.P(Table2[1W Return vs Nifty])</f>
        <v>-2.2051676373082123</v>
      </c>
      <c r="O315">
        <v>4400.16</v>
      </c>
      <c r="P315">
        <v>4528.8195857469</v>
      </c>
      <c r="Q315">
        <v>4059.2217430616001</v>
      </c>
      <c r="R315">
        <v>18.4598117359693</v>
      </c>
      <c r="S315" s="1">
        <f>(Table2[[#This Row],[Close Price]]-Table2[[#This Row],[20D EMA]])/Table2[[#This Row],[20D EMA]]</f>
        <v>-7.5135904148939961E-2</v>
      </c>
      <c r="T315" s="1">
        <f>(Table2[[#This Row],[Close Price]]-Table2[[#This Row],[50D EMA]])/Table2[[#This Row],[50D EMA]]</f>
        <v>-0.10141043975174302</v>
      </c>
      <c r="U315" s="1">
        <f>(Table2[[#This Row],[Close Price]]-Table2[[#This Row],[200D EMA]])/Table2[[#This Row],[200D EMA]]</f>
        <v>2.5443933818235145E-3</v>
      </c>
      <c r="V315">
        <v>1.2568264576830701</v>
      </c>
      <c r="W315">
        <v>4050</v>
      </c>
      <c r="X315">
        <v>4099.7</v>
      </c>
      <c r="Y315">
        <v>3780</v>
      </c>
      <c r="Z315">
        <v>4200</v>
      </c>
      <c r="AA315">
        <v>4050</v>
      </c>
      <c r="AB315">
        <v>4099.7</v>
      </c>
      <c r="AC315" s="1">
        <f>(Table2[[#This Row],[Close Price]]/Table2[[#This Row],[Day Low]])-1</f>
        <v>4.8271604938272539E-3</v>
      </c>
      <c r="AD315" s="1">
        <f>(Table2[[#This Row],[Day High]]/Table2[[#This Row],[Close Price]])-1</f>
        <v>7.4086815495570946E-3</v>
      </c>
      <c r="AE315" s="1">
        <f>(Table2[[#This Row],[Close Price]]/Table2[[#This Row],[Current Week Low]])-1</f>
        <v>7.6600529100529169E-2</v>
      </c>
      <c r="AF315" s="1">
        <f>(Table2[[#This Row],[Current Week High]]/Table2[[#This Row],[Close Price]])-1</f>
        <v>3.2055141231831508E-2</v>
      </c>
      <c r="AG315" s="1">
        <f>(Table2[[#This Row],[Close Price]]/Table2[[#This Row],[Current Month Low]])-1</f>
        <v>4.8271604938272539E-3</v>
      </c>
      <c r="AH315" s="1">
        <f>(Table2[[#This Row],[Current Month High]]/Table2[[#This Row],[Close Price]])-1</f>
        <v>7.4086815495570946E-3</v>
      </c>
      <c r="AI315">
        <v>23.723753240530201</v>
      </c>
      <c r="AJ315">
        <v>68.528833212547795</v>
      </c>
      <c r="AK315" t="str">
        <f>IF(AND(Table2[[#This Row],[20D EMA]]&gt;Table2[[#This Row],[50D EMA]],Table2[[#This Row],[50D EMA]]&gt;Table2[[#This Row],[200D EMA]]),"Uptrend","Downtrend/NoTrend")</f>
        <v>Downtrend/NoTrend</v>
      </c>
      <c r="AL315">
        <v>-0.02</v>
      </c>
      <c r="AM315" t="s">
        <v>3180</v>
      </c>
      <c r="AN315">
        <v>-13.41</v>
      </c>
      <c r="AO315" t="s">
        <v>3180</v>
      </c>
      <c r="AP315">
        <v>7.7270625318938996E-2</v>
      </c>
      <c r="AQ315">
        <f>(Table2[[#This Row],[Sharpe Ratio]]-AVERAGE(Table2[Sharpe Ratio]))/_xlfn.STDEV.P(Table2[Sharpe Ratio])</f>
        <v>0.23090799833448783</v>
      </c>
      <c r="AR3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5">
        <f>_xlfn.RANK.AVG(Table2[[#This Row],[1Y Return vs Nifty Z-Score]],Table2[1Y Return vs Nifty Z-Score])</f>
        <v>217</v>
      </c>
      <c r="AT315">
        <f>_xlfn.RANK.AVG(Table2[[#This Row],[6M Return vs Nifty Z-Score]],Table2[6M Return vs Nifty Z-Score])</f>
        <v>488</v>
      </c>
      <c r="AU315">
        <f>_xlfn.RANK.AVG(Table2[[#This Row],[Sharpe Ratio Z-Score]],Table2[Sharpe Ratio Z-Score])</f>
        <v>284</v>
      </c>
      <c r="AV315">
        <f>(Table2[[#This Row],[Rank 1Y]]+Table2[[#This Row],[Rank 6M]]+Table2[[#This Row],[Rank Sharpe]])/3</f>
        <v>329.66666666666669</v>
      </c>
    </row>
    <row r="316" spans="1:48" hidden="1" x14ac:dyDescent="0.3">
      <c r="A316" t="s">
        <v>278</v>
      </c>
      <c r="B316" t="s">
        <v>279</v>
      </c>
      <c r="C316" t="s">
        <v>3142</v>
      </c>
      <c r="D316" t="s">
        <v>117</v>
      </c>
      <c r="E316">
        <v>93113.249380121793</v>
      </c>
      <c r="F316">
        <v>929.5</v>
      </c>
      <c r="G316">
        <v>30.884588785579101</v>
      </c>
      <c r="H316">
        <f>(Table2[[#This Row],[1Y Return vs Nifty]]-AVERAGE(Table2[1Y Return vs Nifty]))/_xlfn.STDEV.P(Table2[1Y Return vs Nifty])</f>
        <v>0.10721316161616481</v>
      </c>
      <c r="I316">
        <v>-6.5475606242093498</v>
      </c>
      <c r="J316">
        <f>(Table2[[#This Row],[1M Return vs Nifty]]-AVERAGE(Table2[1M Return vs Nifty]))/_xlfn.STDEV.P(Table2[1M Return vs Nifty])</f>
        <v>-0.72838282679350275</v>
      </c>
      <c r="K316">
        <v>-8.8295472016895395</v>
      </c>
      <c r="L316">
        <f>(Table2[[#This Row],[6M Return vs Nifty]]-AVERAGE(Table2[6M Return vs Nifty]))/_xlfn.STDEV.P(Table2[6M Return vs Nifty])</f>
        <v>-0.50665274642850699</v>
      </c>
      <c r="M316">
        <v>-1.0028078705809</v>
      </c>
      <c r="N316">
        <f>(Table2[[#This Row],[1W Return vs Nifty]]-AVERAGE(Table2[1W Return vs Nifty]))/_xlfn.STDEV.P(Table2[1W Return vs Nifty])</f>
        <v>-0.43650523643090094</v>
      </c>
      <c r="O316">
        <v>945.56</v>
      </c>
      <c r="P316">
        <v>966.70665197369794</v>
      </c>
      <c r="Q316">
        <v>915.32261779304201</v>
      </c>
      <c r="R316">
        <v>39.997937768781398</v>
      </c>
      <c r="S316" s="1">
        <f>(Table2[[#This Row],[Close Price]]-Table2[[#This Row],[20D EMA]])/Table2[[#This Row],[20D EMA]]</f>
        <v>-1.6984644020474584E-2</v>
      </c>
      <c r="T316" s="1">
        <f>(Table2[[#This Row],[Close Price]]-Table2[[#This Row],[50D EMA]])/Table2[[#This Row],[50D EMA]]</f>
        <v>-3.8488047948914146E-2</v>
      </c>
      <c r="U316" s="1">
        <f>(Table2[[#This Row],[Close Price]]-Table2[[#This Row],[200D EMA]])/Table2[[#This Row],[200D EMA]]</f>
        <v>1.5488945571061534E-2</v>
      </c>
      <c r="V316">
        <v>0.769657640036845</v>
      </c>
      <c r="W316">
        <v>922.4</v>
      </c>
      <c r="X316">
        <v>935.4</v>
      </c>
      <c r="Y316">
        <v>891.55</v>
      </c>
      <c r="Z316">
        <v>935.4</v>
      </c>
      <c r="AA316">
        <v>922.4</v>
      </c>
      <c r="AB316">
        <v>935.4</v>
      </c>
      <c r="AC316" s="1">
        <f>(Table2[[#This Row],[Close Price]]/Table2[[#This Row],[Day Low]])-1</f>
        <v>7.6973113616651823E-3</v>
      </c>
      <c r="AD316" s="1">
        <f>(Table2[[#This Row],[Day High]]/Table2[[#This Row],[Close Price]])-1</f>
        <v>6.3474986551910195E-3</v>
      </c>
      <c r="AE316" s="1">
        <f>(Table2[[#This Row],[Close Price]]/Table2[[#This Row],[Current Week Low]])-1</f>
        <v>4.256631708821712E-2</v>
      </c>
      <c r="AF316" s="1">
        <f>(Table2[[#This Row],[Current Week High]]/Table2[[#This Row],[Close Price]])-1</f>
        <v>6.3474986551910195E-3</v>
      </c>
      <c r="AG316" s="1">
        <f>(Table2[[#This Row],[Close Price]]/Table2[[#This Row],[Current Month Low]])-1</f>
        <v>7.6973113616651823E-3</v>
      </c>
      <c r="AH316" s="1">
        <f>(Table2[[#This Row],[Current Month High]]/Table2[[#This Row],[Close Price]])-1</f>
        <v>6.3474986551910195E-3</v>
      </c>
      <c r="AI316">
        <v>18.020441097364099</v>
      </c>
      <c r="AJ316">
        <v>59.817744154057699</v>
      </c>
      <c r="AK316" t="str">
        <f>IF(AND(Table2[[#This Row],[20D EMA]]&gt;Table2[[#This Row],[50D EMA]],Table2[[#This Row],[50D EMA]]&gt;Table2[[#This Row],[200D EMA]]),"Uptrend","Downtrend/NoTrend")</f>
        <v>Downtrend/NoTrend</v>
      </c>
      <c r="AL316">
        <v>-0.06</v>
      </c>
      <c r="AM316" t="s">
        <v>3180</v>
      </c>
      <c r="AN316">
        <v>-3.2</v>
      </c>
      <c r="AO316" t="s">
        <v>3180</v>
      </c>
      <c r="AP316">
        <v>9.5521923027827998E-2</v>
      </c>
      <c r="AQ316">
        <f>(Table2[[#This Row],[Sharpe Ratio]]-AVERAGE(Table2[Sharpe Ratio]))/_xlfn.STDEV.P(Table2[Sharpe Ratio])</f>
        <v>0.44772311910102164</v>
      </c>
      <c r="AR3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6">
        <f>_xlfn.RANK.AVG(Table2[[#This Row],[1Y Return vs Nifty Z-Score]],Table2[1Y Return vs Nifty Z-Score])</f>
        <v>266</v>
      </c>
      <c r="AT316">
        <f>_xlfn.RANK.AVG(Table2[[#This Row],[6M Return vs Nifty Z-Score]],Table2[6M Return vs Nifty Z-Score])</f>
        <v>496</v>
      </c>
      <c r="AU316">
        <f>_xlfn.RANK.AVG(Table2[[#This Row],[Sharpe Ratio Z-Score]],Table2[Sharpe Ratio Z-Score])</f>
        <v>229</v>
      </c>
      <c r="AV316">
        <f>(Table2[[#This Row],[Rank 1Y]]+Table2[[#This Row],[Rank 6M]]+Table2[[#This Row],[Rank Sharpe]])/3</f>
        <v>330.33333333333331</v>
      </c>
    </row>
    <row r="317" spans="1:48" hidden="1" x14ac:dyDescent="0.3">
      <c r="A317" t="s">
        <v>1471</v>
      </c>
      <c r="B317" t="s">
        <v>1472</v>
      </c>
      <c r="C317" t="s">
        <v>3138</v>
      </c>
      <c r="D317" t="s">
        <v>46</v>
      </c>
      <c r="E317">
        <v>7089.3657804137802</v>
      </c>
      <c r="F317">
        <v>1077.2</v>
      </c>
      <c r="G317">
        <v>28.437533748773198</v>
      </c>
      <c r="H317">
        <f>(Table2[[#This Row],[1Y Return vs Nifty]]-AVERAGE(Table2[1Y Return vs Nifty]))/_xlfn.STDEV.P(Table2[1Y Return vs Nifty])</f>
        <v>6.5870239812100495E-2</v>
      </c>
      <c r="I317">
        <v>-1.04841141338967</v>
      </c>
      <c r="J317">
        <f>(Table2[[#This Row],[1M Return vs Nifty]]-AVERAGE(Table2[1M Return vs Nifty]))/_xlfn.STDEV.P(Table2[1M Return vs Nifty])</f>
        <v>-0.14073410212714005</v>
      </c>
      <c r="K317">
        <v>-11.313957616019</v>
      </c>
      <c r="L317">
        <f>(Table2[[#This Row],[6M Return vs Nifty]]-AVERAGE(Table2[6M Return vs Nifty]))/_xlfn.STDEV.P(Table2[6M Return vs Nifty])</f>
        <v>-0.59307763507890854</v>
      </c>
      <c r="M317">
        <v>2.4608473172657002</v>
      </c>
      <c r="N317">
        <f>(Table2[[#This Row],[1W Return vs Nifty]]-AVERAGE(Table2[1W Return vs Nifty]))/_xlfn.STDEV.P(Table2[1W Return vs Nifty])</f>
        <v>0.22134013970513555</v>
      </c>
      <c r="O317">
        <v>1084.71</v>
      </c>
      <c r="P317">
        <v>1144.4694092765801</v>
      </c>
      <c r="Q317">
        <v>1116.35519025287</v>
      </c>
      <c r="R317">
        <v>33.758882022325402</v>
      </c>
      <c r="S317" s="1">
        <f>(Table2[[#This Row],[Close Price]]-Table2[[#This Row],[20D EMA]])/Table2[[#This Row],[20D EMA]]</f>
        <v>-6.9235095094541312E-3</v>
      </c>
      <c r="T317" s="1">
        <f>(Table2[[#This Row],[Close Price]]-Table2[[#This Row],[50D EMA]])/Table2[[#This Row],[50D EMA]]</f>
        <v>-5.8777813309226941E-2</v>
      </c>
      <c r="U317" s="1">
        <f>(Table2[[#This Row],[Close Price]]-Table2[[#This Row],[200D EMA]])/Table2[[#This Row],[200D EMA]]</f>
        <v>-3.5074132851929278E-2</v>
      </c>
      <c r="V317">
        <v>0.69694928320901495</v>
      </c>
      <c r="W317">
        <v>1060</v>
      </c>
      <c r="X317">
        <v>1081.55</v>
      </c>
      <c r="Y317">
        <v>1004.5</v>
      </c>
      <c r="Z317">
        <v>1081.55</v>
      </c>
      <c r="AA317">
        <v>1060</v>
      </c>
      <c r="AB317">
        <v>1081.55</v>
      </c>
      <c r="AC317" s="1">
        <f>(Table2[[#This Row],[Close Price]]/Table2[[#This Row],[Day Low]])-1</f>
        <v>1.6226415094339641E-2</v>
      </c>
      <c r="AD317" s="1">
        <f>(Table2[[#This Row],[Day High]]/Table2[[#This Row],[Close Price]])-1</f>
        <v>4.0382473078350856E-3</v>
      </c>
      <c r="AE317" s="1">
        <f>(Table2[[#This Row],[Close Price]]/Table2[[#This Row],[Current Week Low]])-1</f>
        <v>7.2374315579890602E-2</v>
      </c>
      <c r="AF317" s="1">
        <f>(Table2[[#This Row],[Current Week High]]/Table2[[#This Row],[Close Price]])-1</f>
        <v>4.0382473078350856E-3</v>
      </c>
      <c r="AG317" s="1">
        <f>(Table2[[#This Row],[Close Price]]/Table2[[#This Row],[Current Month Low]])-1</f>
        <v>1.6226415094339641E-2</v>
      </c>
      <c r="AH317" s="1">
        <f>(Table2[[#This Row],[Current Month High]]/Table2[[#This Row],[Close Price]])-1</f>
        <v>4.0382473078350856E-3</v>
      </c>
      <c r="AI317">
        <v>43.190679539546899</v>
      </c>
      <c r="AJ317">
        <v>62.082455612398398</v>
      </c>
      <c r="AK317" t="str">
        <f>IF(AND(Table2[[#This Row],[20D EMA]]&gt;Table2[[#This Row],[50D EMA]],Table2[[#This Row],[50D EMA]]&gt;Table2[[#This Row],[200D EMA]]),"Uptrend","Downtrend/NoTrend")</f>
        <v>Downtrend/NoTrend</v>
      </c>
      <c r="AL317">
        <v>-0.14000000000000001</v>
      </c>
      <c r="AM317" t="s">
        <v>3180</v>
      </c>
      <c r="AN317">
        <v>-4.13</v>
      </c>
      <c r="AO317" t="s">
        <v>3180</v>
      </c>
      <c r="AP317">
        <v>0.10858723286121399</v>
      </c>
      <c r="AQ317">
        <f>(Table2[[#This Row],[Sharpe Ratio]]-AVERAGE(Table2[Sharpe Ratio]))/_xlfn.STDEV.P(Table2[Sharpe Ratio])</f>
        <v>0.60293162945248657</v>
      </c>
      <c r="AR3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7">
        <f>_xlfn.RANK.AVG(Table2[[#This Row],[1Y Return vs Nifty Z-Score]],Table2[1Y Return vs Nifty Z-Score])</f>
        <v>277</v>
      </c>
      <c r="AT317">
        <f>_xlfn.RANK.AVG(Table2[[#This Row],[6M Return vs Nifty Z-Score]],Table2[6M Return vs Nifty Z-Score])</f>
        <v>523</v>
      </c>
      <c r="AU317">
        <f>_xlfn.RANK.AVG(Table2[[#This Row],[Sharpe Ratio Z-Score]],Table2[Sharpe Ratio Z-Score])</f>
        <v>191</v>
      </c>
      <c r="AV317">
        <f>(Table2[[#This Row],[Rank 1Y]]+Table2[[#This Row],[Rank 6M]]+Table2[[#This Row],[Rank Sharpe]])/3</f>
        <v>330.33333333333331</v>
      </c>
    </row>
    <row r="318" spans="1:48" hidden="1" x14ac:dyDescent="0.3">
      <c r="A318" t="s">
        <v>1846</v>
      </c>
      <c r="B318" t="s">
        <v>1847</v>
      </c>
      <c r="C318" t="s">
        <v>3141</v>
      </c>
      <c r="D318" t="s">
        <v>202</v>
      </c>
      <c r="E318">
        <v>4125.8809872293696</v>
      </c>
      <c r="F318">
        <v>647.75</v>
      </c>
      <c r="G318">
        <v>48.628229221580298</v>
      </c>
      <c r="H318">
        <f>(Table2[[#This Row],[1Y Return vs Nifty]]-AVERAGE(Table2[1Y Return vs Nifty]))/_xlfn.STDEV.P(Table2[1Y Return vs Nifty])</f>
        <v>0.40699143714794533</v>
      </c>
      <c r="I318">
        <v>-11.331816547344999</v>
      </c>
      <c r="J318">
        <f>(Table2[[#This Row],[1M Return vs Nifty]]-AVERAGE(Table2[1M Return vs Nifty]))/_xlfn.STDEV.P(Table2[1M Return vs Nifty])</f>
        <v>-1.2396368015313679</v>
      </c>
      <c r="K318">
        <v>-4.9206897646781496</v>
      </c>
      <c r="L318">
        <f>(Table2[[#This Row],[6M Return vs Nifty]]-AVERAGE(Table2[6M Return vs Nifty]))/_xlfn.STDEV.P(Table2[6M Return vs Nifty])</f>
        <v>-0.37067578916108973</v>
      </c>
      <c r="M318">
        <v>-0.73176275527722001</v>
      </c>
      <c r="N318">
        <f>(Table2[[#This Row],[1W Return vs Nifty]]-AVERAGE(Table2[1W Return vs Nifty]))/_xlfn.STDEV.P(Table2[1W Return vs Nifty])</f>
        <v>-0.38502615835972614</v>
      </c>
      <c r="O318">
        <v>660.94</v>
      </c>
      <c r="P318">
        <v>691.23070672608003</v>
      </c>
      <c r="Q318">
        <v>641.39400738575898</v>
      </c>
      <c r="R318">
        <v>35.999786761978797</v>
      </c>
      <c r="S318" s="1">
        <f>(Table2[[#This Row],[Close Price]]-Table2[[#This Row],[20D EMA]])/Table2[[#This Row],[20D EMA]]</f>
        <v>-1.9956425696735034E-2</v>
      </c>
      <c r="T318" s="1">
        <f>(Table2[[#This Row],[Close Price]]-Table2[[#This Row],[50D EMA]])/Table2[[#This Row],[50D EMA]]</f>
        <v>-6.2903320559962492E-2</v>
      </c>
      <c r="U318" s="1">
        <f>(Table2[[#This Row],[Close Price]]-Table2[[#This Row],[200D EMA]])/Table2[[#This Row],[200D EMA]]</f>
        <v>9.9096538805331872E-3</v>
      </c>
      <c r="V318">
        <v>0.28584402703897999</v>
      </c>
      <c r="W318">
        <v>635.04999999999995</v>
      </c>
      <c r="X318">
        <v>650</v>
      </c>
      <c r="Y318">
        <v>609.15</v>
      </c>
      <c r="Z318">
        <v>655.1</v>
      </c>
      <c r="AA318">
        <v>635.04999999999995</v>
      </c>
      <c r="AB318">
        <v>650</v>
      </c>
      <c r="AC318" s="1">
        <f>(Table2[[#This Row],[Close Price]]/Table2[[#This Row],[Day Low]])-1</f>
        <v>1.9998425320840951E-2</v>
      </c>
      <c r="AD318" s="1">
        <f>(Table2[[#This Row],[Day High]]/Table2[[#This Row],[Close Price]])-1</f>
        <v>3.4735623311463737E-3</v>
      </c>
      <c r="AE318" s="1">
        <f>(Table2[[#This Row],[Close Price]]/Table2[[#This Row],[Current Week Low]])-1</f>
        <v>6.3366986784864299E-2</v>
      </c>
      <c r="AF318" s="1">
        <f>(Table2[[#This Row],[Current Week High]]/Table2[[#This Row],[Close Price]])-1</f>
        <v>1.1346970281744584E-2</v>
      </c>
      <c r="AG318" s="1">
        <f>(Table2[[#This Row],[Close Price]]/Table2[[#This Row],[Current Month Low]])-1</f>
        <v>1.9998425320840951E-2</v>
      </c>
      <c r="AH318" s="1">
        <f>(Table2[[#This Row],[Current Month High]]/Table2[[#This Row],[Close Price]])-1</f>
        <v>3.4735623311463737E-3</v>
      </c>
      <c r="AI318">
        <v>27.7344654573523</v>
      </c>
      <c r="AJ318">
        <v>77.490067132483901</v>
      </c>
      <c r="AK318" t="str">
        <f>IF(AND(Table2[[#This Row],[20D EMA]]&gt;Table2[[#This Row],[50D EMA]],Table2[[#This Row],[50D EMA]]&gt;Table2[[#This Row],[200D EMA]]),"Uptrend","Downtrend/NoTrend")</f>
        <v>Downtrend/NoTrend</v>
      </c>
      <c r="AL318">
        <v>-0.01</v>
      </c>
      <c r="AM318" t="s">
        <v>3180</v>
      </c>
      <c r="AN318">
        <v>-6.62</v>
      </c>
      <c r="AO318" t="s">
        <v>3180</v>
      </c>
      <c r="AP318">
        <v>5.0014292683832999E-2</v>
      </c>
      <c r="AQ318">
        <f>(Table2[[#This Row],[Sharpe Ratio]]-AVERAGE(Table2[Sharpe Ratio]))/_xlfn.STDEV.P(Table2[Sharpe Ratio])</f>
        <v>-9.2881857389313968E-2</v>
      </c>
      <c r="AR3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8">
        <f>_xlfn.RANK.AVG(Table2[[#This Row],[1Y Return vs Nifty Z-Score]],Table2[1Y Return vs Nifty Z-Score])</f>
        <v>184</v>
      </c>
      <c r="AT318">
        <f>_xlfn.RANK.AVG(Table2[[#This Row],[6M Return vs Nifty Z-Score]],Table2[6M Return vs Nifty Z-Score])</f>
        <v>444</v>
      </c>
      <c r="AU318">
        <f>_xlfn.RANK.AVG(Table2[[#This Row],[Sharpe Ratio Z-Score]],Table2[Sharpe Ratio Z-Score])</f>
        <v>364</v>
      </c>
      <c r="AV318">
        <f>(Table2[[#This Row],[Rank 1Y]]+Table2[[#This Row],[Rank 6M]]+Table2[[#This Row],[Rank Sharpe]])/3</f>
        <v>330.66666666666669</v>
      </c>
    </row>
    <row r="319" spans="1:48" hidden="1" x14ac:dyDescent="0.3">
      <c r="A319" t="s">
        <v>488</v>
      </c>
      <c r="B319" t="s">
        <v>489</v>
      </c>
      <c r="C319" t="s">
        <v>3140</v>
      </c>
      <c r="D319" t="s">
        <v>111</v>
      </c>
      <c r="E319">
        <v>44526.3046007007</v>
      </c>
      <c r="F319">
        <v>114.9</v>
      </c>
      <c r="G319">
        <v>33.726379616354997</v>
      </c>
      <c r="H319">
        <f>(Table2[[#This Row],[1Y Return vs Nifty]]-AVERAGE(Table2[1Y Return vs Nifty]))/_xlfn.STDEV.P(Table2[1Y Return vs Nifty])</f>
        <v>0.15522513287678255</v>
      </c>
      <c r="I319">
        <v>-8.7724299446757694</v>
      </c>
      <c r="J319">
        <f>(Table2[[#This Row],[1M Return vs Nifty]]-AVERAGE(Table2[1M Return vs Nifty]))/_xlfn.STDEV.P(Table2[1M Return vs Nifty])</f>
        <v>-0.96613626257025742</v>
      </c>
      <c r="K319">
        <v>-23.741411443864902</v>
      </c>
      <c r="L319">
        <f>(Table2[[#This Row],[6M Return vs Nifty]]-AVERAGE(Table2[6M Return vs Nifty]))/_xlfn.STDEV.P(Table2[6M Return vs Nifty])</f>
        <v>-1.0253899885792745</v>
      </c>
      <c r="M319">
        <v>1.0301379823351799</v>
      </c>
      <c r="N319">
        <f>(Table2[[#This Row],[1W Return vs Nifty]]-AVERAGE(Table2[1W Return vs Nifty]))/_xlfn.STDEV.P(Table2[1W Return vs Nifty])</f>
        <v>-5.0391735881433475E-2</v>
      </c>
      <c r="O319">
        <v>116.57</v>
      </c>
      <c r="P319">
        <v>123.42110281692101</v>
      </c>
      <c r="Q319">
        <v>121.045522117221</v>
      </c>
      <c r="R319">
        <v>45.303771892047799</v>
      </c>
      <c r="S319" s="1">
        <f>(Table2[[#This Row],[Close Price]]-Table2[[#This Row],[20D EMA]])/Table2[[#This Row],[20D EMA]]</f>
        <v>-1.4326155957793494E-2</v>
      </c>
      <c r="T319" s="1">
        <f>(Table2[[#This Row],[Close Price]]-Table2[[#This Row],[50D EMA]])/Table2[[#This Row],[50D EMA]]</f>
        <v>-6.9040890272718897E-2</v>
      </c>
      <c r="U319" s="1">
        <f>(Table2[[#This Row],[Close Price]]-Table2[[#This Row],[200D EMA]])/Table2[[#This Row],[200D EMA]]</f>
        <v>-5.0770338379553123E-2</v>
      </c>
      <c r="V319">
        <v>0.58720487127865895</v>
      </c>
      <c r="W319">
        <v>113.55</v>
      </c>
      <c r="X319">
        <v>115.1</v>
      </c>
      <c r="Y319">
        <v>106.22</v>
      </c>
      <c r="Z319">
        <v>115.1</v>
      </c>
      <c r="AA319">
        <v>113.55</v>
      </c>
      <c r="AB319">
        <v>115.1</v>
      </c>
      <c r="AC319" s="1">
        <f>(Table2[[#This Row],[Close Price]]/Table2[[#This Row],[Day Low]])-1</f>
        <v>1.1889035667107084E-2</v>
      </c>
      <c r="AD319" s="1">
        <f>(Table2[[#This Row],[Day High]]/Table2[[#This Row],[Close Price]])-1</f>
        <v>1.7406440382941035E-3</v>
      </c>
      <c r="AE319" s="1">
        <f>(Table2[[#This Row],[Close Price]]/Table2[[#This Row],[Current Week Low]])-1</f>
        <v>8.1717190736207979E-2</v>
      </c>
      <c r="AF319" s="1">
        <f>(Table2[[#This Row],[Current Week High]]/Table2[[#This Row],[Close Price]])-1</f>
        <v>1.7406440382941035E-3</v>
      </c>
      <c r="AG319" s="1">
        <f>(Table2[[#This Row],[Close Price]]/Table2[[#This Row],[Current Month Low]])-1</f>
        <v>1.1889035667107084E-2</v>
      </c>
      <c r="AH319" s="1">
        <f>(Table2[[#This Row],[Current Month High]]/Table2[[#This Row],[Close Price]])-1</f>
        <v>1.7406440382941035E-3</v>
      </c>
      <c r="AI319">
        <v>48.389904264577801</v>
      </c>
      <c r="AJ319">
        <v>62.863217576187097</v>
      </c>
      <c r="AK319" t="str">
        <f>IF(AND(Table2[[#This Row],[20D EMA]]&gt;Table2[[#This Row],[50D EMA]],Table2[[#This Row],[50D EMA]]&gt;Table2[[#This Row],[200D EMA]]),"Uptrend","Downtrend/NoTrend")</f>
        <v>Downtrend/NoTrend</v>
      </c>
      <c r="AL319">
        <v>-0.14000000000000001</v>
      </c>
      <c r="AM319" t="s">
        <v>3180</v>
      </c>
      <c r="AN319">
        <v>-4.07</v>
      </c>
      <c r="AO319" t="s">
        <v>3180</v>
      </c>
      <c r="AP319">
        <v>0.15690904793355301</v>
      </c>
      <c r="AQ319">
        <f>(Table2[[#This Row],[Sharpe Ratio]]-AVERAGE(Table2[Sharpe Ratio]))/_xlfn.STDEV.P(Table2[Sharpe Ratio])</f>
        <v>1.1769675329633198</v>
      </c>
      <c r="AR3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9">
        <f>_xlfn.RANK.AVG(Table2[[#This Row],[1Y Return vs Nifty Z-Score]],Table2[1Y Return vs Nifty Z-Score])</f>
        <v>245</v>
      </c>
      <c r="AT319">
        <f>_xlfn.RANK.AVG(Table2[[#This Row],[6M Return vs Nifty Z-Score]],Table2[6M Return vs Nifty Z-Score])</f>
        <v>657</v>
      </c>
      <c r="AU319">
        <f>_xlfn.RANK.AVG(Table2[[#This Row],[Sharpe Ratio Z-Score]],Table2[Sharpe Ratio Z-Score])</f>
        <v>92</v>
      </c>
      <c r="AV319">
        <f>(Table2[[#This Row],[Rank 1Y]]+Table2[[#This Row],[Rank 6M]]+Table2[[#This Row],[Rank Sharpe]])/3</f>
        <v>331.33333333333331</v>
      </c>
    </row>
    <row r="320" spans="1:48" hidden="1" x14ac:dyDescent="0.3">
      <c r="A320" t="s">
        <v>587</v>
      </c>
      <c r="B320" t="s">
        <v>588</v>
      </c>
      <c r="C320" t="s">
        <v>3141</v>
      </c>
      <c r="D320" t="s">
        <v>202</v>
      </c>
      <c r="E320">
        <v>33394.955060919398</v>
      </c>
      <c r="F320">
        <v>2405.65</v>
      </c>
      <c r="G320">
        <v>23.929076899007001</v>
      </c>
      <c r="H320">
        <f>(Table2[[#This Row],[1Y Return vs Nifty]]-AVERAGE(Table2[1Y Return vs Nifty]))/_xlfn.STDEV.P(Table2[1Y Return vs Nifty])</f>
        <v>-1.0300004090618275E-2</v>
      </c>
      <c r="I320">
        <v>4.23318367881844</v>
      </c>
      <c r="J320">
        <f>(Table2[[#This Row],[1M Return vs Nifty]]-AVERAGE(Table2[1M Return vs Nifty]))/_xlfn.STDEV.P(Table2[1M Return vs Nifty])</f>
        <v>0.42366640805243155</v>
      </c>
      <c r="K320">
        <v>15.381977811808801</v>
      </c>
      <c r="L320">
        <f>(Table2[[#This Row],[6M Return vs Nifty]]-AVERAGE(Table2[6M Return vs Nifty]))/_xlfn.STDEV.P(Table2[6M Return vs Nifty])</f>
        <v>0.33559068536485215</v>
      </c>
      <c r="M320">
        <v>-1.35855942648001</v>
      </c>
      <c r="N320">
        <f>(Table2[[#This Row],[1W Return vs Nifty]]-AVERAGE(Table2[1W Return vs Nifty]))/_xlfn.STDEV.P(Table2[1W Return vs Nifty])</f>
        <v>-0.50407244604304757</v>
      </c>
      <c r="O320">
        <v>2370.4499999999998</v>
      </c>
      <c r="P320">
        <v>2401.8708021789998</v>
      </c>
      <c r="Q320">
        <v>2247.4739757277098</v>
      </c>
      <c r="R320">
        <v>43.886046117686902</v>
      </c>
      <c r="S320" s="1">
        <f>(Table2[[#This Row],[Close Price]]-Table2[[#This Row],[20D EMA]])/Table2[[#This Row],[20D EMA]]</f>
        <v>1.4849501149570872E-2</v>
      </c>
      <c r="T320" s="1">
        <f>(Table2[[#This Row],[Close Price]]-Table2[[#This Row],[50D EMA]])/Table2[[#This Row],[50D EMA]]</f>
        <v>1.5734392614172789E-3</v>
      </c>
      <c r="U320" s="1">
        <f>(Table2[[#This Row],[Close Price]]-Table2[[#This Row],[200D EMA]])/Table2[[#This Row],[200D EMA]]</f>
        <v>7.0379468674859502E-2</v>
      </c>
      <c r="V320">
        <v>1.13678233350868</v>
      </c>
      <c r="W320">
        <v>2368.5500000000002</v>
      </c>
      <c r="X320">
        <v>2409.5500000000002</v>
      </c>
      <c r="Y320">
        <v>2315.1</v>
      </c>
      <c r="Z320">
        <v>2444.85</v>
      </c>
      <c r="AA320">
        <v>2368.5500000000002</v>
      </c>
      <c r="AB320">
        <v>2409.5500000000002</v>
      </c>
      <c r="AC320" s="1">
        <f>(Table2[[#This Row],[Close Price]]/Table2[[#This Row],[Day Low]])-1</f>
        <v>1.5663591648898967E-2</v>
      </c>
      <c r="AD320" s="1">
        <f>(Table2[[#This Row],[Day High]]/Table2[[#This Row],[Close Price]])-1</f>
        <v>1.6211834639288103E-3</v>
      </c>
      <c r="AE320" s="1">
        <f>(Table2[[#This Row],[Close Price]]/Table2[[#This Row],[Current Week Low]])-1</f>
        <v>3.9112781305343347E-2</v>
      </c>
      <c r="AF320" s="1">
        <f>(Table2[[#This Row],[Current Week High]]/Table2[[#This Row],[Close Price]])-1</f>
        <v>1.6294972252821394E-2</v>
      </c>
      <c r="AG320" s="1">
        <f>(Table2[[#This Row],[Close Price]]/Table2[[#This Row],[Current Month Low]])-1</f>
        <v>1.5663591648898967E-2</v>
      </c>
      <c r="AH320" s="1">
        <f>(Table2[[#This Row],[Current Month High]]/Table2[[#This Row],[Close Price]])-1</f>
        <v>1.6211834639288103E-3</v>
      </c>
      <c r="AI320">
        <v>27.2545881570469</v>
      </c>
      <c r="AJ320">
        <v>52.997106242248798</v>
      </c>
      <c r="AK320" t="str">
        <f>IF(AND(Table2[[#This Row],[20D EMA]]&gt;Table2[[#This Row],[50D EMA]],Table2[[#This Row],[50D EMA]]&gt;Table2[[#This Row],[200D EMA]]),"Uptrend","Downtrend/NoTrend")</f>
        <v>Downtrend/NoTrend</v>
      </c>
      <c r="AL320">
        <v>0.02</v>
      </c>
      <c r="AM320" t="s">
        <v>3181</v>
      </c>
      <c r="AN320">
        <v>-1.41</v>
      </c>
      <c r="AO320" t="s">
        <v>3180</v>
      </c>
      <c r="AP320">
        <v>2.2969042866869999E-3</v>
      </c>
      <c r="AQ320">
        <f>(Table2[[#This Row],[Sharpe Ratio]]-AVERAGE(Table2[Sharpe Ratio]))/_xlfn.STDEV.P(Table2[Sharpe Ratio])</f>
        <v>-0.65973751297111016</v>
      </c>
      <c r="AR3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0">
        <f>_xlfn.RANK.AVG(Table2[[#This Row],[1Y Return vs Nifty Z-Score]],Table2[1Y Return vs Nifty Z-Score])</f>
        <v>295</v>
      </c>
      <c r="AT320">
        <f>_xlfn.RANK.AVG(Table2[[#This Row],[6M Return vs Nifty Z-Score]],Table2[6M Return vs Nifty Z-Score])</f>
        <v>207</v>
      </c>
      <c r="AU320">
        <f>_xlfn.RANK.AVG(Table2[[#This Row],[Sharpe Ratio Z-Score]],Table2[Sharpe Ratio Z-Score])</f>
        <v>493</v>
      </c>
      <c r="AV320">
        <f>(Table2[[#This Row],[Rank 1Y]]+Table2[[#This Row],[Rank 6M]]+Table2[[#This Row],[Rank Sharpe]])/3</f>
        <v>331.66666666666669</v>
      </c>
    </row>
    <row r="321" spans="1:48" hidden="1" x14ac:dyDescent="0.3">
      <c r="A321" t="s">
        <v>1662</v>
      </c>
      <c r="B321" t="s">
        <v>1663</v>
      </c>
      <c r="C321" t="s">
        <v>3139</v>
      </c>
      <c r="D321" t="s">
        <v>473</v>
      </c>
      <c r="E321">
        <v>5292.4367246579304</v>
      </c>
      <c r="F321">
        <v>478.3</v>
      </c>
      <c r="G321">
        <v>27.125218661934401</v>
      </c>
      <c r="H321">
        <f>(Table2[[#This Row],[1Y Return vs Nifty]]-AVERAGE(Table2[1Y Return vs Nifty]))/_xlfn.STDEV.P(Table2[1Y Return vs Nifty])</f>
        <v>4.3698715591587549E-2</v>
      </c>
      <c r="I321">
        <v>-0.68783867652536301</v>
      </c>
      <c r="J321">
        <f>(Table2[[#This Row],[1M Return vs Nifty]]-AVERAGE(Table2[1M Return vs Nifty]))/_xlfn.STDEV.P(Table2[1M Return vs Nifty])</f>
        <v>-0.10220266738249406</v>
      </c>
      <c r="K321">
        <v>13.417226587985301</v>
      </c>
      <c r="L321">
        <f>(Table2[[#This Row],[6M Return vs Nifty]]-AVERAGE(Table2[6M Return vs Nifty]))/_xlfn.STDEV.P(Table2[6M Return vs Nifty])</f>
        <v>0.26724311897030545</v>
      </c>
      <c r="M321">
        <v>8.7615747550133793</v>
      </c>
      <c r="N321">
        <f>(Table2[[#This Row],[1W Return vs Nifty]]-AVERAGE(Table2[1W Return vs Nifty]))/_xlfn.STDEV.P(Table2[1W Return vs Nifty])</f>
        <v>1.418025198240858</v>
      </c>
      <c r="O321">
        <v>468.04</v>
      </c>
      <c r="P321">
        <v>468.14036638154499</v>
      </c>
      <c r="Q321">
        <v>415.93587383694802</v>
      </c>
      <c r="R321">
        <v>45.300808255404398</v>
      </c>
      <c r="S321" s="1">
        <f>(Table2[[#This Row],[Close Price]]-Table2[[#This Row],[20D EMA]])/Table2[[#This Row],[20D EMA]]</f>
        <v>2.192120331595588E-2</v>
      </c>
      <c r="T321" s="1">
        <f>(Table2[[#This Row],[Close Price]]-Table2[[#This Row],[50D EMA]])/Table2[[#This Row],[50D EMA]]</f>
        <v>2.1702109768877924E-2</v>
      </c>
      <c r="U321" s="1">
        <f>(Table2[[#This Row],[Close Price]]-Table2[[#This Row],[200D EMA]])/Table2[[#This Row],[200D EMA]]</f>
        <v>0.1499368774992933</v>
      </c>
      <c r="V321">
        <v>0.32788989840478699</v>
      </c>
      <c r="W321">
        <v>474.2</v>
      </c>
      <c r="X321">
        <v>484.9</v>
      </c>
      <c r="Y321">
        <v>429.05</v>
      </c>
      <c r="Z321">
        <v>484.9</v>
      </c>
      <c r="AA321">
        <v>474.2</v>
      </c>
      <c r="AB321">
        <v>484.9</v>
      </c>
      <c r="AC321" s="1">
        <f>(Table2[[#This Row],[Close Price]]/Table2[[#This Row],[Day Low]])-1</f>
        <v>8.6461408688318642E-3</v>
      </c>
      <c r="AD321" s="1">
        <f>(Table2[[#This Row],[Day High]]/Table2[[#This Row],[Close Price]])-1</f>
        <v>1.3798871001463375E-2</v>
      </c>
      <c r="AE321" s="1">
        <f>(Table2[[#This Row],[Close Price]]/Table2[[#This Row],[Current Week Low]])-1</f>
        <v>0.1147884861904207</v>
      </c>
      <c r="AF321" s="1">
        <f>(Table2[[#This Row],[Current Week High]]/Table2[[#This Row],[Close Price]])-1</f>
        <v>1.3798871001463375E-2</v>
      </c>
      <c r="AG321" s="1">
        <f>(Table2[[#This Row],[Close Price]]/Table2[[#This Row],[Current Month Low]])-1</f>
        <v>8.6461408688318642E-3</v>
      </c>
      <c r="AH321" s="1">
        <f>(Table2[[#This Row],[Current Month High]]/Table2[[#This Row],[Close Price]])-1</f>
        <v>1.3798871001463375E-2</v>
      </c>
      <c r="AI321">
        <v>19.381141542964599</v>
      </c>
      <c r="AJ321">
        <v>56.871105280419798</v>
      </c>
      <c r="AK321" t="str">
        <f>IF(AND(Table2[[#This Row],[20D EMA]]&gt;Table2[[#This Row],[50D EMA]],Table2[[#This Row],[50D EMA]]&gt;Table2[[#This Row],[200D EMA]]),"Uptrend","Downtrend/NoTrend")</f>
        <v>Downtrend/NoTrend</v>
      </c>
      <c r="AL321">
        <v>0.08</v>
      </c>
      <c r="AM321" t="s">
        <v>3181</v>
      </c>
      <c r="AN321">
        <v>-4.87</v>
      </c>
      <c r="AO321" t="s">
        <v>3180</v>
      </c>
      <c r="AP321">
        <v>7.5228348957620001E-3</v>
      </c>
      <c r="AQ321">
        <f>(Table2[[#This Row],[Sharpe Ratio]]-AVERAGE(Table2[Sharpe Ratio]))/_xlfn.STDEV.P(Table2[Sharpe Ratio])</f>
        <v>-0.59765640541390441</v>
      </c>
      <c r="AR3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1">
        <f>_xlfn.RANK.AVG(Table2[[#This Row],[1Y Return vs Nifty Z-Score]],Table2[1Y Return vs Nifty Z-Score])</f>
        <v>282</v>
      </c>
      <c r="AT321">
        <f>_xlfn.RANK.AVG(Table2[[#This Row],[6M Return vs Nifty Z-Score]],Table2[6M Return vs Nifty Z-Score])</f>
        <v>231</v>
      </c>
      <c r="AU321">
        <f>_xlfn.RANK.AVG(Table2[[#This Row],[Sharpe Ratio Z-Score]],Table2[Sharpe Ratio Z-Score])</f>
        <v>482</v>
      </c>
      <c r="AV321">
        <f>(Table2[[#This Row],[Rank 1Y]]+Table2[[#This Row],[Rank 6M]]+Table2[[#This Row],[Rank Sharpe]])/3</f>
        <v>331.66666666666669</v>
      </c>
    </row>
    <row r="322" spans="1:48" x14ac:dyDescent="0.3">
      <c r="A322" t="s">
        <v>1574</v>
      </c>
      <c r="B322" t="s">
        <v>1575</v>
      </c>
      <c r="C322" t="s">
        <v>3146</v>
      </c>
      <c r="D322" t="s">
        <v>1315</v>
      </c>
      <c r="E322">
        <v>6088.26487840966</v>
      </c>
      <c r="F322">
        <v>957.8</v>
      </c>
      <c r="G322">
        <v>-21.603961048102502</v>
      </c>
      <c r="H322">
        <f>(Table2[[#This Row],[1Y Return vs Nifty]]-AVERAGE(Table2[1Y Return vs Nifty]))/_xlfn.STDEV.P(Table2[1Y Return vs Nifty])</f>
        <v>-0.7795793210797427</v>
      </c>
      <c r="I322">
        <v>3.0927095436117198</v>
      </c>
      <c r="J322">
        <f>(Table2[[#This Row],[1M Return vs Nifty]]-AVERAGE(Table2[1M Return vs Nifty]))/_xlfn.STDEV.P(Table2[1M Return vs Nifty])</f>
        <v>0.30179334271523828</v>
      </c>
      <c r="K322">
        <v>10.357524961921801</v>
      </c>
      <c r="L322">
        <f>(Table2[[#This Row],[6M Return vs Nifty]]-AVERAGE(Table2[6M Return vs Nifty]))/_xlfn.STDEV.P(Table2[6M Return vs Nifty])</f>
        <v>0.16080564357944449</v>
      </c>
      <c r="M322">
        <v>4.7507438576160901</v>
      </c>
      <c r="N322">
        <f>(Table2[[#This Row],[1W Return vs Nifty]]-AVERAGE(Table2[1W Return vs Nifty]))/_xlfn.STDEV.P(Table2[1W Return vs Nifty])</f>
        <v>0.65625579071598517</v>
      </c>
      <c r="O322">
        <v>928.65</v>
      </c>
      <c r="P322">
        <v>913.33059592940003</v>
      </c>
      <c r="Q322">
        <v>832.05426807813296</v>
      </c>
      <c r="R322">
        <v>52.6624946574738</v>
      </c>
      <c r="S322" s="1">
        <f>(Table2[[#This Row],[Close Price]]-Table2[[#This Row],[20D EMA]])/Table2[[#This Row],[20D EMA]]</f>
        <v>3.1389651644860794E-2</v>
      </c>
      <c r="T322" s="1">
        <f>(Table2[[#This Row],[Close Price]]-Table2[[#This Row],[50D EMA]])/Table2[[#This Row],[50D EMA]]</f>
        <v>4.8689274473881071E-2</v>
      </c>
      <c r="U322" s="1">
        <f>(Table2[[#This Row],[Close Price]]-Table2[[#This Row],[200D EMA]])/Table2[[#This Row],[200D EMA]]</f>
        <v>0.15112683961385437</v>
      </c>
      <c r="V322">
        <v>0.61566833648710395</v>
      </c>
      <c r="W322">
        <v>939.3</v>
      </c>
      <c r="X322">
        <v>963.45</v>
      </c>
      <c r="Y322">
        <v>838.3</v>
      </c>
      <c r="Z322">
        <v>963.45</v>
      </c>
      <c r="AA322">
        <v>939.3</v>
      </c>
      <c r="AB322">
        <v>963.45</v>
      </c>
      <c r="AC322" s="1">
        <f>(Table2[[#This Row],[Close Price]]/Table2[[#This Row],[Day Low]])-1</f>
        <v>1.9695517938890683E-2</v>
      </c>
      <c r="AD322" s="1">
        <f>(Table2[[#This Row],[Day High]]/Table2[[#This Row],[Close Price]])-1</f>
        <v>5.8989350595115564E-3</v>
      </c>
      <c r="AE322" s="1">
        <f>(Table2[[#This Row],[Close Price]]/Table2[[#This Row],[Current Week Low]])-1</f>
        <v>0.14255039961827509</v>
      </c>
      <c r="AF322" s="1">
        <f>(Table2[[#This Row],[Current Week High]]/Table2[[#This Row],[Close Price]])-1</f>
        <v>5.8989350595115564E-3</v>
      </c>
      <c r="AG322" s="1">
        <f>(Table2[[#This Row],[Close Price]]/Table2[[#This Row],[Current Month Low]])-1</f>
        <v>1.9695517938890683E-2</v>
      </c>
      <c r="AH322" s="1">
        <f>(Table2[[#This Row],[Current Month High]]/Table2[[#This Row],[Close Price]])-1</f>
        <v>5.8989350595115564E-3</v>
      </c>
      <c r="AI322">
        <v>11.354144915431201</v>
      </c>
      <c r="AJ322">
        <v>56.913499344691999</v>
      </c>
      <c r="AK322" t="str">
        <f>IF(AND(Table2[[#This Row],[20D EMA]]&gt;Table2[[#This Row],[50D EMA]],Table2[[#This Row],[50D EMA]]&gt;Table2[[#This Row],[200D EMA]]),"Uptrend","Downtrend/NoTrend")</f>
        <v>Uptrend</v>
      </c>
      <c r="AL322">
        <v>0.16</v>
      </c>
      <c r="AM322" t="s">
        <v>3181</v>
      </c>
      <c r="AN322">
        <v>-5.99</v>
      </c>
      <c r="AO322" t="s">
        <v>3180</v>
      </c>
      <c r="AP322">
        <v>0.12560684846426001</v>
      </c>
      <c r="AQ322">
        <f>(Table2[[#This Row],[Sharpe Ratio]]-AVERAGE(Table2[Sharpe Ratio]))/_xlfn.STDEV.P(Table2[Sharpe Ratio])</f>
        <v>0.80511506162439161</v>
      </c>
      <c r="AR3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1.1443905175553168</v>
      </c>
      <c r="AS322">
        <f>_xlfn.RANK.AVG(Table2[[#This Row],[1Y Return vs Nifty Z-Score]],Table2[1Y Return vs Nifty Z-Score])</f>
        <v>594</v>
      </c>
      <c r="AT322">
        <f>_xlfn.RANK.AVG(Table2[[#This Row],[6M Return vs Nifty Z-Score]],Table2[6M Return vs Nifty Z-Score])</f>
        <v>260</v>
      </c>
      <c r="AU322">
        <f>_xlfn.RANK.AVG(Table2[[#This Row],[Sharpe Ratio Z-Score]],Table2[Sharpe Ratio Z-Score])</f>
        <v>142</v>
      </c>
      <c r="AV322">
        <f>(Table2[[#This Row],[Rank 1Y]]+Table2[[#This Row],[Rank 6M]]+Table2[[#This Row],[Rank Sharpe]])/3</f>
        <v>332</v>
      </c>
    </row>
    <row r="323" spans="1:48" hidden="1" x14ac:dyDescent="0.3">
      <c r="A323" t="s">
        <v>870</v>
      </c>
      <c r="B323" t="s">
        <v>871</v>
      </c>
      <c r="C323" t="s">
        <v>3148</v>
      </c>
      <c r="D323" t="s">
        <v>139</v>
      </c>
      <c r="E323">
        <v>17893.872419109201</v>
      </c>
      <c r="F323">
        <v>1600.45</v>
      </c>
      <c r="G323">
        <v>99.4517504774755</v>
      </c>
      <c r="H323">
        <f>(Table2[[#This Row],[1Y Return vs Nifty]]-AVERAGE(Table2[1Y Return vs Nifty]))/_xlfn.STDEV.P(Table2[1Y Return vs Nifty])</f>
        <v>1.2656533117220152</v>
      </c>
      <c r="I323">
        <v>-11.7791648833196</v>
      </c>
      <c r="J323">
        <f>(Table2[[#This Row],[1M Return vs Nifty]]-AVERAGE(Table2[1M Return vs Nifty]))/_xlfn.STDEV.P(Table2[1M Return vs Nifty])</f>
        <v>-1.287441228914401</v>
      </c>
      <c r="K323">
        <v>-18.304725948389802</v>
      </c>
      <c r="L323">
        <f>(Table2[[#This Row],[6M Return vs Nifty]]-AVERAGE(Table2[6M Return vs Nifty]))/_xlfn.STDEV.P(Table2[6M Return vs Nifty])</f>
        <v>-0.83626465893823587</v>
      </c>
      <c r="M323">
        <v>-2.7090830745921299</v>
      </c>
      <c r="N323">
        <f>(Table2[[#This Row],[1W Return vs Nifty]]-AVERAGE(Table2[1W Return vs Nifty]))/_xlfn.STDEV.P(Table2[1W Return vs Nifty])</f>
        <v>-0.76057480816913492</v>
      </c>
      <c r="O323">
        <v>1670.55</v>
      </c>
      <c r="P323">
        <v>1736.77071767332</v>
      </c>
      <c r="Q323">
        <v>1607.3950141234</v>
      </c>
      <c r="R323">
        <v>38.064872054002798</v>
      </c>
      <c r="S323" s="1">
        <f>(Table2[[#This Row],[Close Price]]-Table2[[#This Row],[20D EMA]])/Table2[[#This Row],[20D EMA]]</f>
        <v>-4.1962228008739583E-2</v>
      </c>
      <c r="T323" s="1">
        <f>(Table2[[#This Row],[Close Price]]-Table2[[#This Row],[50D EMA]])/Table2[[#This Row],[50D EMA]]</f>
        <v>-7.8490912062326307E-2</v>
      </c>
      <c r="U323" s="1">
        <f>(Table2[[#This Row],[Close Price]]-Table2[[#This Row],[200D EMA]])/Table2[[#This Row],[200D EMA]]</f>
        <v>-4.3206642190484887E-3</v>
      </c>
      <c r="V323">
        <v>0.88440943354533497</v>
      </c>
      <c r="W323">
        <v>1588.2</v>
      </c>
      <c r="X323">
        <v>1611.85</v>
      </c>
      <c r="Y323">
        <v>1515</v>
      </c>
      <c r="Z323">
        <v>1617.5</v>
      </c>
      <c r="AA323">
        <v>1588.2</v>
      </c>
      <c r="AB323">
        <v>1611.85</v>
      </c>
      <c r="AC323" s="1">
        <f>(Table2[[#This Row],[Close Price]]/Table2[[#This Row],[Day Low]])-1</f>
        <v>7.7131343659488927E-3</v>
      </c>
      <c r="AD323" s="1">
        <f>(Table2[[#This Row],[Day High]]/Table2[[#This Row],[Close Price]])-1</f>
        <v>7.1229966571901837E-3</v>
      </c>
      <c r="AE323" s="1">
        <f>(Table2[[#This Row],[Close Price]]/Table2[[#This Row],[Current Week Low]])-1</f>
        <v>5.6402640264026527E-2</v>
      </c>
      <c r="AF323" s="1">
        <f>(Table2[[#This Row],[Current Week High]]/Table2[[#This Row],[Close Price]])-1</f>
        <v>1.065325377237647E-2</v>
      </c>
      <c r="AG323" s="1">
        <f>(Table2[[#This Row],[Close Price]]/Table2[[#This Row],[Current Month Low]])-1</f>
        <v>7.7131343659488927E-3</v>
      </c>
      <c r="AH323" s="1">
        <f>(Table2[[#This Row],[Current Month High]]/Table2[[#This Row],[Close Price]])-1</f>
        <v>7.1229966571901837E-3</v>
      </c>
      <c r="AI323">
        <v>35.012241149176603</v>
      </c>
      <c r="AJ323">
        <v>129.971377296409</v>
      </c>
      <c r="AK323" t="str">
        <f>IF(AND(Table2[[#This Row],[20D EMA]]&gt;Table2[[#This Row],[50D EMA]],Table2[[#This Row],[50D EMA]]&gt;Table2[[#This Row],[200D EMA]]),"Uptrend","Downtrend/NoTrend")</f>
        <v>Downtrend/NoTrend</v>
      </c>
      <c r="AL323">
        <v>-0.04</v>
      </c>
      <c r="AM323" t="s">
        <v>3180</v>
      </c>
      <c r="AN323">
        <v>-12.02</v>
      </c>
      <c r="AO323" t="s">
        <v>3180</v>
      </c>
      <c r="AP323">
        <v>6.1137340358791002E-2</v>
      </c>
      <c r="AQ323">
        <f>(Table2[[#This Row],[Sharpe Ratio]]-AVERAGE(Table2[Sharpe Ratio]))/_xlfn.STDEV.P(Table2[Sharpe Ratio])</f>
        <v>3.9253674198852485E-2</v>
      </c>
      <c r="AR3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3">
        <f>_xlfn.RANK.AVG(Table2[[#This Row],[1Y Return vs Nifty Z-Score]],Table2[1Y Return vs Nifty Z-Score])</f>
        <v>68</v>
      </c>
      <c r="AT323">
        <f>_xlfn.RANK.AVG(Table2[[#This Row],[6M Return vs Nifty Z-Score]],Table2[6M Return vs Nifty Z-Score])</f>
        <v>606</v>
      </c>
      <c r="AU323">
        <f>_xlfn.RANK.AVG(Table2[[#This Row],[Sharpe Ratio Z-Score]],Table2[Sharpe Ratio Z-Score])</f>
        <v>324</v>
      </c>
      <c r="AV323">
        <f>(Table2[[#This Row],[Rank 1Y]]+Table2[[#This Row],[Rank 6M]]+Table2[[#This Row],[Rank Sharpe]])/3</f>
        <v>332.66666666666669</v>
      </c>
    </row>
    <row r="324" spans="1:48" hidden="1" x14ac:dyDescent="0.3">
      <c r="A324" t="s">
        <v>1475</v>
      </c>
      <c r="B324" t="s">
        <v>1476</v>
      </c>
      <c r="C324" t="s">
        <v>3141</v>
      </c>
      <c r="D324" t="s">
        <v>202</v>
      </c>
      <c r="E324">
        <v>7045.8298866474397</v>
      </c>
      <c r="F324">
        <v>522.5</v>
      </c>
      <c r="G324">
        <v>11.7712155885886</v>
      </c>
      <c r="H324">
        <f>(Table2[[#This Row],[1Y Return vs Nifty]]-AVERAGE(Table2[1Y Return vs Nifty]))/_xlfn.STDEV.P(Table2[1Y Return vs Nifty])</f>
        <v>-0.21570670802702663</v>
      </c>
      <c r="I324">
        <v>4.3480270942481001</v>
      </c>
      <c r="J324">
        <f>(Table2[[#This Row],[1M Return vs Nifty]]-AVERAGE(Table2[1M Return vs Nifty]))/_xlfn.STDEV.P(Table2[1M Return vs Nifty])</f>
        <v>0.43593877674553522</v>
      </c>
      <c r="K324">
        <v>17.946943861447899</v>
      </c>
      <c r="L324">
        <f>(Table2[[#This Row],[6M Return vs Nifty]]-AVERAGE(Table2[6M Return vs Nifty]))/_xlfn.STDEV.P(Table2[6M Return vs Nifty])</f>
        <v>0.42481785328909777</v>
      </c>
      <c r="M324">
        <v>4.1506350421397098</v>
      </c>
      <c r="N324">
        <f>(Table2[[#This Row],[1W Return vs Nifty]]-AVERAGE(Table2[1W Return vs Nifty]))/_xlfn.STDEV.P(Table2[1W Return vs Nifty])</f>
        <v>0.54227827620333247</v>
      </c>
      <c r="O324">
        <v>503.79</v>
      </c>
      <c r="P324">
        <v>511.52072633770803</v>
      </c>
      <c r="Q324">
        <v>477.49173714627199</v>
      </c>
      <c r="R324">
        <v>42.972134702546299</v>
      </c>
      <c r="S324" s="1">
        <f>(Table2[[#This Row],[Close Price]]-Table2[[#This Row],[20D EMA]])/Table2[[#This Row],[20D EMA]]</f>
        <v>3.7138490243950807E-2</v>
      </c>
      <c r="T324" s="1">
        <f>(Table2[[#This Row],[Close Price]]-Table2[[#This Row],[50D EMA]])/Table2[[#This Row],[50D EMA]]</f>
        <v>2.1463985909035116E-2</v>
      </c>
      <c r="U324" s="1">
        <f>(Table2[[#This Row],[Close Price]]-Table2[[#This Row],[200D EMA]])/Table2[[#This Row],[200D EMA]]</f>
        <v>9.4259773211406273E-2</v>
      </c>
      <c r="V324">
        <v>0.215926718588244</v>
      </c>
      <c r="W324">
        <v>514.1</v>
      </c>
      <c r="X324">
        <v>525</v>
      </c>
      <c r="Y324">
        <v>474.1</v>
      </c>
      <c r="Z324">
        <v>525</v>
      </c>
      <c r="AA324">
        <v>514.1</v>
      </c>
      <c r="AB324">
        <v>525</v>
      </c>
      <c r="AC324" s="1">
        <f>(Table2[[#This Row],[Close Price]]/Table2[[#This Row],[Day Low]])-1</f>
        <v>1.6339233612137738E-2</v>
      </c>
      <c r="AD324" s="1">
        <f>(Table2[[#This Row],[Day High]]/Table2[[#This Row],[Close Price]])-1</f>
        <v>4.7846889952152249E-3</v>
      </c>
      <c r="AE324" s="1">
        <f>(Table2[[#This Row],[Close Price]]/Table2[[#This Row],[Current Week Low]])-1</f>
        <v>0.10208816705336421</v>
      </c>
      <c r="AF324" s="1">
        <f>(Table2[[#This Row],[Current Week High]]/Table2[[#This Row],[Close Price]])-1</f>
        <v>4.7846889952152249E-3</v>
      </c>
      <c r="AG324" s="1">
        <f>(Table2[[#This Row],[Close Price]]/Table2[[#This Row],[Current Month Low]])-1</f>
        <v>1.6339233612137738E-2</v>
      </c>
      <c r="AH324" s="1">
        <f>(Table2[[#This Row],[Current Month High]]/Table2[[#This Row],[Close Price]])-1</f>
        <v>4.7846889952152249E-3</v>
      </c>
      <c r="AI324">
        <v>22.4114832535885</v>
      </c>
      <c r="AJ324">
        <v>46.1129753914988</v>
      </c>
      <c r="AK324" t="str">
        <f>IF(AND(Table2[[#This Row],[20D EMA]]&gt;Table2[[#This Row],[50D EMA]],Table2[[#This Row],[50D EMA]]&gt;Table2[[#This Row],[200D EMA]]),"Uptrend","Downtrend/NoTrend")</f>
        <v>Downtrend/NoTrend</v>
      </c>
      <c r="AL324">
        <v>0.02</v>
      </c>
      <c r="AM324" t="s">
        <v>3181</v>
      </c>
      <c r="AN324">
        <v>-0.7</v>
      </c>
      <c r="AO324" t="s">
        <v>3180</v>
      </c>
      <c r="AP324">
        <v>2.0164649429476999E-2</v>
      </c>
      <c r="AQ324">
        <f>(Table2[[#This Row],[Sharpe Ratio]]-AVERAGE(Table2[Sharpe Ratio]))/_xlfn.STDEV.P(Table2[Sharpe Ratio])</f>
        <v>-0.44747878031820448</v>
      </c>
      <c r="AR3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4">
        <f>_xlfn.RANK.AVG(Table2[[#This Row],[1Y Return vs Nifty Z-Score]],Table2[1Y Return vs Nifty Z-Score])</f>
        <v>370</v>
      </c>
      <c r="AT324">
        <f>_xlfn.RANK.AVG(Table2[[#This Row],[6M Return vs Nifty Z-Score]],Table2[6M Return vs Nifty Z-Score])</f>
        <v>176</v>
      </c>
      <c r="AU324">
        <f>_xlfn.RANK.AVG(Table2[[#This Row],[Sharpe Ratio Z-Score]],Table2[Sharpe Ratio Z-Score])</f>
        <v>452</v>
      </c>
      <c r="AV324">
        <f>(Table2[[#This Row],[Rank 1Y]]+Table2[[#This Row],[Rank 6M]]+Table2[[#This Row],[Rank Sharpe]])/3</f>
        <v>332.66666666666669</v>
      </c>
    </row>
    <row r="325" spans="1:48" hidden="1" x14ac:dyDescent="0.3">
      <c r="A325" t="s">
        <v>329</v>
      </c>
      <c r="B325" t="s">
        <v>330</v>
      </c>
      <c r="C325" t="s">
        <v>3148</v>
      </c>
      <c r="D325" t="s">
        <v>139</v>
      </c>
      <c r="E325">
        <v>79944.252041305605</v>
      </c>
      <c r="F325">
        <v>2882.7</v>
      </c>
      <c r="G325">
        <v>45.222438063665102</v>
      </c>
      <c r="H325">
        <f>(Table2[[#This Row],[1Y Return vs Nifty]]-AVERAGE(Table2[1Y Return vs Nifty]))/_xlfn.STDEV.P(Table2[1Y Return vs Nifty])</f>
        <v>0.34945069719529909</v>
      </c>
      <c r="I325">
        <v>-4.8457146424827204</v>
      </c>
      <c r="J325">
        <f>(Table2[[#This Row],[1M Return vs Nifty]]-AVERAGE(Table2[1M Return vs Nifty]))/_xlfn.STDEV.P(Table2[1M Return vs Nifty])</f>
        <v>-0.54652058185340613</v>
      </c>
      <c r="K325">
        <v>6.3009462204019497</v>
      </c>
      <c r="L325">
        <f>(Table2[[#This Row],[6M Return vs Nifty]]-AVERAGE(Table2[6M Return vs Nifty]))/_xlfn.STDEV.P(Table2[6M Return vs Nifty])</f>
        <v>1.9689922917782862E-2</v>
      </c>
      <c r="M325">
        <v>-3.3999252591222402</v>
      </c>
      <c r="N325">
        <f>(Table2[[#This Row],[1W Return vs Nifty]]-AVERAGE(Table2[1W Return vs Nifty]))/_xlfn.STDEV.P(Table2[1W Return vs Nifty])</f>
        <v>-0.89178513716709729</v>
      </c>
      <c r="O325">
        <v>2975.12</v>
      </c>
      <c r="P325">
        <v>2993.5424899536702</v>
      </c>
      <c r="Q325">
        <v>2733.1888130785301</v>
      </c>
      <c r="R325">
        <v>36.026204897025103</v>
      </c>
      <c r="S325" s="1">
        <f>(Table2[[#This Row],[Close Price]]-Table2[[#This Row],[20D EMA]])/Table2[[#This Row],[20D EMA]]</f>
        <v>-3.1064293204979991E-2</v>
      </c>
      <c r="T325" s="1">
        <f>(Table2[[#This Row],[Close Price]]-Table2[[#This Row],[50D EMA]])/Table2[[#This Row],[50D EMA]]</f>
        <v>-3.7027197818523636E-2</v>
      </c>
      <c r="U325" s="1">
        <f>(Table2[[#This Row],[Close Price]]-Table2[[#This Row],[200D EMA]])/Table2[[#This Row],[200D EMA]]</f>
        <v>5.4702107006309474E-2</v>
      </c>
      <c r="V325">
        <v>0.83582756902178001</v>
      </c>
      <c r="W325">
        <v>2870</v>
      </c>
      <c r="X325">
        <v>2900</v>
      </c>
      <c r="Y325">
        <v>2834.05</v>
      </c>
      <c r="Z325">
        <v>3022.8</v>
      </c>
      <c r="AA325">
        <v>2870</v>
      </c>
      <c r="AB325">
        <v>2900</v>
      </c>
      <c r="AC325" s="1">
        <f>(Table2[[#This Row],[Close Price]]/Table2[[#This Row],[Day Low]])-1</f>
        <v>4.4250871080138143E-3</v>
      </c>
      <c r="AD325" s="1">
        <f>(Table2[[#This Row],[Day High]]/Table2[[#This Row],[Close Price]])-1</f>
        <v>6.0013182086238182E-3</v>
      </c>
      <c r="AE325" s="1">
        <f>(Table2[[#This Row],[Close Price]]/Table2[[#This Row],[Current Week Low]])-1</f>
        <v>1.7166246184788347E-2</v>
      </c>
      <c r="AF325" s="1">
        <f>(Table2[[#This Row],[Current Week High]]/Table2[[#This Row],[Close Price]])-1</f>
        <v>4.8600270579665095E-2</v>
      </c>
      <c r="AG325" s="1">
        <f>(Table2[[#This Row],[Close Price]]/Table2[[#This Row],[Current Month Low]])-1</f>
        <v>4.4250871080138143E-3</v>
      </c>
      <c r="AH325" s="1">
        <f>(Table2[[#This Row],[Current Month High]]/Table2[[#This Row],[Close Price]])-1</f>
        <v>6.0013182086238182E-3</v>
      </c>
      <c r="AI325">
        <v>18.038644326499401</v>
      </c>
      <c r="AJ325">
        <v>73.656626506024097</v>
      </c>
      <c r="AK325" t="str">
        <f>IF(AND(Table2[[#This Row],[20D EMA]]&gt;Table2[[#This Row],[50D EMA]],Table2[[#This Row],[50D EMA]]&gt;Table2[[#This Row],[200D EMA]]),"Uptrend","Downtrend/NoTrend")</f>
        <v>Downtrend/NoTrend</v>
      </c>
      <c r="AL325">
        <v>0.02</v>
      </c>
      <c r="AM325" t="s">
        <v>3181</v>
      </c>
      <c r="AN325">
        <v>-10.69</v>
      </c>
      <c r="AO325" t="s">
        <v>3180</v>
      </c>
      <c r="AP325">
        <v>4.9954986379789996E-3</v>
      </c>
      <c r="AQ325">
        <f>(Table2[[#This Row],[Sharpe Ratio]]-AVERAGE(Table2[Sharpe Ratio]))/_xlfn.STDEV.P(Table2[Sharpe Ratio])</f>
        <v>-0.62767973442255809</v>
      </c>
      <c r="AR3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5">
        <f>_xlfn.RANK.AVG(Table2[[#This Row],[1Y Return vs Nifty Z-Score]],Table2[1Y Return vs Nifty Z-Score])</f>
        <v>199</v>
      </c>
      <c r="AT325">
        <f>_xlfn.RANK.AVG(Table2[[#This Row],[6M Return vs Nifty Z-Score]],Table2[6M Return vs Nifty Z-Score])</f>
        <v>310</v>
      </c>
      <c r="AU325">
        <f>_xlfn.RANK.AVG(Table2[[#This Row],[Sharpe Ratio Z-Score]],Table2[Sharpe Ratio Z-Score])</f>
        <v>491</v>
      </c>
      <c r="AV325">
        <f>(Table2[[#This Row],[Rank 1Y]]+Table2[[#This Row],[Rank 6M]]+Table2[[#This Row],[Rank Sharpe]])/3</f>
        <v>333.33333333333331</v>
      </c>
    </row>
    <row r="326" spans="1:48" x14ac:dyDescent="0.3">
      <c r="A326" t="s">
        <v>235</v>
      </c>
      <c r="B326" t="s">
        <v>236</v>
      </c>
      <c r="C326" t="s">
        <v>3137</v>
      </c>
      <c r="D326" t="s">
        <v>237</v>
      </c>
      <c r="E326">
        <v>105376.594222525</v>
      </c>
      <c r="F326">
        <v>1453.15</v>
      </c>
      <c r="G326">
        <v>10.9802539746301</v>
      </c>
      <c r="H326">
        <f>(Table2[[#This Row],[1Y Return vs Nifty]]-AVERAGE(Table2[1Y Return vs Nifty]))/_xlfn.STDEV.P(Table2[1Y Return vs Nifty])</f>
        <v>-0.22906998088524005</v>
      </c>
      <c r="I326">
        <v>-3.07013017785005</v>
      </c>
      <c r="J326">
        <f>(Table2[[#This Row],[1M Return vs Nifty]]-AVERAGE(Table2[1M Return vs Nifty]))/_xlfn.STDEV.P(Table2[1M Return vs Nifty])</f>
        <v>-0.35677851336654881</v>
      </c>
      <c r="K326">
        <v>14.09438918981</v>
      </c>
      <c r="L326">
        <f>(Table2[[#This Row],[6M Return vs Nifty]]-AVERAGE(Table2[6M Return vs Nifty]))/_xlfn.STDEV.P(Table2[6M Return vs Nifty])</f>
        <v>0.29079949360284024</v>
      </c>
      <c r="M326">
        <v>-1.25751790846853</v>
      </c>
      <c r="N326">
        <f>(Table2[[#This Row],[1W Return vs Nifty]]-AVERAGE(Table2[1W Return vs Nifty]))/_xlfn.STDEV.P(Table2[1W Return vs Nifty])</f>
        <v>-0.48488182462817653</v>
      </c>
      <c r="O326">
        <v>1489.52</v>
      </c>
      <c r="P326">
        <v>1487.8847791430501</v>
      </c>
      <c r="Q326">
        <v>1321.44182961263</v>
      </c>
      <c r="R326">
        <v>27.4137385378868</v>
      </c>
      <c r="S326" s="1">
        <f>(Table2[[#This Row],[Close Price]]-Table2[[#This Row],[20D EMA]])/Table2[[#This Row],[20D EMA]]</f>
        <v>-2.4417261936731223E-2</v>
      </c>
      <c r="T326" s="1">
        <f>(Table2[[#This Row],[Close Price]]-Table2[[#This Row],[50D EMA]])/Table2[[#This Row],[50D EMA]]</f>
        <v>-2.3345073240856426E-2</v>
      </c>
      <c r="U326" s="1">
        <f>(Table2[[#This Row],[Close Price]]-Table2[[#This Row],[200D EMA]])/Table2[[#This Row],[200D EMA]]</f>
        <v>9.9670047849158241E-2</v>
      </c>
      <c r="V326">
        <v>0.83594857930585198</v>
      </c>
      <c r="W326">
        <v>1450.05</v>
      </c>
      <c r="X326">
        <v>1474.95</v>
      </c>
      <c r="Y326">
        <v>1426.6</v>
      </c>
      <c r="Z326">
        <v>1490</v>
      </c>
      <c r="AA326">
        <v>1450.05</v>
      </c>
      <c r="AB326">
        <v>1474.95</v>
      </c>
      <c r="AC326" s="1">
        <f>(Table2[[#This Row],[Close Price]]/Table2[[#This Row],[Day Low]])-1</f>
        <v>2.1378573152650571E-3</v>
      </c>
      <c r="AD326" s="1">
        <f>(Table2[[#This Row],[Day High]]/Table2[[#This Row],[Close Price]])-1</f>
        <v>1.5001892440560161E-2</v>
      </c>
      <c r="AE326" s="1">
        <f>(Table2[[#This Row],[Close Price]]/Table2[[#This Row],[Current Week Low]])-1</f>
        <v>1.8610682742184359E-2</v>
      </c>
      <c r="AF326" s="1">
        <f>(Table2[[#This Row],[Current Week High]]/Table2[[#This Row],[Close Price]])-1</f>
        <v>2.5358703506176195E-2</v>
      </c>
      <c r="AG326" s="1">
        <f>(Table2[[#This Row],[Close Price]]/Table2[[#This Row],[Current Month Low]])-1</f>
        <v>2.1378573152650571E-3</v>
      </c>
      <c r="AH326" s="1">
        <f>(Table2[[#This Row],[Current Month High]]/Table2[[#This Row],[Close Price]])-1</f>
        <v>1.5001892440560161E-2</v>
      </c>
      <c r="AI326">
        <v>13.374393558820399</v>
      </c>
      <c r="AJ326">
        <v>41.916109185018797</v>
      </c>
      <c r="AK326" t="str">
        <f>IF(AND(Table2[[#This Row],[20D EMA]]&gt;Table2[[#This Row],[50D EMA]],Table2[[#This Row],[50D EMA]]&gt;Table2[[#This Row],[200D EMA]]),"Uptrend","Downtrend/NoTrend")</f>
        <v>Uptrend</v>
      </c>
      <c r="AL326">
        <v>0.04</v>
      </c>
      <c r="AM326" t="s">
        <v>3181</v>
      </c>
      <c r="AN326">
        <v>-6.45</v>
      </c>
      <c r="AO326" t="s">
        <v>3180</v>
      </c>
      <c r="AP326">
        <v>3.5553342663068997E-2</v>
      </c>
      <c r="AQ326">
        <f>(Table2[[#This Row],[Sharpe Ratio]]-AVERAGE(Table2[Sharpe Ratio]))/_xlfn.STDEV.P(Table2[Sharpe Ratio])</f>
        <v>-0.26466978585117529</v>
      </c>
      <c r="AR3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-1.0446006111283004</v>
      </c>
      <c r="AS326">
        <f>_xlfn.RANK.AVG(Table2[[#This Row],[1Y Return vs Nifty Z-Score]],Table2[1Y Return vs Nifty Z-Score])</f>
        <v>374</v>
      </c>
      <c r="AT326">
        <f>_xlfn.RANK.AVG(Table2[[#This Row],[6M Return vs Nifty Z-Score]],Table2[6M Return vs Nifty Z-Score])</f>
        <v>217</v>
      </c>
      <c r="AU326">
        <f>_xlfn.RANK.AVG(Table2[[#This Row],[Sharpe Ratio Z-Score]],Table2[Sharpe Ratio Z-Score])</f>
        <v>413</v>
      </c>
      <c r="AV326">
        <f>(Table2[[#This Row],[Rank 1Y]]+Table2[[#This Row],[Rank 6M]]+Table2[[#This Row],[Rank Sharpe]])/3</f>
        <v>334.66666666666669</v>
      </c>
    </row>
    <row r="327" spans="1:48" hidden="1" x14ac:dyDescent="0.3">
      <c r="A327" t="s">
        <v>35</v>
      </c>
      <c r="B327" t="s">
        <v>36</v>
      </c>
      <c r="C327" t="s">
        <v>3137</v>
      </c>
      <c r="D327" t="s">
        <v>37</v>
      </c>
      <c r="E327">
        <v>611335.58368480101</v>
      </c>
      <c r="F327">
        <v>490.3</v>
      </c>
      <c r="G327">
        <v>-13.461405436529899</v>
      </c>
      <c r="H327">
        <f>(Table2[[#This Row],[1Y Return vs Nifty]]-AVERAGE(Table2[1Y Return vs Nifty]))/_xlfn.STDEV.P(Table2[1Y Return vs Nifty])</f>
        <v>-0.64201108707144772</v>
      </c>
      <c r="I327">
        <v>0.13959955981407199</v>
      </c>
      <c r="J327">
        <f>(Table2[[#This Row],[1M Return vs Nifty]]-AVERAGE(Table2[1M Return vs Nifty]))/_xlfn.STDEV.P(Table2[1M Return vs Nifty])</f>
        <v>-1.3781166949597818E-2</v>
      </c>
      <c r="K327">
        <v>4.1673511383800399</v>
      </c>
      <c r="L327">
        <f>(Table2[[#This Row],[6M Return vs Nifty]]-AVERAGE(Table2[6M Return vs Nifty]))/_xlfn.STDEV.P(Table2[6M Return vs Nifty])</f>
        <v>-5.453119462593671E-2</v>
      </c>
      <c r="M327">
        <v>2.1997109326313899</v>
      </c>
      <c r="N327">
        <f>(Table2[[#This Row],[1W Return vs Nifty]]-AVERAGE(Table2[1W Return vs Nifty]))/_xlfn.STDEV.P(Table2[1W Return vs Nifty])</f>
        <v>0.17174300781529378</v>
      </c>
      <c r="O327">
        <v>491.01</v>
      </c>
      <c r="P327">
        <v>493.87068783232598</v>
      </c>
      <c r="Q327">
        <v>467.00258763435198</v>
      </c>
      <c r="R327">
        <v>55.1919966355822</v>
      </c>
      <c r="S327" s="1">
        <f>(Table2[[#This Row],[Close Price]]-Table2[[#This Row],[20D EMA]])/Table2[[#This Row],[20D EMA]]</f>
        <v>-1.4459990631554948E-3</v>
      </c>
      <c r="T327" s="1">
        <f>(Table2[[#This Row],[Close Price]]-Table2[[#This Row],[50D EMA]])/Table2[[#This Row],[50D EMA]]</f>
        <v>-7.2300055870865064E-3</v>
      </c>
      <c r="U327" s="1">
        <f>(Table2[[#This Row],[Close Price]]-Table2[[#This Row],[200D EMA]])/Table2[[#This Row],[200D EMA]]</f>
        <v>4.9887116222767383E-2</v>
      </c>
      <c r="V327">
        <v>0.96488620091190203</v>
      </c>
      <c r="W327">
        <v>489.3</v>
      </c>
      <c r="X327">
        <v>492.1</v>
      </c>
      <c r="Y327">
        <v>476</v>
      </c>
      <c r="Z327">
        <v>493.25</v>
      </c>
      <c r="AA327">
        <v>489.3</v>
      </c>
      <c r="AB327">
        <v>492.1</v>
      </c>
      <c r="AC327" s="1">
        <f>(Table2[[#This Row],[Close Price]]/Table2[[#This Row],[Day Low]])-1</f>
        <v>2.043735949315284E-3</v>
      </c>
      <c r="AD327" s="1">
        <f>(Table2[[#This Row],[Day High]]/Table2[[#This Row],[Close Price]])-1</f>
        <v>3.6712217009993164E-3</v>
      </c>
      <c r="AE327" s="1">
        <f>(Table2[[#This Row],[Close Price]]/Table2[[#This Row],[Current Week Low]])-1</f>
        <v>3.0042016806722804E-2</v>
      </c>
      <c r="AF327" s="1">
        <f>(Table2[[#This Row],[Current Week High]]/Table2[[#This Row],[Close Price]])-1</f>
        <v>6.0167244544155896E-3</v>
      </c>
      <c r="AG327" s="1">
        <f>(Table2[[#This Row],[Close Price]]/Table2[[#This Row],[Current Month Low]])-1</f>
        <v>2.043735949315284E-3</v>
      </c>
      <c r="AH327" s="1">
        <f>(Table2[[#This Row],[Current Month High]]/Table2[[#This Row],[Close Price]])-1</f>
        <v>3.6712217009993164E-3</v>
      </c>
      <c r="AI327">
        <v>7.7911482765653703</v>
      </c>
      <c r="AJ327">
        <v>22.774508576436698</v>
      </c>
      <c r="AK327" t="str">
        <f>IF(AND(Table2[[#This Row],[20D EMA]]&gt;Table2[[#This Row],[50D EMA]],Table2[[#This Row],[50D EMA]]&gt;Table2[[#This Row],[200D EMA]]),"Uptrend","Downtrend/NoTrend")</f>
        <v>Downtrend/NoTrend</v>
      </c>
      <c r="AL327">
        <v>0.03</v>
      </c>
      <c r="AM327" t="s">
        <v>3181</v>
      </c>
      <c r="AN327">
        <v>-0.59</v>
      </c>
      <c r="AO327" t="s">
        <v>3180</v>
      </c>
      <c r="AP327">
        <v>0.13174902896569901</v>
      </c>
      <c r="AQ327">
        <f>(Table2[[#This Row],[Sharpe Ratio]]-AVERAGE(Table2[Sharpe Ratio]))/_xlfn.STDEV.P(Table2[Sharpe Ratio])</f>
        <v>0.87808070102332347</v>
      </c>
      <c r="AR3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7">
        <f>_xlfn.RANK.AVG(Table2[[#This Row],[1Y Return vs Nifty Z-Score]],Table2[1Y Return vs Nifty Z-Score])</f>
        <v>537</v>
      </c>
      <c r="AT327">
        <f>_xlfn.RANK.AVG(Table2[[#This Row],[6M Return vs Nifty Z-Score]],Table2[6M Return vs Nifty Z-Score])</f>
        <v>335</v>
      </c>
      <c r="AU327">
        <f>_xlfn.RANK.AVG(Table2[[#This Row],[Sharpe Ratio Z-Score]],Table2[Sharpe Ratio Z-Score])</f>
        <v>134</v>
      </c>
      <c r="AV327">
        <f>(Table2[[#This Row],[Rank 1Y]]+Table2[[#This Row],[Rank 6M]]+Table2[[#This Row],[Rank Sharpe]])/3</f>
        <v>335.33333333333331</v>
      </c>
    </row>
    <row r="328" spans="1:48" hidden="1" x14ac:dyDescent="0.3">
      <c r="A328" t="s">
        <v>620</v>
      </c>
      <c r="B328" t="s">
        <v>621</v>
      </c>
      <c r="C328" t="s">
        <v>3137</v>
      </c>
      <c r="D328" t="s">
        <v>197</v>
      </c>
      <c r="E328">
        <v>30694.289782082498</v>
      </c>
      <c r="F328">
        <v>716.45</v>
      </c>
      <c r="G328">
        <v>12.0503266765087</v>
      </c>
      <c r="H328">
        <f>(Table2[[#This Row],[1Y Return vs Nifty]]-AVERAGE(Table2[1Y Return vs Nifty]))/_xlfn.STDEV.P(Table2[1Y Return vs Nifty])</f>
        <v>-0.21099113452787477</v>
      </c>
      <c r="I328">
        <v>-1.31368575078885</v>
      </c>
      <c r="J328">
        <f>(Table2[[#This Row],[1M Return vs Nifty]]-AVERAGE(Table2[1M Return vs Nifty]))/_xlfn.STDEV.P(Table2[1M Return vs Nifty])</f>
        <v>-0.16908178284702846</v>
      </c>
      <c r="K328">
        <v>40.066417148335802</v>
      </c>
      <c r="L328">
        <f>(Table2[[#This Row],[6M Return vs Nifty]]-AVERAGE(Table2[6M Return vs Nifty]))/_xlfn.STDEV.P(Table2[6M Return vs Nifty])</f>
        <v>1.1942853312865997</v>
      </c>
      <c r="M328">
        <v>9.1903753783160305</v>
      </c>
      <c r="N328">
        <f>(Table2[[#This Row],[1W Return vs Nifty]]-AVERAGE(Table2[1W Return vs Nifty]))/_xlfn.STDEV.P(Table2[1W Return vs Nifty])</f>
        <v>1.4994664768974888</v>
      </c>
      <c r="O328">
        <v>698.7</v>
      </c>
      <c r="P328">
        <v>728.22007642181802</v>
      </c>
      <c r="Q328">
        <v>659.41667571362905</v>
      </c>
      <c r="R328">
        <v>40.147649592267001</v>
      </c>
      <c r="S328" s="1">
        <f>(Table2[[#This Row],[Close Price]]-Table2[[#This Row],[20D EMA]])/Table2[[#This Row],[20D EMA]]</f>
        <v>2.540432231286675E-2</v>
      </c>
      <c r="T328" s="1">
        <f>(Table2[[#This Row],[Close Price]]-Table2[[#This Row],[50D EMA]])/Table2[[#This Row],[50D EMA]]</f>
        <v>-1.6162801332876484E-2</v>
      </c>
      <c r="U328" s="1">
        <f>(Table2[[#This Row],[Close Price]]-Table2[[#This Row],[200D EMA]])/Table2[[#This Row],[200D EMA]]</f>
        <v>8.6490570206840492E-2</v>
      </c>
      <c r="V328">
        <v>0.61379085917490195</v>
      </c>
      <c r="W328">
        <v>711</v>
      </c>
      <c r="X328">
        <v>719.95</v>
      </c>
      <c r="Y328">
        <v>635</v>
      </c>
      <c r="Z328">
        <v>719.95</v>
      </c>
      <c r="AA328">
        <v>711</v>
      </c>
      <c r="AB328">
        <v>719.95</v>
      </c>
      <c r="AC328" s="1">
        <f>(Table2[[#This Row],[Close Price]]/Table2[[#This Row],[Day Low]])-1</f>
        <v>7.665260196905832E-3</v>
      </c>
      <c r="AD328" s="1">
        <f>(Table2[[#This Row],[Day High]]/Table2[[#This Row],[Close Price]])-1</f>
        <v>4.8851978505128901E-3</v>
      </c>
      <c r="AE328" s="1">
        <f>(Table2[[#This Row],[Close Price]]/Table2[[#This Row],[Current Week Low]])-1</f>
        <v>0.12826771653543312</v>
      </c>
      <c r="AF328" s="1">
        <f>(Table2[[#This Row],[Current Week High]]/Table2[[#This Row],[Close Price]])-1</f>
        <v>4.8851978505128901E-3</v>
      </c>
      <c r="AG328" s="1">
        <f>(Table2[[#This Row],[Close Price]]/Table2[[#This Row],[Current Month Low]])-1</f>
        <v>7.665260196905832E-3</v>
      </c>
      <c r="AH328" s="1">
        <f>(Table2[[#This Row],[Current Month High]]/Table2[[#This Row],[Close Price]])-1</f>
        <v>4.8851978505128901E-3</v>
      </c>
      <c r="AI328">
        <v>20.036290041175199</v>
      </c>
      <c r="AJ328">
        <v>71.769359865739602</v>
      </c>
      <c r="AK328" t="str">
        <f>IF(AND(Table2[[#This Row],[20D EMA]]&gt;Table2[[#This Row],[50D EMA]],Table2[[#This Row],[50D EMA]]&gt;Table2[[#This Row],[200D EMA]]),"Uptrend","Downtrend/NoTrend")</f>
        <v>Downtrend/NoTrend</v>
      </c>
      <c r="AL328">
        <v>-0.08</v>
      </c>
      <c r="AM328" t="s">
        <v>3180</v>
      </c>
      <c r="AN328">
        <v>-2.91</v>
      </c>
      <c r="AO328" t="s">
        <v>3180</v>
      </c>
      <c r="AP328">
        <v>-1.8196990949609999E-3</v>
      </c>
      <c r="AQ328">
        <f>(Table2[[#This Row],[Sharpe Ratio]]-AVERAGE(Table2[Sharpe Ratio]))/_xlfn.STDEV.P(Table2[Sharpe Ratio])</f>
        <v>-0.70864043886581163</v>
      </c>
      <c r="AR3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8">
        <f>_xlfn.RANK.AVG(Table2[[#This Row],[1Y Return vs Nifty Z-Score]],Table2[1Y Return vs Nifty Z-Score])</f>
        <v>368</v>
      </c>
      <c r="AT328">
        <f>_xlfn.RANK.AVG(Table2[[#This Row],[6M Return vs Nifty Z-Score]],Table2[6M Return vs Nifty Z-Score])</f>
        <v>80</v>
      </c>
      <c r="AU328">
        <f>_xlfn.RANK.AVG(Table2[[#This Row],[Sharpe Ratio Z-Score]],Table2[Sharpe Ratio Z-Score])</f>
        <v>558</v>
      </c>
      <c r="AV328">
        <f>(Table2[[#This Row],[Rank 1Y]]+Table2[[#This Row],[Rank 6M]]+Table2[[#This Row],[Rank Sharpe]])/3</f>
        <v>335.33333333333331</v>
      </c>
    </row>
    <row r="329" spans="1:48" hidden="1" x14ac:dyDescent="0.3">
      <c r="A329" t="s">
        <v>1006</v>
      </c>
      <c r="B329" t="s">
        <v>1007</v>
      </c>
      <c r="C329" t="s">
        <v>3137</v>
      </c>
      <c r="D329" t="s">
        <v>1008</v>
      </c>
      <c r="E329">
        <v>13701.296094617701</v>
      </c>
      <c r="F329">
        <v>723.35</v>
      </c>
      <c r="G329">
        <v>28.307896096221999</v>
      </c>
      <c r="H329">
        <f>(Table2[[#This Row],[1Y Return vs Nifty]]-AVERAGE(Table2[1Y Return vs Nifty]))/_xlfn.STDEV.P(Table2[1Y Return vs Nifty])</f>
        <v>6.3680015541835416E-2</v>
      </c>
      <c r="I329">
        <v>0.585613113433055</v>
      </c>
      <c r="J329">
        <f>(Table2[[#This Row],[1M Return vs Nifty]]-AVERAGE(Table2[1M Return vs Nifty]))/_xlfn.STDEV.P(Table2[1M Return vs Nifty])</f>
        <v>3.3880623251043115E-2</v>
      </c>
      <c r="K329">
        <v>20.576265420682802</v>
      </c>
      <c r="L329">
        <f>(Table2[[#This Row],[6M Return vs Nifty]]-AVERAGE(Table2[6M Return vs Nifty]))/_xlfn.STDEV.P(Table2[6M Return vs Nifty])</f>
        <v>0.51628374864693394</v>
      </c>
      <c r="M329">
        <v>-4.4397787409471903</v>
      </c>
      <c r="N329">
        <f>(Table2[[#This Row],[1W Return vs Nifty]]-AVERAGE(Table2[1W Return vs Nifty]))/_xlfn.STDEV.P(Table2[1W Return vs Nifty])</f>
        <v>-1.0892825114085536</v>
      </c>
      <c r="O329">
        <v>744.92</v>
      </c>
      <c r="P329">
        <v>758.90830962124198</v>
      </c>
      <c r="Q329">
        <v>678.58081017134998</v>
      </c>
      <c r="R329">
        <v>31.728170422656099</v>
      </c>
      <c r="S329" s="1">
        <f>(Table2[[#This Row],[Close Price]]-Table2[[#This Row],[20D EMA]])/Table2[[#This Row],[20D EMA]]</f>
        <v>-2.8956129517263514E-2</v>
      </c>
      <c r="T329" s="1">
        <f>(Table2[[#This Row],[Close Price]]-Table2[[#This Row],[50D EMA]])/Table2[[#This Row],[50D EMA]]</f>
        <v>-4.6854553007844253E-2</v>
      </c>
      <c r="U329" s="1">
        <f>(Table2[[#This Row],[Close Price]]-Table2[[#This Row],[200D EMA]])/Table2[[#This Row],[200D EMA]]</f>
        <v>6.5974736033789796E-2</v>
      </c>
      <c r="V329">
        <v>0.45856836582277199</v>
      </c>
      <c r="W329">
        <v>715.55</v>
      </c>
      <c r="X329">
        <v>725.7</v>
      </c>
      <c r="Y329">
        <v>688</v>
      </c>
      <c r="Z329">
        <v>754.95</v>
      </c>
      <c r="AA329">
        <v>715.55</v>
      </c>
      <c r="AB329">
        <v>725.7</v>
      </c>
      <c r="AC329" s="1">
        <f>(Table2[[#This Row],[Close Price]]/Table2[[#This Row],[Day Low]])-1</f>
        <v>1.0900705750821249E-2</v>
      </c>
      <c r="AD329" s="1">
        <f>(Table2[[#This Row],[Day High]]/Table2[[#This Row],[Close Price]])-1</f>
        <v>3.2487730697450257E-3</v>
      </c>
      <c r="AE329" s="1">
        <f>(Table2[[#This Row],[Close Price]]/Table2[[#This Row],[Current Week Low]])-1</f>
        <v>5.1380813953488369E-2</v>
      </c>
      <c r="AF329" s="1">
        <f>(Table2[[#This Row],[Current Week High]]/Table2[[#This Row],[Close Price]])-1</f>
        <v>4.368562936337872E-2</v>
      </c>
      <c r="AG329" s="1">
        <f>(Table2[[#This Row],[Close Price]]/Table2[[#This Row],[Current Month Low]])-1</f>
        <v>1.0900705750821249E-2</v>
      </c>
      <c r="AH329" s="1">
        <f>(Table2[[#This Row],[Current Month High]]/Table2[[#This Row],[Close Price]])-1</f>
        <v>3.2487730697450257E-3</v>
      </c>
      <c r="AI329">
        <v>21.199972350867501</v>
      </c>
      <c r="AJ329">
        <v>56.908893709327501</v>
      </c>
      <c r="AK329" t="str">
        <f>IF(AND(Table2[[#This Row],[20D EMA]]&gt;Table2[[#This Row],[50D EMA]],Table2[[#This Row],[50D EMA]]&gt;Table2[[#This Row],[200D EMA]]),"Uptrend","Downtrend/NoTrend")</f>
        <v>Downtrend/NoTrend</v>
      </c>
      <c r="AL329">
        <v>-0.06</v>
      </c>
      <c r="AM329" t="s">
        <v>3180</v>
      </c>
      <c r="AN329">
        <v>-7.4</v>
      </c>
      <c r="AO329" t="s">
        <v>3180</v>
      </c>
      <c r="AP329">
        <v>-9.9928992667630001E-3</v>
      </c>
      <c r="AQ329">
        <f>(Table2[[#This Row],[Sharpe Ratio]]-AVERAGE(Table2[Sharpe Ratio]))/_xlfn.STDEV.P(Table2[Sharpe Ratio])</f>
        <v>-0.80573344619948994</v>
      </c>
      <c r="AR3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9">
        <f>_xlfn.RANK.AVG(Table2[[#This Row],[1Y Return vs Nifty Z-Score]],Table2[1Y Return vs Nifty Z-Score])</f>
        <v>278</v>
      </c>
      <c r="AT329">
        <f>_xlfn.RANK.AVG(Table2[[#This Row],[6M Return vs Nifty Z-Score]],Table2[6M Return vs Nifty Z-Score])</f>
        <v>153</v>
      </c>
      <c r="AU329">
        <f>_xlfn.RANK.AVG(Table2[[#This Row],[Sharpe Ratio Z-Score]],Table2[Sharpe Ratio Z-Score])</f>
        <v>578</v>
      </c>
      <c r="AV329">
        <f>(Table2[[#This Row],[Rank 1Y]]+Table2[[#This Row],[Rank 6M]]+Table2[[#This Row],[Rank Sharpe]])/3</f>
        <v>336.33333333333331</v>
      </c>
    </row>
    <row r="330" spans="1:48" x14ac:dyDescent="0.3">
      <c r="A330" t="s">
        <v>622</v>
      </c>
      <c r="B330" t="s">
        <v>623</v>
      </c>
      <c r="C330" t="s">
        <v>3139</v>
      </c>
      <c r="D330" t="s">
        <v>51</v>
      </c>
      <c r="E330">
        <v>30451.0492416911</v>
      </c>
      <c r="F330">
        <v>1960.3</v>
      </c>
      <c r="G330">
        <v>12.015706865725001</v>
      </c>
      <c r="H330">
        <f>(Table2[[#This Row],[1Y Return vs Nifty]]-AVERAGE(Table2[1Y Return vs Nifty]))/_xlfn.STDEV.P(Table2[1Y Return vs Nifty])</f>
        <v>-0.21157603519768978</v>
      </c>
      <c r="I330">
        <v>9.6054561227509403</v>
      </c>
      <c r="J330">
        <f>(Table2[[#This Row],[1M Return vs Nifty]]-AVERAGE(Table2[1M Return vs Nifty]))/_xlfn.STDEV.P(Table2[1M Return vs Nifty])</f>
        <v>0.99775685899449784</v>
      </c>
      <c r="K330">
        <v>-3.5566943307938299</v>
      </c>
      <c r="L330">
        <f>(Table2[[#This Row],[6M Return vs Nifty]]-AVERAGE(Table2[6M Return vs Nifty]))/_xlfn.STDEV.P(Table2[6M Return vs Nifty])</f>
        <v>-0.3232266427506626</v>
      </c>
      <c r="M330">
        <v>1.94993676731313</v>
      </c>
      <c r="N330">
        <f>(Table2[[#This Row],[1W Return vs Nifty]]-AVERAGE(Table2[1W Return vs Nifty]))/_xlfn.STDEV.P(Table2[1W Return vs Nifty])</f>
        <v>0.12430388041329316</v>
      </c>
      <c r="O330">
        <v>1886.87</v>
      </c>
      <c r="P330">
        <v>1876.8580254951601</v>
      </c>
      <c r="Q330">
        <v>1764.71328969469</v>
      </c>
      <c r="R330">
        <v>53.296624018765002</v>
      </c>
      <c r="S330" s="1">
        <f>(Table2[[#This Row],[Close Price]]-Table2[[#This Row],[20D EMA]])/Table2[[#This Row],[20D EMA]]</f>
        <v>3.8916300540047841E-2</v>
      </c>
      <c r="T330" s="1">
        <f>(Table2[[#This Row],[Close Price]]-Table2[[#This Row],[50D EMA]])/Table2[[#This Row],[50D EMA]]</f>
        <v>4.4458330556370079E-2</v>
      </c>
      <c r="U330" s="1">
        <f>(Table2[[#This Row],[Close Price]]-Table2[[#This Row],[200D EMA]])/Table2[[#This Row],[200D EMA]]</f>
        <v>0.11083200395637527</v>
      </c>
      <c r="V330">
        <v>0.69478431370782601</v>
      </c>
      <c r="W330">
        <v>1938</v>
      </c>
      <c r="X330">
        <v>1984</v>
      </c>
      <c r="Y330">
        <v>1835.8</v>
      </c>
      <c r="Z330">
        <v>1984</v>
      </c>
      <c r="AA330">
        <v>1938</v>
      </c>
      <c r="AB330">
        <v>1984</v>
      </c>
      <c r="AC330" s="1">
        <f>(Table2[[#This Row],[Close Price]]/Table2[[#This Row],[Day Low]])-1</f>
        <v>1.1506707946336459E-2</v>
      </c>
      <c r="AD330" s="1">
        <f>(Table2[[#This Row],[Day High]]/Table2[[#This Row],[Close Price]])-1</f>
        <v>1.208998622659796E-2</v>
      </c>
      <c r="AE330" s="1">
        <f>(Table2[[#This Row],[Close Price]]/Table2[[#This Row],[Current Week Low]])-1</f>
        <v>6.7817845081163508E-2</v>
      </c>
      <c r="AF330" s="1">
        <f>(Table2[[#This Row],[Current Week High]]/Table2[[#This Row],[Close Price]])-1</f>
        <v>1.208998622659796E-2</v>
      </c>
      <c r="AG330" s="1">
        <f>(Table2[[#This Row],[Close Price]]/Table2[[#This Row],[Current Month Low]])-1</f>
        <v>1.1506707946336459E-2</v>
      </c>
      <c r="AH330" s="1">
        <f>(Table2[[#This Row],[Current Month High]]/Table2[[#This Row],[Close Price]])-1</f>
        <v>1.208998622659796E-2</v>
      </c>
      <c r="AI330">
        <v>3.5555782278222599</v>
      </c>
      <c r="AJ330">
        <v>42.983223924142898</v>
      </c>
      <c r="AK330" t="str">
        <f>IF(AND(Table2[[#This Row],[20D EMA]]&gt;Table2[[#This Row],[50D EMA]],Table2[[#This Row],[50D EMA]]&gt;Table2[[#This Row],[200D EMA]]),"Uptrend","Downtrend/NoTrend")</f>
        <v>Uptrend</v>
      </c>
      <c r="AL330">
        <v>-0.04</v>
      </c>
      <c r="AM330" t="s">
        <v>3180</v>
      </c>
      <c r="AN330">
        <v>2.87</v>
      </c>
      <c r="AO330" t="s">
        <v>3181</v>
      </c>
      <c r="AP330">
        <v>0.101128150309774</v>
      </c>
      <c r="AQ330">
        <f>(Table2[[#This Row],[Sharpe Ratio]]-AVERAGE(Table2[Sharpe Ratio]))/_xlfn.STDEV.P(Table2[Sharpe Ratio])</f>
        <v>0.51432193659703795</v>
      </c>
      <c r="AR3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1.1015799980564764</v>
      </c>
      <c r="AS330">
        <f>_xlfn.RANK.AVG(Table2[[#This Row],[1Y Return vs Nifty Z-Score]],Table2[1Y Return vs Nifty Z-Score])</f>
        <v>369</v>
      </c>
      <c r="AT330">
        <f>_xlfn.RANK.AVG(Table2[[#This Row],[6M Return vs Nifty Z-Score]],Table2[6M Return vs Nifty Z-Score])</f>
        <v>426</v>
      </c>
      <c r="AU330">
        <f>_xlfn.RANK.AVG(Table2[[#This Row],[Sharpe Ratio Z-Score]],Table2[Sharpe Ratio Z-Score])</f>
        <v>215</v>
      </c>
      <c r="AV330">
        <f>(Table2[[#This Row],[Rank 1Y]]+Table2[[#This Row],[Rank 6M]]+Table2[[#This Row],[Rank Sharpe]])/3</f>
        <v>336.66666666666669</v>
      </c>
    </row>
    <row r="331" spans="1:48" hidden="1" x14ac:dyDescent="0.3">
      <c r="A331" t="s">
        <v>314</v>
      </c>
      <c r="B331" t="s">
        <v>315</v>
      </c>
      <c r="C331" t="s">
        <v>3140</v>
      </c>
      <c r="D331" t="s">
        <v>111</v>
      </c>
      <c r="E331">
        <v>82953.237872717</v>
      </c>
      <c r="F331">
        <v>84.13</v>
      </c>
      <c r="G331">
        <v>41.968874942594098</v>
      </c>
      <c r="H331">
        <f>(Table2[[#This Row],[1Y Return vs Nifty]]-AVERAGE(Table2[1Y Return vs Nifty]))/_xlfn.STDEV.P(Table2[1Y Return vs Nifty])</f>
        <v>0.29448184538124189</v>
      </c>
      <c r="I331">
        <v>-7.7130229762881104</v>
      </c>
      <c r="J331">
        <f>(Table2[[#This Row],[1M Return vs Nifty]]-AVERAGE(Table2[1M Return vs Nifty]))/_xlfn.STDEV.P(Table2[1M Return vs Nifty])</f>
        <v>-0.85292617678993932</v>
      </c>
      <c r="K331">
        <v>-21.671359288843199</v>
      </c>
      <c r="L331">
        <f>(Table2[[#This Row],[6M Return vs Nifty]]-AVERAGE(Table2[6M Return vs Nifty]))/_xlfn.STDEV.P(Table2[6M Return vs Nifty])</f>
        <v>-0.95337933125534746</v>
      </c>
      <c r="M331">
        <v>2.0722665745834101</v>
      </c>
      <c r="N331">
        <f>(Table2[[#This Row],[1W Return vs Nifty]]-AVERAGE(Table2[1W Return vs Nifty]))/_xlfn.STDEV.P(Table2[1W Return vs Nifty])</f>
        <v>0.14753774571222267</v>
      </c>
      <c r="O331">
        <v>84.6</v>
      </c>
      <c r="P331">
        <v>89.689837977413504</v>
      </c>
      <c r="Q331">
        <v>88.738453278452496</v>
      </c>
      <c r="R331">
        <v>44.0295938454409</v>
      </c>
      <c r="S331" s="1">
        <f>(Table2[[#This Row],[Close Price]]-Table2[[#This Row],[20D EMA]])/Table2[[#This Row],[20D EMA]]</f>
        <v>-5.5555555555555428E-3</v>
      </c>
      <c r="T331" s="1">
        <f>(Table2[[#This Row],[Close Price]]-Table2[[#This Row],[50D EMA]])/Table2[[#This Row],[50D EMA]]</f>
        <v>-6.1989608887615968E-2</v>
      </c>
      <c r="U331" s="1">
        <f>(Table2[[#This Row],[Close Price]]-Table2[[#This Row],[200D EMA]])/Table2[[#This Row],[200D EMA]]</f>
        <v>-5.1932990808298517E-2</v>
      </c>
      <c r="V331">
        <v>1.1379724575474299</v>
      </c>
      <c r="W331">
        <v>83.01</v>
      </c>
      <c r="X331">
        <v>84.38</v>
      </c>
      <c r="Y331">
        <v>77.7</v>
      </c>
      <c r="Z331">
        <v>84.38</v>
      </c>
      <c r="AA331">
        <v>83.01</v>
      </c>
      <c r="AB331">
        <v>84.38</v>
      </c>
      <c r="AC331" s="1">
        <f>(Table2[[#This Row],[Close Price]]/Table2[[#This Row],[Day Low]])-1</f>
        <v>1.3492350319238566E-2</v>
      </c>
      <c r="AD331" s="1">
        <f>(Table2[[#This Row],[Day High]]/Table2[[#This Row],[Close Price]])-1</f>
        <v>2.9715915844525931E-3</v>
      </c>
      <c r="AE331" s="1">
        <f>(Table2[[#This Row],[Close Price]]/Table2[[#This Row],[Current Week Low]])-1</f>
        <v>8.275418275418267E-2</v>
      </c>
      <c r="AF331" s="1">
        <f>(Table2[[#This Row],[Current Week High]]/Table2[[#This Row],[Close Price]])-1</f>
        <v>2.9715915844525931E-3</v>
      </c>
      <c r="AG331" s="1">
        <f>(Table2[[#This Row],[Close Price]]/Table2[[#This Row],[Current Month Low]])-1</f>
        <v>1.3492350319238566E-2</v>
      </c>
      <c r="AH331" s="1">
        <f>(Table2[[#This Row],[Current Month High]]/Table2[[#This Row],[Close Price]])-1</f>
        <v>2.9715915844525931E-3</v>
      </c>
      <c r="AI331">
        <v>40.734577439676698</v>
      </c>
      <c r="AJ331">
        <v>70.995934959349498</v>
      </c>
      <c r="AK331" t="str">
        <f>IF(AND(Table2[[#This Row],[20D EMA]]&gt;Table2[[#This Row],[50D EMA]],Table2[[#This Row],[50D EMA]]&gt;Table2[[#This Row],[200D EMA]]),"Uptrend","Downtrend/NoTrend")</f>
        <v>Downtrend/NoTrend</v>
      </c>
      <c r="AL331">
        <v>-0.04</v>
      </c>
      <c r="AM331" t="s">
        <v>3180</v>
      </c>
      <c r="AN331">
        <v>-4.3899999999999997</v>
      </c>
      <c r="AO331" t="s">
        <v>3180</v>
      </c>
      <c r="AP331">
        <v>0.116755412034419</v>
      </c>
      <c r="AQ331">
        <f>(Table2[[#This Row],[Sharpe Ratio]]-AVERAGE(Table2[Sharpe Ratio]))/_xlfn.STDEV.P(Table2[Sharpe Ratio])</f>
        <v>0.69996499015530389</v>
      </c>
      <c r="AR3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1">
        <f>_xlfn.RANK.AVG(Table2[[#This Row],[1Y Return vs Nifty Z-Score]],Table2[1Y Return vs Nifty Z-Score])</f>
        <v>207</v>
      </c>
      <c r="AT331">
        <f>_xlfn.RANK.AVG(Table2[[#This Row],[6M Return vs Nifty Z-Score]],Table2[6M Return vs Nifty Z-Score])</f>
        <v>638</v>
      </c>
      <c r="AU331">
        <f>_xlfn.RANK.AVG(Table2[[#This Row],[Sharpe Ratio Z-Score]],Table2[Sharpe Ratio Z-Score])</f>
        <v>168</v>
      </c>
      <c r="AV331">
        <f>(Table2[[#This Row],[Rank 1Y]]+Table2[[#This Row],[Rank 6M]]+Table2[[#This Row],[Rank Sharpe]])/3</f>
        <v>337.66666666666669</v>
      </c>
    </row>
    <row r="332" spans="1:48" hidden="1" x14ac:dyDescent="0.3">
      <c r="A332" t="s">
        <v>359</v>
      </c>
      <c r="B332" t="s">
        <v>360</v>
      </c>
      <c r="C332" t="s">
        <v>3141</v>
      </c>
      <c r="D332" t="s">
        <v>117</v>
      </c>
      <c r="E332">
        <v>65640.144539982794</v>
      </c>
      <c r="F332">
        <v>1418.65</v>
      </c>
      <c r="G332">
        <v>10.1110068973325</v>
      </c>
      <c r="H332">
        <f>(Table2[[#This Row],[1Y Return vs Nifty]]-AVERAGE(Table2[1Y Return vs Nifty]))/_xlfn.STDEV.P(Table2[1Y Return vs Nifty])</f>
        <v>-0.24375588430980477</v>
      </c>
      <c r="I332">
        <v>-1.7332461785989901</v>
      </c>
      <c r="J332">
        <f>(Table2[[#This Row],[1M Return vs Nifty]]-AVERAGE(Table2[1M Return vs Nifty]))/_xlfn.STDEV.P(Table2[1M Return vs Nifty])</f>
        <v>-0.21391674565145691</v>
      </c>
      <c r="K332">
        <v>3.8138581059428098</v>
      </c>
      <c r="L332">
        <f>(Table2[[#This Row],[6M Return vs Nifty]]-AVERAGE(Table2[6M Return vs Nifty]))/_xlfn.STDEV.P(Table2[6M Return vs Nifty])</f>
        <v>-6.6828114567534194E-2</v>
      </c>
      <c r="M332">
        <v>-2.2460737461010201</v>
      </c>
      <c r="N332">
        <f>(Table2[[#This Row],[1W Return vs Nifty]]-AVERAGE(Table2[1W Return vs Nifty]))/_xlfn.STDEV.P(Table2[1W Return vs Nifty])</f>
        <v>-0.67263633585108229</v>
      </c>
      <c r="O332">
        <v>1443.6</v>
      </c>
      <c r="P332">
        <v>1497.7559598610101</v>
      </c>
      <c r="Q332">
        <v>1425.81835256863</v>
      </c>
      <c r="R332">
        <v>45.979943647438503</v>
      </c>
      <c r="S332" s="1">
        <f>(Table2[[#This Row],[Close Price]]-Table2[[#This Row],[20D EMA]])/Table2[[#This Row],[20D EMA]]</f>
        <v>-1.7283180936547394E-2</v>
      </c>
      <c r="T332" s="1">
        <f>(Table2[[#This Row],[Close Price]]-Table2[[#This Row],[50D EMA]])/Table2[[#This Row],[50D EMA]]</f>
        <v>-5.2816321203856813E-2</v>
      </c>
      <c r="U332" s="1">
        <f>(Table2[[#This Row],[Close Price]]-Table2[[#This Row],[200D EMA]])/Table2[[#This Row],[200D EMA]]</f>
        <v>-5.0275356294271229E-3</v>
      </c>
      <c r="V332">
        <v>0.756321842931995</v>
      </c>
      <c r="W332">
        <v>1391</v>
      </c>
      <c r="X332">
        <v>1428</v>
      </c>
      <c r="Y332">
        <v>1340.8</v>
      </c>
      <c r="Z332">
        <v>1441.2</v>
      </c>
      <c r="AA332">
        <v>1391</v>
      </c>
      <c r="AB332">
        <v>1428</v>
      </c>
      <c r="AC332" s="1">
        <f>(Table2[[#This Row],[Close Price]]/Table2[[#This Row],[Day Low]])-1</f>
        <v>1.9877785765636258E-2</v>
      </c>
      <c r="AD332" s="1">
        <f>(Table2[[#This Row],[Day High]]/Table2[[#This Row],[Close Price]])-1</f>
        <v>6.5907729179148777E-3</v>
      </c>
      <c r="AE332" s="1">
        <f>(Table2[[#This Row],[Close Price]]/Table2[[#This Row],[Current Week Low]])-1</f>
        <v>5.8062350835322407E-2</v>
      </c>
      <c r="AF332" s="1">
        <f>(Table2[[#This Row],[Current Week High]]/Table2[[#This Row],[Close Price]])-1</f>
        <v>1.589539350791247E-2</v>
      </c>
      <c r="AG332" s="1">
        <f>(Table2[[#This Row],[Close Price]]/Table2[[#This Row],[Current Month Low]])-1</f>
        <v>1.9877785765636258E-2</v>
      </c>
      <c r="AH332" s="1">
        <f>(Table2[[#This Row],[Current Month High]]/Table2[[#This Row],[Close Price]])-1</f>
        <v>6.5907729179148777E-3</v>
      </c>
      <c r="AI332">
        <v>27.1983928382617</v>
      </c>
      <c r="AJ332">
        <v>39.7684729064039</v>
      </c>
      <c r="AK332" t="str">
        <f>IF(AND(Table2[[#This Row],[20D EMA]]&gt;Table2[[#This Row],[50D EMA]],Table2[[#This Row],[50D EMA]]&gt;Table2[[#This Row],[200D EMA]]),"Uptrend","Downtrend/NoTrend")</f>
        <v>Downtrend/NoTrend</v>
      </c>
      <c r="AL332">
        <v>-0.05</v>
      </c>
      <c r="AM332" t="s">
        <v>3180</v>
      </c>
      <c r="AN332">
        <v>-3.82</v>
      </c>
      <c r="AO332" t="s">
        <v>3180</v>
      </c>
      <c r="AP332">
        <v>7.4356451123840997E-2</v>
      </c>
      <c r="AQ332">
        <f>(Table2[[#This Row],[Sharpe Ratio]]-AVERAGE(Table2[Sharpe Ratio]))/_xlfn.STDEV.P(Table2[Sharpe Ratio])</f>
        <v>0.19628925285552043</v>
      </c>
      <c r="AR3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2">
        <f>_xlfn.RANK.AVG(Table2[[#This Row],[1Y Return vs Nifty Z-Score]],Table2[1Y Return vs Nifty Z-Score])</f>
        <v>378</v>
      </c>
      <c r="AT332">
        <f>_xlfn.RANK.AVG(Table2[[#This Row],[6M Return vs Nifty Z-Score]],Table2[6M Return vs Nifty Z-Score])</f>
        <v>343</v>
      </c>
      <c r="AU332">
        <f>_xlfn.RANK.AVG(Table2[[#This Row],[Sharpe Ratio Z-Score]],Table2[Sharpe Ratio Z-Score])</f>
        <v>294</v>
      </c>
      <c r="AV332">
        <f>(Table2[[#This Row],[Rank 1Y]]+Table2[[#This Row],[Rank 6M]]+Table2[[#This Row],[Rank Sharpe]])/3</f>
        <v>338.33333333333331</v>
      </c>
    </row>
    <row r="333" spans="1:48" hidden="1" x14ac:dyDescent="0.3">
      <c r="A333" t="s">
        <v>840</v>
      </c>
      <c r="B333" t="s">
        <v>841</v>
      </c>
      <c r="C333" t="s">
        <v>3146</v>
      </c>
      <c r="D333" t="s">
        <v>470</v>
      </c>
      <c r="E333">
        <v>18752.3137913594</v>
      </c>
      <c r="F333">
        <v>305.55</v>
      </c>
      <c r="G333">
        <v>32.108833607048503</v>
      </c>
      <c r="H333">
        <f>(Table2[[#This Row],[1Y Return vs Nifty]]-AVERAGE(Table2[1Y Return vs Nifty]))/_xlfn.STDEV.P(Table2[1Y Return vs Nifty])</f>
        <v>0.12789674133209369</v>
      </c>
      <c r="I333">
        <v>14.144408179743699</v>
      </c>
      <c r="J333">
        <f>(Table2[[#This Row],[1M Return vs Nifty]]-AVERAGE(Table2[1M Return vs Nifty]))/_xlfn.STDEV.P(Table2[1M Return vs Nifty])</f>
        <v>1.4827972325791201</v>
      </c>
      <c r="K333">
        <v>6.0479535617383497</v>
      </c>
      <c r="L333">
        <f>(Table2[[#This Row],[6M Return vs Nifty]]-AVERAGE(Table2[6M Return vs Nifty]))/_xlfn.STDEV.P(Table2[6M Return vs Nifty])</f>
        <v>1.0889097487226138E-2</v>
      </c>
      <c r="M333">
        <v>4.1466389416735998</v>
      </c>
      <c r="N333">
        <f>(Table2[[#This Row],[1W Return vs Nifty]]-AVERAGE(Table2[1W Return vs Nifty]))/_xlfn.STDEV.P(Table2[1W Return vs Nifty])</f>
        <v>0.54151930451832486</v>
      </c>
      <c r="O333">
        <v>299.61</v>
      </c>
      <c r="P333">
        <v>299.98214263202601</v>
      </c>
      <c r="Q333">
        <v>280.868516584509</v>
      </c>
      <c r="R333">
        <v>46.683077590219298</v>
      </c>
      <c r="S333" s="1">
        <f>(Table2[[#This Row],[Close Price]]-Table2[[#This Row],[20D EMA]])/Table2[[#This Row],[20D EMA]]</f>
        <v>1.9825773505557216E-2</v>
      </c>
      <c r="T333" s="1">
        <f>(Table2[[#This Row],[Close Price]]-Table2[[#This Row],[50D EMA]])/Table2[[#This Row],[50D EMA]]</f>
        <v>1.8560629373208487E-2</v>
      </c>
      <c r="U333" s="1">
        <f>(Table2[[#This Row],[Close Price]]-Table2[[#This Row],[200D EMA]])/Table2[[#This Row],[200D EMA]]</f>
        <v>8.7875578635972673E-2</v>
      </c>
      <c r="V333">
        <v>1.3273872682610699</v>
      </c>
      <c r="W333">
        <v>304</v>
      </c>
      <c r="X333">
        <v>309.85000000000002</v>
      </c>
      <c r="Y333">
        <v>277.64999999999998</v>
      </c>
      <c r="Z333">
        <v>309.85000000000002</v>
      </c>
      <c r="AA333">
        <v>304</v>
      </c>
      <c r="AB333">
        <v>309.85000000000002</v>
      </c>
      <c r="AC333" s="1">
        <f>(Table2[[#This Row],[Close Price]]/Table2[[#This Row],[Day Low]])-1</f>
        <v>5.0986842105262831E-3</v>
      </c>
      <c r="AD333" s="1">
        <f>(Table2[[#This Row],[Day High]]/Table2[[#This Row],[Close Price]])-1</f>
        <v>1.4072983145148044E-2</v>
      </c>
      <c r="AE333" s="1">
        <f>(Table2[[#This Row],[Close Price]]/Table2[[#This Row],[Current Week Low]])-1</f>
        <v>0.10048622366288495</v>
      </c>
      <c r="AF333" s="1">
        <f>(Table2[[#This Row],[Current Week High]]/Table2[[#This Row],[Close Price]])-1</f>
        <v>1.4072983145148044E-2</v>
      </c>
      <c r="AG333" s="1">
        <f>(Table2[[#This Row],[Close Price]]/Table2[[#This Row],[Current Month Low]])-1</f>
        <v>5.0986842105262831E-3</v>
      </c>
      <c r="AH333" s="1">
        <f>(Table2[[#This Row],[Current Month High]]/Table2[[#This Row],[Close Price]])-1</f>
        <v>1.4072983145148044E-2</v>
      </c>
      <c r="AI333">
        <v>16.478481426935002</v>
      </c>
      <c r="AJ333">
        <v>63.003467591357698</v>
      </c>
      <c r="AK333" t="str">
        <f>IF(AND(Table2[[#This Row],[20D EMA]]&gt;Table2[[#This Row],[50D EMA]],Table2[[#This Row],[50D EMA]]&gt;Table2[[#This Row],[200D EMA]]),"Uptrend","Downtrend/NoTrend")</f>
        <v>Downtrend/NoTrend</v>
      </c>
      <c r="AL333">
        <v>0.11</v>
      </c>
      <c r="AM333" t="s">
        <v>3181</v>
      </c>
      <c r="AN333">
        <v>-5.3</v>
      </c>
      <c r="AO333" t="s">
        <v>3180</v>
      </c>
      <c r="AP333">
        <v>2.0279953143835999E-2</v>
      </c>
      <c r="AQ333">
        <f>(Table2[[#This Row],[Sharpe Ratio]]-AVERAGE(Table2[Sharpe Ratio]))/_xlfn.STDEV.P(Table2[Sharpe Ratio])</f>
        <v>-0.44610903723733847</v>
      </c>
      <c r="AR3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3">
        <f>_xlfn.RANK.AVG(Table2[[#This Row],[1Y Return vs Nifty Z-Score]],Table2[1Y Return vs Nifty Z-Score])</f>
        <v>257</v>
      </c>
      <c r="AT333">
        <f>_xlfn.RANK.AVG(Table2[[#This Row],[6M Return vs Nifty Z-Score]],Table2[6M Return vs Nifty Z-Score])</f>
        <v>312</v>
      </c>
      <c r="AU333">
        <f>_xlfn.RANK.AVG(Table2[[#This Row],[Sharpe Ratio Z-Score]],Table2[Sharpe Ratio Z-Score])</f>
        <v>451</v>
      </c>
      <c r="AV333">
        <f>(Table2[[#This Row],[Rank 1Y]]+Table2[[#This Row],[Rank 6M]]+Table2[[#This Row],[Rank Sharpe]])/3</f>
        <v>340</v>
      </c>
    </row>
    <row r="334" spans="1:48" hidden="1" x14ac:dyDescent="0.3">
      <c r="A334" t="s">
        <v>1742</v>
      </c>
      <c r="B334" t="s">
        <v>1743</v>
      </c>
      <c r="C334" t="s">
        <v>3137</v>
      </c>
      <c r="D334" t="s">
        <v>1744</v>
      </c>
      <c r="E334">
        <v>4657.4905630836802</v>
      </c>
      <c r="F334">
        <v>920.45</v>
      </c>
      <c r="G334">
        <v>23.7860124317573</v>
      </c>
      <c r="H334">
        <f>(Table2[[#This Row],[1Y Return vs Nifty]]-AVERAGE(Table2[1Y Return vs Nifty]))/_xlfn.STDEV.P(Table2[1Y Return vs Nifty])</f>
        <v>-1.2717073994434116E-2</v>
      </c>
      <c r="I334">
        <v>-1.1651976688126899</v>
      </c>
      <c r="J334">
        <f>(Table2[[#This Row],[1M Return vs Nifty]]-AVERAGE(Table2[1M Return vs Nifty]))/_xlfn.STDEV.P(Table2[1M Return vs Nifty])</f>
        <v>-0.15321408610772896</v>
      </c>
      <c r="K334">
        <v>0.83367368373366801</v>
      </c>
      <c r="L334">
        <f>(Table2[[#This Row],[6M Return vs Nifty]]-AVERAGE(Table2[6M Return vs Nifty]))/_xlfn.STDEV.P(Table2[6M Return vs Nifty])</f>
        <v>-0.17049943447568314</v>
      </c>
      <c r="M334">
        <v>6.9060729401584204</v>
      </c>
      <c r="N334">
        <f>(Table2[[#This Row],[1W Return vs Nifty]]-AVERAGE(Table2[1W Return vs Nifty]))/_xlfn.STDEV.P(Table2[1W Return vs Nifty])</f>
        <v>1.0656133029698271</v>
      </c>
      <c r="O334">
        <v>902.77</v>
      </c>
      <c r="P334">
        <v>956.61028988734301</v>
      </c>
      <c r="Q334">
        <v>885.769393894578</v>
      </c>
      <c r="R334">
        <v>50.9136069990479</v>
      </c>
      <c r="S334" s="1">
        <f>(Table2[[#This Row],[Close Price]]-Table2[[#This Row],[20D EMA]])/Table2[[#This Row],[20D EMA]]</f>
        <v>1.9584168725146012E-2</v>
      </c>
      <c r="T334" s="1">
        <f>(Table2[[#This Row],[Close Price]]-Table2[[#This Row],[50D EMA]])/Table2[[#This Row],[50D EMA]]</f>
        <v>-3.7800440022029716E-2</v>
      </c>
      <c r="U334" s="1">
        <f>(Table2[[#This Row],[Close Price]]-Table2[[#This Row],[200D EMA]])/Table2[[#This Row],[200D EMA]]</f>
        <v>3.9153086959730334E-2</v>
      </c>
      <c r="V334">
        <v>0.53749959521395096</v>
      </c>
      <c r="W334">
        <v>911</v>
      </c>
      <c r="X334">
        <v>932</v>
      </c>
      <c r="Y334">
        <v>804.1</v>
      </c>
      <c r="Z334">
        <v>932</v>
      </c>
      <c r="AA334">
        <v>911</v>
      </c>
      <c r="AB334">
        <v>932</v>
      </c>
      <c r="AC334" s="1">
        <f>(Table2[[#This Row],[Close Price]]/Table2[[#This Row],[Day Low]])-1</f>
        <v>1.037321624588361E-2</v>
      </c>
      <c r="AD334" s="1">
        <f>(Table2[[#This Row],[Day High]]/Table2[[#This Row],[Close Price]])-1</f>
        <v>1.2548210114617708E-2</v>
      </c>
      <c r="AE334" s="1">
        <f>(Table2[[#This Row],[Close Price]]/Table2[[#This Row],[Current Week Low]])-1</f>
        <v>0.14469593334162423</v>
      </c>
      <c r="AF334" s="1">
        <f>(Table2[[#This Row],[Current Week High]]/Table2[[#This Row],[Close Price]])-1</f>
        <v>1.2548210114617708E-2</v>
      </c>
      <c r="AG334" s="1">
        <f>(Table2[[#This Row],[Close Price]]/Table2[[#This Row],[Current Month Low]])-1</f>
        <v>1.037321624588361E-2</v>
      </c>
      <c r="AH334" s="1">
        <f>(Table2[[#This Row],[Current Month High]]/Table2[[#This Row],[Close Price]])-1</f>
        <v>1.2548210114617708E-2</v>
      </c>
      <c r="AI334">
        <v>30.479656689662601</v>
      </c>
      <c r="AJ334">
        <v>58.370612525808603</v>
      </c>
      <c r="AK334" t="str">
        <f>IF(AND(Table2[[#This Row],[20D EMA]]&gt;Table2[[#This Row],[50D EMA]],Table2[[#This Row],[50D EMA]]&gt;Table2[[#This Row],[200D EMA]]),"Uptrend","Downtrend/NoTrend")</f>
        <v>Downtrend/NoTrend</v>
      </c>
      <c r="AL334">
        <v>-0.09</v>
      </c>
      <c r="AM334" t="s">
        <v>3180</v>
      </c>
      <c r="AN334">
        <v>-0.17</v>
      </c>
      <c r="AO334" t="s">
        <v>3180</v>
      </c>
      <c r="AP334">
        <v>5.3056174240818002E-2</v>
      </c>
      <c r="AQ334">
        <f>(Table2[[#This Row],[Sharpe Ratio]]-AVERAGE(Table2[Sharpe Ratio]))/_xlfn.STDEV.P(Table2[Sharpe Ratio])</f>
        <v>-5.674602049405672E-2</v>
      </c>
      <c r="AR3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4">
        <f>_xlfn.RANK.AVG(Table2[[#This Row],[1Y Return vs Nifty Z-Score]],Table2[1Y Return vs Nifty Z-Score])</f>
        <v>297</v>
      </c>
      <c r="AT334">
        <f>_xlfn.RANK.AVG(Table2[[#This Row],[6M Return vs Nifty Z-Score]],Table2[6M Return vs Nifty Z-Score])</f>
        <v>378</v>
      </c>
      <c r="AU334">
        <f>_xlfn.RANK.AVG(Table2[[#This Row],[Sharpe Ratio Z-Score]],Table2[Sharpe Ratio Z-Score])</f>
        <v>351</v>
      </c>
      <c r="AV334">
        <f>(Table2[[#This Row],[Rank 1Y]]+Table2[[#This Row],[Rank 6M]]+Table2[[#This Row],[Rank Sharpe]])/3</f>
        <v>342</v>
      </c>
    </row>
    <row r="335" spans="1:48" hidden="1" x14ac:dyDescent="0.3">
      <c r="A335" t="s">
        <v>449</v>
      </c>
      <c r="B335" t="s">
        <v>450</v>
      </c>
      <c r="C335" t="s">
        <v>3133</v>
      </c>
      <c r="D335" t="s">
        <v>451</v>
      </c>
      <c r="E335">
        <v>49938.715465418099</v>
      </c>
      <c r="F335">
        <v>335.9</v>
      </c>
      <c r="G335">
        <v>45.377020918482003</v>
      </c>
      <c r="H335">
        <f>(Table2[[#This Row],[1Y Return vs Nifty]]-AVERAGE(Table2[1Y Return vs Nifty]))/_xlfn.STDEV.P(Table2[1Y Return vs Nifty])</f>
        <v>0.35206236991324746</v>
      </c>
      <c r="I335">
        <v>2.8844751438812302</v>
      </c>
      <c r="J335">
        <f>(Table2[[#This Row],[1M Return vs Nifty]]-AVERAGE(Table2[1M Return vs Nifty]))/_xlfn.STDEV.P(Table2[1M Return vs Nifty])</f>
        <v>0.27954104972552907</v>
      </c>
      <c r="K335">
        <v>-2.7949933098717699</v>
      </c>
      <c r="L335">
        <f>(Table2[[#This Row],[6M Return vs Nifty]]-AVERAGE(Table2[6M Return vs Nifty]))/_xlfn.STDEV.P(Table2[6M Return vs Nifty])</f>
        <v>-0.2967294402198748</v>
      </c>
      <c r="M335">
        <v>-0.97425148843589804</v>
      </c>
      <c r="N335">
        <f>(Table2[[#This Row],[1W Return vs Nifty]]-AVERAGE(Table2[1W Return vs Nifty]))/_xlfn.STDEV.P(Table2[1W Return vs Nifty])</f>
        <v>-0.43108157762699373</v>
      </c>
      <c r="O335">
        <v>341.44</v>
      </c>
      <c r="P335">
        <v>344.69643153001903</v>
      </c>
      <c r="Q335">
        <v>316.08649335735998</v>
      </c>
      <c r="R335">
        <v>25.788912602366601</v>
      </c>
      <c r="S335" s="1">
        <f>(Table2[[#This Row],[Close Price]]-Table2[[#This Row],[20D EMA]])/Table2[[#This Row],[20D EMA]]</f>
        <v>-1.6225398313027238E-2</v>
      </c>
      <c r="T335" s="1">
        <f>(Table2[[#This Row],[Close Price]]-Table2[[#This Row],[50D EMA]])/Table2[[#This Row],[50D EMA]]</f>
        <v>-2.551935768807918E-2</v>
      </c>
      <c r="U335" s="1">
        <f>(Table2[[#This Row],[Close Price]]-Table2[[#This Row],[200D EMA]])/Table2[[#This Row],[200D EMA]]</f>
        <v>6.2683813003801173E-2</v>
      </c>
      <c r="V335">
        <v>0.65638548201483304</v>
      </c>
      <c r="W335">
        <v>333.95</v>
      </c>
      <c r="X335">
        <v>336.9</v>
      </c>
      <c r="Y335">
        <v>324.39999999999998</v>
      </c>
      <c r="Z335">
        <v>338.75</v>
      </c>
      <c r="AA335">
        <v>333.95</v>
      </c>
      <c r="AB335">
        <v>336.9</v>
      </c>
      <c r="AC335" s="1">
        <f>(Table2[[#This Row],[Close Price]]/Table2[[#This Row],[Day Low]])-1</f>
        <v>5.8391974846534467E-3</v>
      </c>
      <c r="AD335" s="1">
        <f>(Table2[[#This Row],[Day High]]/Table2[[#This Row],[Close Price]])-1</f>
        <v>2.9770765108663166E-3</v>
      </c>
      <c r="AE335" s="1">
        <f>(Table2[[#This Row],[Close Price]]/Table2[[#This Row],[Current Week Low]])-1</f>
        <v>3.545006165228104E-2</v>
      </c>
      <c r="AF335" s="1">
        <f>(Table2[[#This Row],[Current Week High]]/Table2[[#This Row],[Close Price]])-1</f>
        <v>8.4846680559691467E-3</v>
      </c>
      <c r="AG335" s="1">
        <f>(Table2[[#This Row],[Close Price]]/Table2[[#This Row],[Current Month Low]])-1</f>
        <v>5.8391974846534467E-3</v>
      </c>
      <c r="AH335" s="1">
        <f>(Table2[[#This Row],[Current Month High]]/Table2[[#This Row],[Close Price]])-1</f>
        <v>2.9770765108663166E-3</v>
      </c>
      <c r="AI335">
        <v>14.3792795474843</v>
      </c>
      <c r="AJ335">
        <v>75.221700573813195</v>
      </c>
      <c r="AK335" t="str">
        <f>IF(AND(Table2[[#This Row],[20D EMA]]&gt;Table2[[#This Row],[50D EMA]],Table2[[#This Row],[50D EMA]]&gt;Table2[[#This Row],[200D EMA]]),"Uptrend","Downtrend/NoTrend")</f>
        <v>Downtrend/NoTrend</v>
      </c>
      <c r="AL335">
        <v>-0.02</v>
      </c>
      <c r="AM335" t="s">
        <v>3180</v>
      </c>
      <c r="AN335">
        <v>-5.38</v>
      </c>
      <c r="AO335" t="s">
        <v>3180</v>
      </c>
      <c r="AP335">
        <v>3.5723632306007003E-2</v>
      </c>
      <c r="AQ335">
        <f>(Table2[[#This Row],[Sharpe Ratio]]-AVERAGE(Table2[Sharpe Ratio]))/_xlfn.STDEV.P(Table2[Sharpe Ratio])</f>
        <v>-0.26264684095773289</v>
      </c>
      <c r="AR3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5">
        <f>_xlfn.RANK.AVG(Table2[[#This Row],[1Y Return vs Nifty Z-Score]],Table2[1Y Return vs Nifty Z-Score])</f>
        <v>198</v>
      </c>
      <c r="AT335">
        <f>_xlfn.RANK.AVG(Table2[[#This Row],[6M Return vs Nifty Z-Score]],Table2[6M Return vs Nifty Z-Score])</f>
        <v>419</v>
      </c>
      <c r="AU335">
        <f>_xlfn.RANK.AVG(Table2[[#This Row],[Sharpe Ratio Z-Score]],Table2[Sharpe Ratio Z-Score])</f>
        <v>410</v>
      </c>
      <c r="AV335">
        <f>(Table2[[#This Row],[Rank 1Y]]+Table2[[#This Row],[Rank 6M]]+Table2[[#This Row],[Rank Sharpe]])/3</f>
        <v>342.33333333333331</v>
      </c>
    </row>
    <row r="336" spans="1:48" hidden="1" x14ac:dyDescent="0.3">
      <c r="A336" t="s">
        <v>1082</v>
      </c>
      <c r="B336" t="s">
        <v>1083</v>
      </c>
      <c r="C336" t="s">
        <v>3144</v>
      </c>
      <c r="D336" t="s">
        <v>67</v>
      </c>
      <c r="E336">
        <v>11817.3289724072</v>
      </c>
      <c r="F336">
        <v>79.84</v>
      </c>
      <c r="G336">
        <v>20.9645028635952</v>
      </c>
      <c r="H336">
        <f>(Table2[[#This Row],[1Y Return vs Nifty]]-AVERAGE(Table2[1Y Return vs Nifty]))/_xlfn.STDEV.P(Table2[1Y Return vs Nifty])</f>
        <v>-6.0386393928572341E-2</v>
      </c>
      <c r="I336">
        <v>-7.0460856979556796</v>
      </c>
      <c r="J336">
        <f>(Table2[[#This Row],[1M Return vs Nifty]]-AVERAGE(Table2[1M Return vs Nifty]))/_xlfn.STDEV.P(Table2[1M Return vs Nifty])</f>
        <v>-0.78165609008754755</v>
      </c>
      <c r="K336">
        <v>-0.78033014991493499</v>
      </c>
      <c r="L336">
        <f>(Table2[[#This Row],[6M Return vs Nifty]]-AVERAGE(Table2[6M Return vs Nifty]))/_xlfn.STDEV.P(Table2[6M Return vs Nifty])</f>
        <v>-0.22664559325840986</v>
      </c>
      <c r="M336">
        <v>1.95979865636392</v>
      </c>
      <c r="N336">
        <f>(Table2[[#This Row],[1W Return vs Nifty]]-AVERAGE(Table2[1W Return vs Nifty]))/_xlfn.STDEV.P(Table2[1W Return vs Nifty])</f>
        <v>0.1261769300559922</v>
      </c>
      <c r="O336">
        <v>80.58</v>
      </c>
      <c r="P336">
        <v>85.852091679147605</v>
      </c>
      <c r="Q336">
        <v>80.769005365331296</v>
      </c>
      <c r="R336">
        <v>48.323397665497403</v>
      </c>
      <c r="S336" s="1">
        <f>(Table2[[#This Row],[Close Price]]-Table2[[#This Row],[20D EMA]])/Table2[[#This Row],[20D EMA]]</f>
        <v>-9.1834202035243843E-3</v>
      </c>
      <c r="T336" s="1">
        <f>(Table2[[#This Row],[Close Price]]-Table2[[#This Row],[50D EMA]])/Table2[[#This Row],[50D EMA]]</f>
        <v>-7.0028482260122538E-2</v>
      </c>
      <c r="U336" s="1">
        <f>(Table2[[#This Row],[Close Price]]-Table2[[#This Row],[200D EMA]])/Table2[[#This Row],[200D EMA]]</f>
        <v>-1.1502003288628486E-2</v>
      </c>
      <c r="V336">
        <v>0.36098549256981899</v>
      </c>
      <c r="W336">
        <v>79</v>
      </c>
      <c r="X336">
        <v>80.099999999999994</v>
      </c>
      <c r="Y336">
        <v>72.81</v>
      </c>
      <c r="Z336">
        <v>80.34</v>
      </c>
      <c r="AA336">
        <v>79</v>
      </c>
      <c r="AB336">
        <v>80.099999999999994</v>
      </c>
      <c r="AC336" s="1">
        <f>(Table2[[#This Row],[Close Price]]/Table2[[#This Row],[Day Low]])-1</f>
        <v>1.0632911392405076E-2</v>
      </c>
      <c r="AD336" s="1">
        <f>(Table2[[#This Row],[Day High]]/Table2[[#This Row],[Close Price]])-1</f>
        <v>3.2565130260520103E-3</v>
      </c>
      <c r="AE336" s="1">
        <f>(Table2[[#This Row],[Close Price]]/Table2[[#This Row],[Current Week Low]])-1</f>
        <v>9.6552671336354923E-2</v>
      </c>
      <c r="AF336" s="1">
        <f>(Table2[[#This Row],[Current Week High]]/Table2[[#This Row],[Close Price]])-1</f>
        <v>6.262525050100276E-3</v>
      </c>
      <c r="AG336" s="1">
        <f>(Table2[[#This Row],[Close Price]]/Table2[[#This Row],[Current Month Low]])-1</f>
        <v>1.0632911392405076E-2</v>
      </c>
      <c r="AH336" s="1">
        <f>(Table2[[#This Row],[Current Month High]]/Table2[[#This Row],[Close Price]])-1</f>
        <v>3.2565130260520103E-3</v>
      </c>
      <c r="AI336">
        <v>65.080160320641298</v>
      </c>
      <c r="AJ336">
        <v>60</v>
      </c>
      <c r="AK336" t="str">
        <f>IF(AND(Table2[[#This Row],[20D EMA]]&gt;Table2[[#This Row],[50D EMA]],Table2[[#This Row],[50D EMA]]&gt;Table2[[#This Row],[200D EMA]]),"Uptrend","Downtrend/NoTrend")</f>
        <v>Downtrend/NoTrend</v>
      </c>
      <c r="AL336">
        <v>-0.23</v>
      </c>
      <c r="AM336" t="s">
        <v>3180</v>
      </c>
      <c r="AN336">
        <v>-5.46</v>
      </c>
      <c r="AO336" t="s">
        <v>3180</v>
      </c>
      <c r="AP336">
        <v>6.2670690005264998E-2</v>
      </c>
      <c r="AQ336">
        <f>(Table2[[#This Row],[Sharpe Ratio]]-AVERAGE(Table2[Sharpe Ratio]))/_xlfn.STDEV.P(Table2[Sharpe Ratio])</f>
        <v>5.7469002997947431E-2</v>
      </c>
      <c r="AR3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6">
        <f>_xlfn.RANK.AVG(Table2[[#This Row],[1Y Return vs Nifty Z-Score]],Table2[1Y Return vs Nifty Z-Score])</f>
        <v>310</v>
      </c>
      <c r="AT336">
        <f>_xlfn.RANK.AVG(Table2[[#This Row],[6M Return vs Nifty Z-Score]],Table2[6M Return vs Nifty Z-Score])</f>
        <v>400</v>
      </c>
      <c r="AU336">
        <f>_xlfn.RANK.AVG(Table2[[#This Row],[Sharpe Ratio Z-Score]],Table2[Sharpe Ratio Z-Score])</f>
        <v>319</v>
      </c>
      <c r="AV336">
        <f>(Table2[[#This Row],[Rank 1Y]]+Table2[[#This Row],[Rank 6M]]+Table2[[#This Row],[Rank Sharpe]])/3</f>
        <v>343</v>
      </c>
    </row>
    <row r="337" spans="1:48" x14ac:dyDescent="0.3">
      <c r="A337" t="s">
        <v>423</v>
      </c>
      <c r="B337" t="s">
        <v>424</v>
      </c>
      <c r="C337" t="s">
        <v>3135</v>
      </c>
      <c r="D337" t="s">
        <v>54</v>
      </c>
      <c r="E337">
        <v>52926.008025095303</v>
      </c>
      <c r="F337">
        <v>4870.6499999999996</v>
      </c>
      <c r="G337">
        <v>25.0612688646893</v>
      </c>
      <c r="H337">
        <f>(Table2[[#This Row],[1Y Return vs Nifty]]-AVERAGE(Table2[1Y Return vs Nifty]))/_xlfn.STDEV.P(Table2[1Y Return vs Nifty])</f>
        <v>8.8283453744967301E-3</v>
      </c>
      <c r="I337">
        <v>-2.5825278821405599</v>
      </c>
      <c r="J337">
        <f>(Table2[[#This Row],[1M Return vs Nifty]]-AVERAGE(Table2[1M Return vs Nifty]))/_xlfn.STDEV.P(Table2[1M Return vs Nifty])</f>
        <v>-0.30467247728112995</v>
      </c>
      <c r="K337">
        <v>-7.1597754248850496</v>
      </c>
      <c r="L337">
        <f>(Table2[[#This Row],[6M Return vs Nifty]]-AVERAGE(Table2[6M Return vs Nifty]))/_xlfn.STDEV.P(Table2[6M Return vs Nifty])</f>
        <v>-0.44856659486129086</v>
      </c>
      <c r="M337">
        <v>1.3808719428571401</v>
      </c>
      <c r="N337">
        <f>(Table2[[#This Row],[1W Return vs Nifty]]-AVERAGE(Table2[1W Return vs Nifty]))/_xlfn.STDEV.P(Table2[1W Return vs Nifty])</f>
        <v>1.6222491479546339E-2</v>
      </c>
      <c r="O337">
        <v>4914.13</v>
      </c>
      <c r="P337">
        <v>4866.6747154606601</v>
      </c>
      <c r="Q337">
        <v>4382.92846553255</v>
      </c>
      <c r="R337">
        <v>46.373933846439499</v>
      </c>
      <c r="S337" s="1">
        <f>(Table2[[#This Row],[Close Price]]-Table2[[#This Row],[20D EMA]])/Table2[[#This Row],[20D EMA]]</f>
        <v>-8.8479547753112908E-3</v>
      </c>
      <c r="T337" s="1">
        <f>(Table2[[#This Row],[Close Price]]-Table2[[#This Row],[50D EMA]])/Table2[[#This Row],[50D EMA]]</f>
        <v>8.1683793796834226E-4</v>
      </c>
      <c r="U337" s="1">
        <f>(Table2[[#This Row],[Close Price]]-Table2[[#This Row],[200D EMA]])/Table2[[#This Row],[200D EMA]]</f>
        <v>0.11127754840237593</v>
      </c>
      <c r="V337">
        <v>0.635943811027881</v>
      </c>
      <c r="W337">
        <v>4804.25</v>
      </c>
      <c r="X337">
        <v>4900</v>
      </c>
      <c r="Y337">
        <v>4581.6000000000004</v>
      </c>
      <c r="Z337">
        <v>5015.25</v>
      </c>
      <c r="AA337">
        <v>4804.25</v>
      </c>
      <c r="AB337">
        <v>4900</v>
      </c>
      <c r="AC337" s="1">
        <f>(Table2[[#This Row],[Close Price]]/Table2[[#This Row],[Day Low]])-1</f>
        <v>1.3821095904667624E-2</v>
      </c>
      <c r="AD337" s="1">
        <f>(Table2[[#This Row],[Day High]]/Table2[[#This Row],[Close Price]])-1</f>
        <v>6.0258897683060919E-3</v>
      </c>
      <c r="AE337" s="1">
        <f>(Table2[[#This Row],[Close Price]]/Table2[[#This Row],[Current Week Low]])-1</f>
        <v>6.3089313776846456E-2</v>
      </c>
      <c r="AF337" s="1">
        <f>(Table2[[#This Row],[Current Week High]]/Table2[[#This Row],[Close Price]])-1</f>
        <v>2.9688029318468923E-2</v>
      </c>
      <c r="AG337" s="1">
        <f>(Table2[[#This Row],[Close Price]]/Table2[[#This Row],[Current Month Low]])-1</f>
        <v>1.3821095904667624E-2</v>
      </c>
      <c r="AH337" s="1">
        <f>(Table2[[#This Row],[Current Month High]]/Table2[[#This Row],[Close Price]])-1</f>
        <v>6.0258897683060919E-3</v>
      </c>
      <c r="AI337">
        <v>13.6573147321199</v>
      </c>
      <c r="AJ337">
        <v>56.8369531966962</v>
      </c>
      <c r="AK337" t="str">
        <f>IF(AND(Table2[[#This Row],[20D EMA]]&gt;Table2[[#This Row],[50D EMA]],Table2[[#This Row],[50D EMA]]&gt;Table2[[#This Row],[200D EMA]]),"Uptrend","Downtrend/NoTrend")</f>
        <v>Uptrend</v>
      </c>
      <c r="AL337">
        <v>0.19</v>
      </c>
      <c r="AM337" t="s">
        <v>3181</v>
      </c>
      <c r="AN337">
        <v>-1.54</v>
      </c>
      <c r="AO337" t="s">
        <v>3180</v>
      </c>
      <c r="AP337">
        <v>7.9544339045509005E-2</v>
      </c>
      <c r="AQ337">
        <f>(Table2[[#This Row],[Sharpe Ratio]]-AVERAGE(Table2[Sharpe Ratio]))/_xlfn.STDEV.P(Table2[Sharpe Ratio])</f>
        <v>0.2579184347471658</v>
      </c>
      <c r="AR3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-0.47026980054121192</v>
      </c>
      <c r="AS337">
        <f>_xlfn.RANK.AVG(Table2[[#This Row],[1Y Return vs Nifty Z-Score]],Table2[1Y Return vs Nifty Z-Score])</f>
        <v>290</v>
      </c>
      <c r="AT337">
        <f>_xlfn.RANK.AVG(Table2[[#This Row],[6M Return vs Nifty Z-Score]],Table2[6M Return vs Nifty Z-Score])</f>
        <v>468</v>
      </c>
      <c r="AU337">
        <f>_xlfn.RANK.AVG(Table2[[#This Row],[Sharpe Ratio Z-Score]],Table2[Sharpe Ratio Z-Score])</f>
        <v>272</v>
      </c>
      <c r="AV337">
        <f>(Table2[[#This Row],[Rank 1Y]]+Table2[[#This Row],[Rank 6M]]+Table2[[#This Row],[Rank Sharpe]])/3</f>
        <v>343.33333333333331</v>
      </c>
    </row>
    <row r="338" spans="1:48" x14ac:dyDescent="0.3">
      <c r="A338" t="s">
        <v>572</v>
      </c>
      <c r="B338" t="s">
        <v>573</v>
      </c>
      <c r="C338" t="s">
        <v>3139</v>
      </c>
      <c r="D338" t="s">
        <v>169</v>
      </c>
      <c r="E338">
        <v>34504.256457891803</v>
      </c>
      <c r="F338">
        <v>861.35</v>
      </c>
      <c r="G338">
        <v>-1.33091659085664</v>
      </c>
      <c r="H338">
        <f>(Table2[[#This Row],[1Y Return vs Nifty]]-AVERAGE(Table2[1Y Return vs Nifty]))/_xlfn.STDEV.P(Table2[1Y Return vs Nifty])</f>
        <v>-0.4370668401098608</v>
      </c>
      <c r="I338">
        <v>1.1730322312174399</v>
      </c>
      <c r="J338">
        <f>(Table2[[#This Row],[1M Return vs Nifty]]-AVERAGE(Table2[1M Return vs Nifty]))/_xlfn.STDEV.P(Table2[1M Return vs Nifty])</f>
        <v>9.6653259922085594E-2</v>
      </c>
      <c r="K338">
        <v>17.814550244122302</v>
      </c>
      <c r="L338">
        <f>(Table2[[#This Row],[6M Return vs Nifty]]-AVERAGE(Table2[6M Return vs Nifty]))/_xlfn.STDEV.P(Table2[6M Return vs Nifty])</f>
        <v>0.42021229232002705</v>
      </c>
      <c r="M338">
        <v>-2.7219235822583201</v>
      </c>
      <c r="N338">
        <f>(Table2[[#This Row],[1W Return vs Nifty]]-AVERAGE(Table2[1W Return vs Nifty]))/_xlfn.STDEV.P(Table2[1W Return vs Nifty])</f>
        <v>-0.76301358112352202</v>
      </c>
      <c r="O338">
        <v>868.78</v>
      </c>
      <c r="P338">
        <v>862.85769171152299</v>
      </c>
      <c r="Q338">
        <v>789.81697199762095</v>
      </c>
      <c r="R338">
        <v>46.509693080776103</v>
      </c>
      <c r="S338" s="1">
        <f>(Table2[[#This Row],[Close Price]]-Table2[[#This Row],[20D EMA]])/Table2[[#This Row],[20D EMA]]</f>
        <v>-8.5522226570592681E-3</v>
      </c>
      <c r="T338" s="1">
        <f>(Table2[[#This Row],[Close Price]]-Table2[[#This Row],[50D EMA]])/Table2[[#This Row],[50D EMA]]</f>
        <v>-1.7473237197809311E-3</v>
      </c>
      <c r="U338" s="1">
        <f>(Table2[[#This Row],[Close Price]]-Table2[[#This Row],[200D EMA]])/Table2[[#This Row],[200D EMA]]</f>
        <v>9.0569119857549146E-2</v>
      </c>
      <c r="V338">
        <v>1.23250270752798</v>
      </c>
      <c r="W338">
        <v>857</v>
      </c>
      <c r="X338">
        <v>865.95</v>
      </c>
      <c r="Y338">
        <v>839</v>
      </c>
      <c r="Z338">
        <v>884.35</v>
      </c>
      <c r="AA338">
        <v>857</v>
      </c>
      <c r="AB338">
        <v>865.95</v>
      </c>
      <c r="AC338" s="1">
        <f>(Table2[[#This Row],[Close Price]]/Table2[[#This Row],[Day Low]])-1</f>
        <v>5.0758459743289741E-3</v>
      </c>
      <c r="AD338" s="1">
        <f>(Table2[[#This Row],[Day High]]/Table2[[#This Row],[Close Price]])-1</f>
        <v>5.3404539385848437E-3</v>
      </c>
      <c r="AE338" s="1">
        <f>(Table2[[#This Row],[Close Price]]/Table2[[#This Row],[Current Week Low]])-1</f>
        <v>2.6638855780691362E-2</v>
      </c>
      <c r="AF338" s="1">
        <f>(Table2[[#This Row],[Current Week High]]/Table2[[#This Row],[Close Price]])-1</f>
        <v>2.6702269692923997E-2</v>
      </c>
      <c r="AG338" s="1">
        <f>(Table2[[#This Row],[Close Price]]/Table2[[#This Row],[Current Month Low]])-1</f>
        <v>5.0758459743289741E-3</v>
      </c>
      <c r="AH338" s="1">
        <f>(Table2[[#This Row],[Current Month High]]/Table2[[#This Row],[Close Price]])-1</f>
        <v>5.3404539385848437E-3</v>
      </c>
      <c r="AI338">
        <v>9.7405235966796297</v>
      </c>
      <c r="AJ338">
        <v>41.7510079815683</v>
      </c>
      <c r="AK338" t="str">
        <f>IF(AND(Table2[[#This Row],[20D EMA]]&gt;Table2[[#This Row],[50D EMA]],Table2[[#This Row],[50D EMA]]&gt;Table2[[#This Row],[200D EMA]]),"Uptrend","Downtrend/NoTrend")</f>
        <v>Uptrend</v>
      </c>
      <c r="AL338">
        <v>0.02</v>
      </c>
      <c r="AM338" t="s">
        <v>3181</v>
      </c>
      <c r="AN338">
        <v>-2.8</v>
      </c>
      <c r="AO338" t="s">
        <v>3180</v>
      </c>
      <c r="AP338">
        <v>4.4118330078034E-2</v>
      </c>
      <c r="AQ338">
        <f>(Table2[[#This Row],[Sharpe Ratio]]-AVERAGE(Table2[Sharpe Ratio]))/_xlfn.STDEV.P(Table2[Sharpe Ratio])</f>
        <v>-0.16292256708573657</v>
      </c>
      <c r="AR3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-0.84613743607700664</v>
      </c>
      <c r="AS338">
        <f>_xlfn.RANK.AVG(Table2[[#This Row],[1Y Return vs Nifty Z-Score]],Table2[1Y Return vs Nifty Z-Score])</f>
        <v>467</v>
      </c>
      <c r="AT338">
        <f>_xlfn.RANK.AVG(Table2[[#This Row],[6M Return vs Nifty Z-Score]],Table2[6M Return vs Nifty Z-Score])</f>
        <v>178</v>
      </c>
      <c r="AU338">
        <f>_xlfn.RANK.AVG(Table2[[#This Row],[Sharpe Ratio Z-Score]],Table2[Sharpe Ratio Z-Score])</f>
        <v>385</v>
      </c>
      <c r="AV338">
        <f>(Table2[[#This Row],[Rank 1Y]]+Table2[[#This Row],[Rank 6M]]+Table2[[#This Row],[Rank Sharpe]])/3</f>
        <v>343.33333333333331</v>
      </c>
    </row>
    <row r="339" spans="1:48" hidden="1" x14ac:dyDescent="0.3">
      <c r="A339" t="s">
        <v>747</v>
      </c>
      <c r="B339" t="s">
        <v>748</v>
      </c>
      <c r="C339" t="s">
        <v>3139</v>
      </c>
      <c r="D339" t="s">
        <v>51</v>
      </c>
      <c r="E339">
        <v>22184.014081274701</v>
      </c>
      <c r="F339">
        <v>1127.05</v>
      </c>
      <c r="G339">
        <v>30.180635379040499</v>
      </c>
      <c r="H339">
        <f>(Table2[[#This Row],[1Y Return vs Nifty]]-AVERAGE(Table2[1Y Return vs Nifty]))/_xlfn.STDEV.P(Table2[1Y Return vs Nifty])</f>
        <v>9.5319889825180346E-2</v>
      </c>
      <c r="I339">
        <v>-1.18608439252835</v>
      </c>
      <c r="J339">
        <f>(Table2[[#This Row],[1M Return vs Nifty]]-AVERAGE(Table2[1M Return vs Nifty]))/_xlfn.STDEV.P(Table2[1M Return vs Nifty])</f>
        <v>-0.1554460780183716</v>
      </c>
      <c r="K339">
        <v>5.7929169358978898</v>
      </c>
      <c r="L339">
        <f>(Table2[[#This Row],[6M Return vs Nifty]]-AVERAGE(Table2[6M Return vs Nifty]))/_xlfn.STDEV.P(Table2[6M Return vs Nifty])</f>
        <v>2.0171688143684166E-3</v>
      </c>
      <c r="M339">
        <v>5.3402459566658704</v>
      </c>
      <c r="N339">
        <f>(Table2[[#This Row],[1W Return vs Nifty]]-AVERAGE(Table2[1W Return vs Nifty]))/_xlfn.STDEV.P(Table2[1W Return vs Nifty])</f>
        <v>0.76821879195326681</v>
      </c>
      <c r="O339">
        <v>1126.45</v>
      </c>
      <c r="P339">
        <v>1134.43529306346</v>
      </c>
      <c r="Q339">
        <v>1025.9252575353701</v>
      </c>
      <c r="R339">
        <v>38.177527248383399</v>
      </c>
      <c r="S339" s="1">
        <f>(Table2[[#This Row],[Close Price]]-Table2[[#This Row],[20D EMA]])/Table2[[#This Row],[20D EMA]]</f>
        <v>5.3264681077713966E-4</v>
      </c>
      <c r="T339" s="1">
        <f>(Table2[[#This Row],[Close Price]]-Table2[[#This Row],[50D EMA]])/Table2[[#This Row],[50D EMA]]</f>
        <v>-6.5101051674058847E-3</v>
      </c>
      <c r="U339" s="1">
        <f>(Table2[[#This Row],[Close Price]]-Table2[[#This Row],[200D EMA]])/Table2[[#This Row],[200D EMA]]</f>
        <v>9.856930777546774E-2</v>
      </c>
      <c r="V339">
        <v>0.33768097138256598</v>
      </c>
      <c r="W339">
        <v>1108.3</v>
      </c>
      <c r="X339">
        <v>1156</v>
      </c>
      <c r="Y339">
        <v>1027.9000000000001</v>
      </c>
      <c r="Z339">
        <v>1156</v>
      </c>
      <c r="AA339">
        <v>1108.3</v>
      </c>
      <c r="AB339">
        <v>1156</v>
      </c>
      <c r="AC339" s="1">
        <f>(Table2[[#This Row],[Close Price]]/Table2[[#This Row],[Day Low]])-1</f>
        <v>1.6917802039159158E-2</v>
      </c>
      <c r="AD339" s="1">
        <f>(Table2[[#This Row],[Day High]]/Table2[[#This Row],[Close Price]])-1</f>
        <v>2.5686526773435192E-2</v>
      </c>
      <c r="AE339" s="1">
        <f>(Table2[[#This Row],[Close Price]]/Table2[[#This Row],[Current Week Low]])-1</f>
        <v>9.6458799494114178E-2</v>
      </c>
      <c r="AF339" s="1">
        <f>(Table2[[#This Row],[Current Week High]]/Table2[[#This Row],[Close Price]])-1</f>
        <v>2.5686526773435192E-2</v>
      </c>
      <c r="AG339" s="1">
        <f>(Table2[[#This Row],[Close Price]]/Table2[[#This Row],[Current Month Low]])-1</f>
        <v>1.6917802039159158E-2</v>
      </c>
      <c r="AH339" s="1">
        <f>(Table2[[#This Row],[Current Month High]]/Table2[[#This Row],[Close Price]])-1</f>
        <v>2.5686526773435192E-2</v>
      </c>
      <c r="AI339">
        <v>15.691406769885999</v>
      </c>
      <c r="AJ339">
        <v>59.120429196667999</v>
      </c>
      <c r="AK339" t="str">
        <f>IF(AND(Table2[[#This Row],[20D EMA]]&gt;Table2[[#This Row],[50D EMA]],Table2[[#This Row],[50D EMA]]&gt;Table2[[#This Row],[200D EMA]]),"Uptrend","Downtrend/NoTrend")</f>
        <v>Downtrend/NoTrend</v>
      </c>
      <c r="AL339">
        <v>0.02</v>
      </c>
      <c r="AM339" t="s">
        <v>3181</v>
      </c>
      <c r="AN339">
        <v>-5.33</v>
      </c>
      <c r="AO339" t="s">
        <v>3180</v>
      </c>
      <c r="AP339">
        <v>2.2422983435762E-2</v>
      </c>
      <c r="AQ339">
        <f>(Table2[[#This Row],[Sharpe Ratio]]-AVERAGE(Table2[Sharpe Ratio]))/_xlfn.STDEV.P(Table2[Sharpe Ratio])</f>
        <v>-0.42065104630642619</v>
      </c>
      <c r="AR3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9">
        <f>_xlfn.RANK.AVG(Table2[[#This Row],[1Y Return vs Nifty Z-Score]],Table2[1Y Return vs Nifty Z-Score])</f>
        <v>271</v>
      </c>
      <c r="AT339">
        <f>_xlfn.RANK.AVG(Table2[[#This Row],[6M Return vs Nifty Z-Score]],Table2[6M Return vs Nifty Z-Score])</f>
        <v>317</v>
      </c>
      <c r="AU339">
        <f>_xlfn.RANK.AVG(Table2[[#This Row],[Sharpe Ratio Z-Score]],Table2[Sharpe Ratio Z-Score])</f>
        <v>443</v>
      </c>
      <c r="AV339">
        <f>(Table2[[#This Row],[Rank 1Y]]+Table2[[#This Row],[Rank 6M]]+Table2[[#This Row],[Rank Sharpe]])/3</f>
        <v>343.66666666666669</v>
      </c>
    </row>
    <row r="340" spans="1:48" hidden="1" x14ac:dyDescent="0.3">
      <c r="A340" t="s">
        <v>1957</v>
      </c>
      <c r="B340" t="s">
        <v>1958</v>
      </c>
      <c r="C340" t="s">
        <v>3146</v>
      </c>
      <c r="D340" t="s">
        <v>117</v>
      </c>
      <c r="E340">
        <v>3503.89394978173</v>
      </c>
      <c r="F340">
        <v>803.85</v>
      </c>
      <c r="G340">
        <v>50.781657499622199</v>
      </c>
      <c r="H340">
        <f>(Table2[[#This Row],[1Y Return vs Nifty]]-AVERAGE(Table2[1Y Return vs Nifty]))/_xlfn.STDEV.P(Table2[1Y Return vs Nifty])</f>
        <v>0.44337354362723203</v>
      </c>
      <c r="I340">
        <v>-0.85957612808532502</v>
      </c>
      <c r="J340">
        <f>(Table2[[#This Row],[1M Return vs Nifty]]-AVERAGE(Table2[1M Return vs Nifty]))/_xlfn.STDEV.P(Table2[1M Return vs Nifty])</f>
        <v>-0.12055483251161955</v>
      </c>
      <c r="K340">
        <v>-17.425835189598601</v>
      </c>
      <c r="L340">
        <f>(Table2[[#This Row],[6M Return vs Nifty]]-AVERAGE(Table2[6M Return vs Nifty]))/_xlfn.STDEV.P(Table2[6M Return vs Nifty])</f>
        <v>-0.8056907909789448</v>
      </c>
      <c r="M340">
        <v>3.5525700717159499</v>
      </c>
      <c r="N340">
        <f>(Table2[[#This Row],[1W Return vs Nifty]]-AVERAGE(Table2[1W Return vs Nifty]))/_xlfn.STDEV.P(Table2[1W Return vs Nifty])</f>
        <v>0.42868894525529166</v>
      </c>
      <c r="O340">
        <v>797.65</v>
      </c>
      <c r="P340">
        <v>813.79941342407301</v>
      </c>
      <c r="Q340">
        <v>782.35575849697398</v>
      </c>
      <c r="R340">
        <v>47.182001411577502</v>
      </c>
      <c r="S340" s="1">
        <f>(Table2[[#This Row],[Close Price]]-Table2[[#This Row],[20D EMA]])/Table2[[#This Row],[20D EMA]]</f>
        <v>7.7728326960446884E-3</v>
      </c>
      <c r="T340" s="1">
        <f>(Table2[[#This Row],[Close Price]]-Table2[[#This Row],[50D EMA]])/Table2[[#This Row],[50D EMA]]</f>
        <v>-1.2225879325976265E-2</v>
      </c>
      <c r="U340" s="1">
        <f>(Table2[[#This Row],[Close Price]]-Table2[[#This Row],[200D EMA]])/Table2[[#This Row],[200D EMA]]</f>
        <v>2.7473743587341642E-2</v>
      </c>
      <c r="V340">
        <v>0.48452560645804899</v>
      </c>
      <c r="W340">
        <v>784</v>
      </c>
      <c r="X340">
        <v>825</v>
      </c>
      <c r="Y340">
        <v>715.25</v>
      </c>
      <c r="Z340">
        <v>825</v>
      </c>
      <c r="AA340">
        <v>784</v>
      </c>
      <c r="AB340">
        <v>825</v>
      </c>
      <c r="AC340" s="1">
        <f>(Table2[[#This Row],[Close Price]]/Table2[[#This Row],[Day Low]])-1</f>
        <v>2.5318877551020469E-2</v>
      </c>
      <c r="AD340" s="1">
        <f>(Table2[[#This Row],[Day High]]/Table2[[#This Row],[Close Price]])-1</f>
        <v>2.6310878895316359E-2</v>
      </c>
      <c r="AE340" s="1">
        <f>(Table2[[#This Row],[Close Price]]/Table2[[#This Row],[Current Week Low]])-1</f>
        <v>0.1238727717581265</v>
      </c>
      <c r="AF340" s="1">
        <f>(Table2[[#This Row],[Current Week High]]/Table2[[#This Row],[Close Price]])-1</f>
        <v>2.6310878895316359E-2</v>
      </c>
      <c r="AG340" s="1">
        <f>(Table2[[#This Row],[Close Price]]/Table2[[#This Row],[Current Month Low]])-1</f>
        <v>2.5318877551020469E-2</v>
      </c>
      <c r="AH340" s="1">
        <f>(Table2[[#This Row],[Current Month High]]/Table2[[#This Row],[Close Price]])-1</f>
        <v>2.6310878895316359E-2</v>
      </c>
      <c r="AI340">
        <v>34.726628102257799</v>
      </c>
      <c r="AJ340">
        <v>88.123098525626006</v>
      </c>
      <c r="AK340" t="str">
        <f>IF(AND(Table2[[#This Row],[20D EMA]]&gt;Table2[[#This Row],[50D EMA]],Table2[[#This Row],[50D EMA]]&gt;Table2[[#This Row],[200D EMA]]),"Uptrend","Downtrend/NoTrend")</f>
        <v>Downtrend/NoTrend</v>
      </c>
      <c r="AL340">
        <v>-0.02</v>
      </c>
      <c r="AM340" t="s">
        <v>3180</v>
      </c>
      <c r="AN340">
        <v>-2.59</v>
      </c>
      <c r="AO340" t="s">
        <v>3180</v>
      </c>
      <c r="AP340">
        <v>8.6746800512736005E-2</v>
      </c>
      <c r="AQ340">
        <f>(Table2[[#This Row],[Sharpe Ratio]]-AVERAGE(Table2[Sharpe Ratio]))/_xlfn.STDEV.P(Table2[Sharpe Ratio])</f>
        <v>0.3434796138885578</v>
      </c>
      <c r="AR3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0">
        <f>_xlfn.RANK.AVG(Table2[[#This Row],[1Y Return vs Nifty Z-Score]],Table2[1Y Return vs Nifty Z-Score])</f>
        <v>180</v>
      </c>
      <c r="AT340">
        <f>_xlfn.RANK.AVG(Table2[[#This Row],[6M Return vs Nifty Z-Score]],Table2[6M Return vs Nifty Z-Score])</f>
        <v>600</v>
      </c>
      <c r="AU340">
        <f>_xlfn.RANK.AVG(Table2[[#This Row],[Sharpe Ratio Z-Score]],Table2[Sharpe Ratio Z-Score])</f>
        <v>253</v>
      </c>
      <c r="AV340">
        <f>(Table2[[#This Row],[Rank 1Y]]+Table2[[#This Row],[Rank 6M]]+Table2[[#This Row],[Rank Sharpe]])/3</f>
        <v>344.33333333333331</v>
      </c>
    </row>
    <row r="341" spans="1:48" hidden="1" x14ac:dyDescent="0.3">
      <c r="A341" t="s">
        <v>511</v>
      </c>
      <c r="B341" t="s">
        <v>512</v>
      </c>
      <c r="C341" t="s">
        <v>3146</v>
      </c>
      <c r="D341" t="s">
        <v>513</v>
      </c>
      <c r="E341">
        <v>41179.553058121099</v>
      </c>
      <c r="F341">
        <v>3796.1</v>
      </c>
      <c r="G341">
        <v>-3.86620739832476</v>
      </c>
      <c r="H341">
        <f>(Table2[[#This Row],[1Y Return vs Nifty]]-AVERAGE(Table2[1Y Return vs Nifty]))/_xlfn.STDEV.P(Table2[1Y Return vs Nifty])</f>
        <v>-0.47990050262549128</v>
      </c>
      <c r="I341">
        <v>-6.7884904948445097</v>
      </c>
      <c r="J341">
        <f>(Table2[[#This Row],[1M Return vs Nifty]]-AVERAGE(Table2[1M Return vs Nifty]))/_xlfn.STDEV.P(Table2[1M Return vs Nifty])</f>
        <v>-0.75412901511918373</v>
      </c>
      <c r="K341">
        <v>1.57130478638509</v>
      </c>
      <c r="L341">
        <f>(Table2[[#This Row],[6M Return vs Nifty]]-AVERAGE(Table2[6M Return vs Nifty]))/_xlfn.STDEV.P(Table2[6M Return vs Nifty])</f>
        <v>-0.1448395493198209</v>
      </c>
      <c r="M341">
        <v>6.8292695291534198</v>
      </c>
      <c r="N341">
        <f>(Table2[[#This Row],[1W Return vs Nifty]]-AVERAGE(Table2[1W Return vs Nifty]))/_xlfn.STDEV.P(Table2[1W Return vs Nifty])</f>
        <v>1.0510261786572228</v>
      </c>
      <c r="O341">
        <v>3757.47</v>
      </c>
      <c r="P341">
        <v>3842.3375514806798</v>
      </c>
      <c r="Q341">
        <v>3609.0289405665599</v>
      </c>
      <c r="R341">
        <v>42.040565368034599</v>
      </c>
      <c r="S341" s="1">
        <f>(Table2[[#This Row],[Close Price]]-Table2[[#This Row],[20D EMA]])/Table2[[#This Row],[20D EMA]]</f>
        <v>1.0280853872419502E-2</v>
      </c>
      <c r="T341" s="1">
        <f>(Table2[[#This Row],[Close Price]]-Table2[[#This Row],[50D EMA]])/Table2[[#This Row],[50D EMA]]</f>
        <v>-1.2033703666368896E-2</v>
      </c>
      <c r="U341" s="1">
        <f>(Table2[[#This Row],[Close Price]]-Table2[[#This Row],[200D EMA]])/Table2[[#This Row],[200D EMA]]</f>
        <v>5.1834181026011075E-2</v>
      </c>
      <c r="V341">
        <v>1.39618380729291</v>
      </c>
      <c r="W341">
        <v>3656.65</v>
      </c>
      <c r="X341">
        <v>3825</v>
      </c>
      <c r="Y341">
        <v>3454.5</v>
      </c>
      <c r="Z341">
        <v>3825</v>
      </c>
      <c r="AA341">
        <v>3656.65</v>
      </c>
      <c r="AB341">
        <v>3825</v>
      </c>
      <c r="AC341" s="1">
        <f>(Table2[[#This Row],[Close Price]]/Table2[[#This Row],[Day Low]])-1</f>
        <v>3.81359987967127E-2</v>
      </c>
      <c r="AD341" s="1">
        <f>(Table2[[#This Row],[Day High]]/Table2[[#This Row],[Close Price]])-1</f>
        <v>7.6130765785937804E-3</v>
      </c>
      <c r="AE341" s="1">
        <f>(Table2[[#This Row],[Close Price]]/Table2[[#This Row],[Current Week Low]])-1</f>
        <v>9.8885511651469082E-2</v>
      </c>
      <c r="AF341" s="1">
        <f>(Table2[[#This Row],[Current Week High]]/Table2[[#This Row],[Close Price]])-1</f>
        <v>7.6130765785937804E-3</v>
      </c>
      <c r="AG341" s="1">
        <f>(Table2[[#This Row],[Close Price]]/Table2[[#This Row],[Current Month Low]])-1</f>
        <v>3.81359987967127E-2</v>
      </c>
      <c r="AH341" s="1">
        <f>(Table2[[#This Row],[Current Month High]]/Table2[[#This Row],[Close Price]])-1</f>
        <v>7.6130765785937804E-3</v>
      </c>
      <c r="AI341">
        <v>16.4352888490819</v>
      </c>
      <c r="AJ341">
        <v>43.335598852137103</v>
      </c>
      <c r="AK341" t="str">
        <f>IF(AND(Table2[[#This Row],[20D EMA]]&gt;Table2[[#This Row],[50D EMA]],Table2[[#This Row],[50D EMA]]&gt;Table2[[#This Row],[200D EMA]]),"Uptrend","Downtrend/NoTrend")</f>
        <v>Downtrend/NoTrend</v>
      </c>
      <c r="AL341">
        <v>0.09</v>
      </c>
      <c r="AM341" t="s">
        <v>3181</v>
      </c>
      <c r="AN341">
        <v>-2.13</v>
      </c>
      <c r="AO341" t="s">
        <v>3180</v>
      </c>
      <c r="AP341">
        <v>0.107898746443066</v>
      </c>
      <c r="AQ341">
        <f>(Table2[[#This Row],[Sharpe Ratio]]-AVERAGE(Table2[Sharpe Ratio]))/_xlfn.STDEV.P(Table2[Sharpe Ratio])</f>
        <v>0.59475279919735502</v>
      </c>
      <c r="AR3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1">
        <f>_xlfn.RANK.AVG(Table2[[#This Row],[1Y Return vs Nifty Z-Score]],Table2[1Y Return vs Nifty Z-Score])</f>
        <v>480</v>
      </c>
      <c r="AT341">
        <f>_xlfn.RANK.AVG(Table2[[#This Row],[6M Return vs Nifty Z-Score]],Table2[6M Return vs Nifty Z-Score])</f>
        <v>369</v>
      </c>
      <c r="AU341">
        <f>_xlfn.RANK.AVG(Table2[[#This Row],[Sharpe Ratio Z-Score]],Table2[Sharpe Ratio Z-Score])</f>
        <v>193</v>
      </c>
      <c r="AV341">
        <f>(Table2[[#This Row],[Rank 1Y]]+Table2[[#This Row],[Rank 6M]]+Table2[[#This Row],[Rank Sharpe]])/3</f>
        <v>347.33333333333331</v>
      </c>
    </row>
    <row r="342" spans="1:48" hidden="1" x14ac:dyDescent="0.3">
      <c r="A342" t="s">
        <v>654</v>
      </c>
      <c r="B342" t="s">
        <v>655</v>
      </c>
      <c r="C342" t="s">
        <v>3142</v>
      </c>
      <c r="D342" t="s">
        <v>656</v>
      </c>
      <c r="E342">
        <v>28443.4177068549</v>
      </c>
      <c r="F342">
        <v>294.35000000000002</v>
      </c>
      <c r="G342">
        <v>81.064676710270902</v>
      </c>
      <c r="H342">
        <f>(Table2[[#This Row],[1Y Return vs Nifty]]-AVERAGE(Table2[1Y Return vs Nifty]))/_xlfn.STDEV.P(Table2[1Y Return vs Nifty])</f>
        <v>0.95500424926555927</v>
      </c>
      <c r="I342">
        <v>-8.2285484950262493</v>
      </c>
      <c r="J342">
        <f>(Table2[[#This Row],[1M Return vs Nifty]]-AVERAGE(Table2[1M Return vs Nifty]))/_xlfn.STDEV.P(Table2[1M Return vs Nifty])</f>
        <v>-0.9080161374375566</v>
      </c>
      <c r="K342">
        <v>-32.323509457890196</v>
      </c>
      <c r="L342">
        <f>(Table2[[#This Row],[6M Return vs Nifty]]-AVERAGE(Table2[6M Return vs Nifty]))/_xlfn.STDEV.P(Table2[6M Return vs Nifty])</f>
        <v>-1.3239344082013258</v>
      </c>
      <c r="M342">
        <v>0.60608785159474898</v>
      </c>
      <c r="N342">
        <f>(Table2[[#This Row],[1W Return vs Nifty]]-AVERAGE(Table2[1W Return vs Nifty]))/_xlfn.STDEV.P(Table2[1W Return vs Nifty])</f>
        <v>-0.13093076261143166</v>
      </c>
      <c r="O342">
        <v>303.51</v>
      </c>
      <c r="P342">
        <v>313.09488902044899</v>
      </c>
      <c r="Q342">
        <v>297.88253077184203</v>
      </c>
      <c r="R342">
        <v>40.047280600177601</v>
      </c>
      <c r="S342" s="1">
        <f>(Table2[[#This Row],[Close Price]]-Table2[[#This Row],[20D EMA]])/Table2[[#This Row],[20D EMA]]</f>
        <v>-3.0180224704293001E-2</v>
      </c>
      <c r="T342" s="1">
        <f>(Table2[[#This Row],[Close Price]]-Table2[[#This Row],[50D EMA]])/Table2[[#This Row],[50D EMA]]</f>
        <v>-5.9869674267422138E-2</v>
      </c>
      <c r="U342" s="1">
        <f>(Table2[[#This Row],[Close Price]]-Table2[[#This Row],[200D EMA]])/Table2[[#This Row],[200D EMA]]</f>
        <v>-1.18588047532995E-2</v>
      </c>
      <c r="V342">
        <v>0.77645927495473499</v>
      </c>
      <c r="W342">
        <v>293</v>
      </c>
      <c r="X342">
        <v>297.8</v>
      </c>
      <c r="Y342">
        <v>269.3</v>
      </c>
      <c r="Z342">
        <v>297.8</v>
      </c>
      <c r="AA342">
        <v>293</v>
      </c>
      <c r="AB342">
        <v>297.8</v>
      </c>
      <c r="AC342" s="1">
        <f>(Table2[[#This Row],[Close Price]]/Table2[[#This Row],[Day Low]])-1</f>
        <v>4.60750853242331E-3</v>
      </c>
      <c r="AD342" s="1">
        <f>(Table2[[#This Row],[Day High]]/Table2[[#This Row],[Close Price]])-1</f>
        <v>1.1720740614914238E-2</v>
      </c>
      <c r="AE342" s="1">
        <f>(Table2[[#This Row],[Close Price]]/Table2[[#This Row],[Current Week Low]])-1</f>
        <v>9.3018937987374706E-2</v>
      </c>
      <c r="AF342" s="1">
        <f>(Table2[[#This Row],[Current Week High]]/Table2[[#This Row],[Close Price]])-1</f>
        <v>1.1720740614914238E-2</v>
      </c>
      <c r="AG342" s="1">
        <f>(Table2[[#This Row],[Close Price]]/Table2[[#This Row],[Current Month Low]])-1</f>
        <v>4.60750853242331E-3</v>
      </c>
      <c r="AH342" s="1">
        <f>(Table2[[#This Row],[Current Month High]]/Table2[[#This Row],[Close Price]])-1</f>
        <v>1.1720740614914238E-2</v>
      </c>
      <c r="AI342">
        <v>41.260404280618303</v>
      </c>
      <c r="AJ342">
        <v>110.024973242953</v>
      </c>
      <c r="AK342" t="str">
        <f>IF(AND(Table2[[#This Row],[20D EMA]]&gt;Table2[[#This Row],[50D EMA]],Table2[[#This Row],[50D EMA]]&gt;Table2[[#This Row],[200D EMA]]),"Uptrend","Downtrend/NoTrend")</f>
        <v>Downtrend/NoTrend</v>
      </c>
      <c r="AL342">
        <v>-7.0000000000000007E-2</v>
      </c>
      <c r="AM342" t="s">
        <v>3180</v>
      </c>
      <c r="AN342">
        <v>-8.56</v>
      </c>
      <c r="AO342" t="s">
        <v>3180</v>
      </c>
      <c r="AP342">
        <v>8.8424696653092993E-2</v>
      </c>
      <c r="AQ342">
        <f>(Table2[[#This Row],[Sharpe Ratio]]-AVERAGE(Table2[Sharpe Ratio]))/_xlfn.STDEV.P(Table2[Sharpe Ratio])</f>
        <v>0.36341207349267796</v>
      </c>
      <c r="AR3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2">
        <f>_xlfn.RANK.AVG(Table2[[#This Row],[1Y Return vs Nifty Z-Score]],Table2[1Y Return vs Nifty Z-Score])</f>
        <v>99</v>
      </c>
      <c r="AT342">
        <f>_xlfn.RANK.AVG(Table2[[#This Row],[6M Return vs Nifty Z-Score]],Table2[6M Return vs Nifty Z-Score])</f>
        <v>701</v>
      </c>
      <c r="AU342">
        <f>_xlfn.RANK.AVG(Table2[[#This Row],[Sharpe Ratio Z-Score]],Table2[Sharpe Ratio Z-Score])</f>
        <v>249</v>
      </c>
      <c r="AV342">
        <f>(Table2[[#This Row],[Rank 1Y]]+Table2[[#This Row],[Rank 6M]]+Table2[[#This Row],[Rank Sharpe]])/3</f>
        <v>349.66666666666669</v>
      </c>
    </row>
    <row r="343" spans="1:48" x14ac:dyDescent="0.3">
      <c r="A343" t="s">
        <v>1889</v>
      </c>
      <c r="B343" t="s">
        <v>1890</v>
      </c>
      <c r="C343" t="s">
        <v>3134</v>
      </c>
      <c r="D343" t="s">
        <v>277</v>
      </c>
      <c r="E343">
        <v>3860.99719558279</v>
      </c>
      <c r="F343">
        <v>1416.8</v>
      </c>
      <c r="G343">
        <v>9.4026071443635892</v>
      </c>
      <c r="H343">
        <f>(Table2[[#This Row],[1Y Return vs Nifty]]-AVERAGE(Table2[1Y Return vs Nifty]))/_xlfn.STDEV.P(Table2[1Y Return vs Nifty])</f>
        <v>-0.25572427699100919</v>
      </c>
      <c r="I343">
        <v>7.8824130324612698</v>
      </c>
      <c r="J343">
        <f>(Table2[[#This Row],[1M Return vs Nifty]]-AVERAGE(Table2[1M Return vs Nifty]))/_xlfn.STDEV.P(Table2[1M Return vs Nifty])</f>
        <v>0.8136294538748633</v>
      </c>
      <c r="K343">
        <v>-4.3319610773537001</v>
      </c>
      <c r="L343">
        <f>(Table2[[#This Row],[6M Return vs Nifty]]-AVERAGE(Table2[6M Return vs Nifty]))/_xlfn.STDEV.P(Table2[6M Return vs Nifty])</f>
        <v>-0.35019575456058866</v>
      </c>
      <c r="M343">
        <v>-5.0201905746432596</v>
      </c>
      <c r="N343">
        <f>(Table2[[#This Row],[1W Return vs Nifty]]-AVERAGE(Table2[1W Return vs Nifty]))/_xlfn.STDEV.P(Table2[1W Return vs Nifty])</f>
        <v>-1.199519016009631</v>
      </c>
      <c r="O343">
        <v>1416.41</v>
      </c>
      <c r="P343">
        <v>1396.5783925863</v>
      </c>
      <c r="Q343">
        <v>1280.4375575767799</v>
      </c>
      <c r="R343">
        <v>46.478433122036897</v>
      </c>
      <c r="S343" s="1">
        <f>(Table2[[#This Row],[Close Price]]-Table2[[#This Row],[20D EMA]])/Table2[[#This Row],[20D EMA]]</f>
        <v>2.7534400350172101E-4</v>
      </c>
      <c r="T343" s="1">
        <f>(Table2[[#This Row],[Close Price]]-Table2[[#This Row],[50D EMA]])/Table2[[#This Row],[50D EMA]]</f>
        <v>1.447939300868885E-2</v>
      </c>
      <c r="U343" s="1">
        <f>(Table2[[#This Row],[Close Price]]-Table2[[#This Row],[200D EMA]])/Table2[[#This Row],[200D EMA]]</f>
        <v>0.10649675309531308</v>
      </c>
      <c r="V343">
        <v>3.2433218507779502</v>
      </c>
      <c r="W343">
        <v>1411.05</v>
      </c>
      <c r="X343">
        <v>1425</v>
      </c>
      <c r="Y343">
        <v>1400</v>
      </c>
      <c r="Z343">
        <v>1546.35</v>
      </c>
      <c r="AA343">
        <v>1411.05</v>
      </c>
      <c r="AB343">
        <v>1425</v>
      </c>
      <c r="AC343" s="1">
        <f>(Table2[[#This Row],[Close Price]]/Table2[[#This Row],[Day Low]])-1</f>
        <v>4.0749796251018378E-3</v>
      </c>
      <c r="AD343" s="1">
        <f>(Table2[[#This Row],[Day High]]/Table2[[#This Row],[Close Price]])-1</f>
        <v>5.7876905702993753E-3</v>
      </c>
      <c r="AE343" s="1">
        <f>(Table2[[#This Row],[Close Price]]/Table2[[#This Row],[Current Week Low]])-1</f>
        <v>1.2000000000000011E-2</v>
      </c>
      <c r="AF343" s="1">
        <f>(Table2[[#This Row],[Current Week High]]/Table2[[#This Row],[Close Price]])-1</f>
        <v>9.143845285149621E-2</v>
      </c>
      <c r="AG343" s="1">
        <f>(Table2[[#This Row],[Close Price]]/Table2[[#This Row],[Current Month Low]])-1</f>
        <v>4.0749796251018378E-3</v>
      </c>
      <c r="AH343" s="1">
        <f>(Table2[[#This Row],[Current Month High]]/Table2[[#This Row],[Close Price]])-1</f>
        <v>5.7876905702993753E-3</v>
      </c>
      <c r="AI343">
        <v>9.5990965556182992</v>
      </c>
      <c r="AJ343">
        <v>50.387432332024098</v>
      </c>
      <c r="AK343" t="str">
        <f>IF(AND(Table2[[#This Row],[20D EMA]]&gt;Table2[[#This Row],[50D EMA]],Table2[[#This Row],[50D EMA]]&gt;Table2[[#This Row],[200D EMA]]),"Uptrend","Downtrend/NoTrend")</f>
        <v>Uptrend</v>
      </c>
      <c r="AL343">
        <v>0.03</v>
      </c>
      <c r="AM343" t="s">
        <v>3181</v>
      </c>
      <c r="AN343">
        <v>1.86</v>
      </c>
      <c r="AO343" t="s">
        <v>3181</v>
      </c>
      <c r="AP343">
        <v>9.3327077331034E-2</v>
      </c>
      <c r="AQ343">
        <f>(Table2[[#This Row],[Sharpe Ratio]]-AVERAGE(Table2[Sharpe Ratio]))/_xlfn.STDEV.P(Table2[Sharpe Ratio])</f>
        <v>0.42164959039064781</v>
      </c>
      <c r="AR3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-0.5701600032957177</v>
      </c>
      <c r="AS343">
        <f>_xlfn.RANK.AVG(Table2[[#This Row],[1Y Return vs Nifty Z-Score]],Table2[1Y Return vs Nifty Z-Score])</f>
        <v>383</v>
      </c>
      <c r="AT343">
        <f>_xlfn.RANK.AVG(Table2[[#This Row],[6M Return vs Nifty Z-Score]],Table2[6M Return vs Nifty Z-Score])</f>
        <v>435</v>
      </c>
      <c r="AU343">
        <f>_xlfn.RANK.AVG(Table2[[#This Row],[Sharpe Ratio Z-Score]],Table2[Sharpe Ratio Z-Score])</f>
        <v>233</v>
      </c>
      <c r="AV343">
        <f>(Table2[[#This Row],[Rank 1Y]]+Table2[[#This Row],[Rank 6M]]+Table2[[#This Row],[Rank Sharpe]])/3</f>
        <v>350.33333333333331</v>
      </c>
    </row>
    <row r="344" spans="1:48" hidden="1" x14ac:dyDescent="0.3">
      <c r="A344" t="s">
        <v>183</v>
      </c>
      <c r="B344" t="s">
        <v>184</v>
      </c>
      <c r="C344" t="s">
        <v>3137</v>
      </c>
      <c r="D344" t="s">
        <v>125</v>
      </c>
      <c r="E344">
        <v>137911.69276135601</v>
      </c>
      <c r="F344">
        <v>5693.05</v>
      </c>
      <c r="G344">
        <v>1.4762246087230699</v>
      </c>
      <c r="H344">
        <f>(Table2[[#This Row],[1Y Return vs Nifty]]-AVERAGE(Table2[1Y Return vs Nifty]))/_xlfn.STDEV.P(Table2[1Y Return vs Nifty])</f>
        <v>-0.389640273334037</v>
      </c>
      <c r="I344">
        <v>-3.8567829665175899</v>
      </c>
      <c r="J344">
        <f>(Table2[[#This Row],[1M Return vs Nifty]]-AVERAGE(Table2[1M Return vs Nifty]))/_xlfn.STDEV.P(Table2[1M Return vs Nifty])</f>
        <v>-0.44084160936441363</v>
      </c>
      <c r="K344">
        <v>12.0923875953064</v>
      </c>
      <c r="L344">
        <f>(Table2[[#This Row],[6M Return vs Nifty]]-AVERAGE(Table2[6M Return vs Nifty]))/_xlfn.STDEV.P(Table2[6M Return vs Nifty])</f>
        <v>0.22115610300805455</v>
      </c>
      <c r="M344">
        <v>1.2481505237820401</v>
      </c>
      <c r="N344">
        <f>(Table2[[#This Row],[1W Return vs Nifty]]-AVERAGE(Table2[1W Return vs Nifty]))/_xlfn.STDEV.P(Table2[1W Return vs Nifty])</f>
        <v>-8.9850326871561779E-3</v>
      </c>
      <c r="O344">
        <v>5845.69</v>
      </c>
      <c r="P344">
        <v>5898.1773138467197</v>
      </c>
      <c r="Q344">
        <v>5505.2741660225702</v>
      </c>
      <c r="R344">
        <v>45.579671636071801</v>
      </c>
      <c r="S344" s="1">
        <f>(Table2[[#This Row],[Close Price]]-Table2[[#This Row],[20D EMA]])/Table2[[#This Row],[20D EMA]]</f>
        <v>-2.6111545429196456E-2</v>
      </c>
      <c r="T344" s="1">
        <f>(Table2[[#This Row],[Close Price]]-Table2[[#This Row],[50D EMA]])/Table2[[#This Row],[50D EMA]]</f>
        <v>-3.4778085318858946E-2</v>
      </c>
      <c r="U344" s="1">
        <f>(Table2[[#This Row],[Close Price]]-Table2[[#This Row],[200D EMA]])/Table2[[#This Row],[200D EMA]]</f>
        <v>3.4108352883920688E-2</v>
      </c>
      <c r="V344">
        <v>0.66332050716683799</v>
      </c>
      <c r="W344">
        <v>5652.05</v>
      </c>
      <c r="X344">
        <v>5768.55</v>
      </c>
      <c r="Y344">
        <v>5611.05</v>
      </c>
      <c r="Z344">
        <v>5799</v>
      </c>
      <c r="AA344">
        <v>5652.05</v>
      </c>
      <c r="AB344">
        <v>5768.55</v>
      </c>
      <c r="AC344" s="1">
        <f>(Table2[[#This Row],[Close Price]]/Table2[[#This Row],[Day Low]])-1</f>
        <v>7.2540051839597997E-3</v>
      </c>
      <c r="AD344" s="1">
        <f>(Table2[[#This Row],[Day High]]/Table2[[#This Row],[Close Price]])-1</f>
        <v>1.3261784105180974E-2</v>
      </c>
      <c r="AE344" s="1">
        <f>(Table2[[#This Row],[Close Price]]/Table2[[#This Row],[Current Week Low]])-1</f>
        <v>1.4614020548738615E-2</v>
      </c>
      <c r="AF344" s="1">
        <f>(Table2[[#This Row],[Current Week High]]/Table2[[#This Row],[Close Price]])-1</f>
        <v>1.8610410939654543E-2</v>
      </c>
      <c r="AG344" s="1">
        <f>(Table2[[#This Row],[Close Price]]/Table2[[#This Row],[Current Month Low]])-1</f>
        <v>7.2540051839597997E-3</v>
      </c>
      <c r="AH344" s="1">
        <f>(Table2[[#This Row],[Current Month High]]/Table2[[#This Row],[Close Price]])-1</f>
        <v>1.3261784105180974E-2</v>
      </c>
      <c r="AI344">
        <v>13.6455854067679</v>
      </c>
      <c r="AJ344">
        <v>30.943947374473801</v>
      </c>
      <c r="AK344" t="str">
        <f>IF(AND(Table2[[#This Row],[20D EMA]]&gt;Table2[[#This Row],[50D EMA]],Table2[[#This Row],[50D EMA]]&gt;Table2[[#This Row],[200D EMA]]),"Uptrend","Downtrend/NoTrend")</f>
        <v>Downtrend/NoTrend</v>
      </c>
      <c r="AL344">
        <v>0.04</v>
      </c>
      <c r="AM344" t="s">
        <v>3181</v>
      </c>
      <c r="AN344">
        <v>-6.52</v>
      </c>
      <c r="AO344" t="s">
        <v>3180</v>
      </c>
      <c r="AP344">
        <v>4.9880643434189E-2</v>
      </c>
      <c r="AQ344">
        <f>(Table2[[#This Row],[Sharpe Ratio]]-AVERAGE(Table2[Sharpe Ratio]))/_xlfn.STDEV.P(Table2[Sharpe Ratio])</f>
        <v>-9.4469535080188932E-2</v>
      </c>
      <c r="AR3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4">
        <f>_xlfn.RANK.AVG(Table2[[#This Row],[1Y Return vs Nifty Z-Score]],Table2[1Y Return vs Nifty Z-Score])</f>
        <v>444</v>
      </c>
      <c r="AT344">
        <f>_xlfn.RANK.AVG(Table2[[#This Row],[6M Return vs Nifty Z-Score]],Table2[6M Return vs Nifty Z-Score])</f>
        <v>243</v>
      </c>
      <c r="AU344">
        <f>_xlfn.RANK.AVG(Table2[[#This Row],[Sharpe Ratio Z-Score]],Table2[Sharpe Ratio Z-Score])</f>
        <v>365</v>
      </c>
      <c r="AV344">
        <f>(Table2[[#This Row],[Rank 1Y]]+Table2[[#This Row],[Rank 6M]]+Table2[[#This Row],[Rank Sharpe]])/3</f>
        <v>350.66666666666669</v>
      </c>
    </row>
    <row r="345" spans="1:48" x14ac:dyDescent="0.3">
      <c r="A345" t="s">
        <v>227</v>
      </c>
      <c r="B345" t="s">
        <v>228</v>
      </c>
      <c r="C345" t="s">
        <v>3135</v>
      </c>
      <c r="D345" t="s">
        <v>43</v>
      </c>
      <c r="E345">
        <v>107029.697628486</v>
      </c>
      <c r="F345">
        <v>744.95</v>
      </c>
      <c r="G345">
        <v>16.561525029374401</v>
      </c>
      <c r="H345">
        <f>(Table2[[#This Row],[1Y Return vs Nifty]]-AVERAGE(Table2[1Y Return vs Nifty]))/_xlfn.STDEV.P(Table2[1Y Return vs Nifty])</f>
        <v>-0.1347745730121217</v>
      </c>
      <c r="I345">
        <v>1.06060395309697</v>
      </c>
      <c r="J345">
        <f>(Table2[[#This Row],[1M Return vs Nifty]]-AVERAGE(Table2[1M Return vs Nifty]))/_xlfn.STDEV.P(Table2[1M Return vs Nifty])</f>
        <v>8.4638977035573146E-2</v>
      </c>
      <c r="K345">
        <v>21.689923252097799</v>
      </c>
      <c r="L345">
        <f>(Table2[[#This Row],[6M Return vs Nifty]]-AVERAGE(Table2[6M Return vs Nifty]))/_xlfn.STDEV.P(Table2[6M Return vs Nifty])</f>
        <v>0.55502443074984076</v>
      </c>
      <c r="M345">
        <v>-4.3770556952191599</v>
      </c>
      <c r="N345">
        <f>(Table2[[#This Row],[1W Return vs Nifty]]-AVERAGE(Table2[1W Return vs Nifty]))/_xlfn.STDEV.P(Table2[1W Return vs Nifty])</f>
        <v>-1.0773696438245817</v>
      </c>
      <c r="O345">
        <v>749.33</v>
      </c>
      <c r="P345">
        <v>741.81355760491601</v>
      </c>
      <c r="Q345">
        <v>659.91289460884502</v>
      </c>
      <c r="R345">
        <v>48.4165862198208</v>
      </c>
      <c r="S345" s="1">
        <f>(Table2[[#This Row],[Close Price]]-Table2[[#This Row],[20D EMA]])/Table2[[#This Row],[20D EMA]]</f>
        <v>-5.8452217314133893E-3</v>
      </c>
      <c r="T345" s="1">
        <f>(Table2[[#This Row],[Close Price]]-Table2[[#This Row],[50D EMA]])/Table2[[#This Row],[50D EMA]]</f>
        <v>4.2280737025225364E-3</v>
      </c>
      <c r="U345" s="1">
        <f>(Table2[[#This Row],[Close Price]]-Table2[[#This Row],[200D EMA]])/Table2[[#This Row],[200D EMA]]</f>
        <v>0.12886110589119446</v>
      </c>
      <c r="V345">
        <v>0.76668953964530095</v>
      </c>
      <c r="W345">
        <v>738.1</v>
      </c>
      <c r="X345">
        <v>750</v>
      </c>
      <c r="Y345">
        <v>732.45</v>
      </c>
      <c r="Z345">
        <v>773.9</v>
      </c>
      <c r="AA345">
        <v>738.1</v>
      </c>
      <c r="AB345">
        <v>750</v>
      </c>
      <c r="AC345" s="1">
        <f>(Table2[[#This Row],[Close Price]]/Table2[[#This Row],[Day Low]])-1</f>
        <v>9.2805852865465166E-3</v>
      </c>
      <c r="AD345" s="1">
        <f>(Table2[[#This Row],[Day High]]/Table2[[#This Row],[Close Price]])-1</f>
        <v>6.7789784549296961E-3</v>
      </c>
      <c r="AE345" s="1">
        <f>(Table2[[#This Row],[Close Price]]/Table2[[#This Row],[Current Week Low]])-1</f>
        <v>1.7066011331831499E-2</v>
      </c>
      <c r="AF345" s="1">
        <f>(Table2[[#This Row],[Current Week High]]/Table2[[#This Row],[Close Price]])-1</f>
        <v>3.8861668568360264E-2</v>
      </c>
      <c r="AG345" s="1">
        <f>(Table2[[#This Row],[Close Price]]/Table2[[#This Row],[Current Month Low]])-1</f>
        <v>9.2805852865465166E-3</v>
      </c>
      <c r="AH345" s="1">
        <f>(Table2[[#This Row],[Current Month High]]/Table2[[#This Row],[Close Price]])-1</f>
        <v>6.7789784549296961E-3</v>
      </c>
      <c r="AI345">
        <v>6.9601986710517298</v>
      </c>
      <c r="AJ345">
        <v>60.740101413313198</v>
      </c>
      <c r="AK345" t="str">
        <f>IF(AND(Table2[[#This Row],[20D EMA]]&gt;Table2[[#This Row],[50D EMA]],Table2[[#This Row],[50D EMA]]&gt;Table2[[#This Row],[200D EMA]]),"Uptrend","Downtrend/NoTrend")</f>
        <v>Uptrend</v>
      </c>
      <c r="AL345">
        <v>-0.02</v>
      </c>
      <c r="AM345" t="s">
        <v>3180</v>
      </c>
      <c r="AN345">
        <v>-0.06</v>
      </c>
      <c r="AO345" t="s">
        <v>3180</v>
      </c>
      <c r="AP345">
        <v>-5.1214349730589999E-3</v>
      </c>
      <c r="AQ345">
        <f>(Table2[[#This Row],[Sharpe Ratio]]-AVERAGE(Table2[Sharpe Ratio]))/_xlfn.STDEV.P(Table2[Sharpe Ratio])</f>
        <v>-0.74786319850554739</v>
      </c>
      <c r="AR3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-1.3203440075568369</v>
      </c>
      <c r="AS345">
        <f>_xlfn.RANK.AVG(Table2[[#This Row],[1Y Return vs Nifty Z-Score]],Table2[1Y Return vs Nifty Z-Score])</f>
        <v>340</v>
      </c>
      <c r="AT345">
        <f>_xlfn.RANK.AVG(Table2[[#This Row],[6M Return vs Nifty Z-Score]],Table2[6M Return vs Nifty Z-Score])</f>
        <v>146</v>
      </c>
      <c r="AU345">
        <f>_xlfn.RANK.AVG(Table2[[#This Row],[Sharpe Ratio Z-Score]],Table2[Sharpe Ratio Z-Score])</f>
        <v>566</v>
      </c>
      <c r="AV345">
        <f>(Table2[[#This Row],[Rank 1Y]]+Table2[[#This Row],[Rank 6M]]+Table2[[#This Row],[Rank Sharpe]])/3</f>
        <v>350.66666666666669</v>
      </c>
    </row>
    <row r="346" spans="1:48" hidden="1" x14ac:dyDescent="0.3">
      <c r="A346" t="s">
        <v>2048</v>
      </c>
      <c r="B346" t="s">
        <v>2049</v>
      </c>
      <c r="C346" t="s">
        <v>3149</v>
      </c>
      <c r="D346" t="s">
        <v>284</v>
      </c>
      <c r="E346">
        <v>3120.0846762863198</v>
      </c>
      <c r="F346">
        <v>310.5</v>
      </c>
      <c r="G346">
        <v>27.0267527723142</v>
      </c>
      <c r="H346">
        <f>(Table2[[#This Row],[1Y Return vs Nifty]]-AVERAGE(Table2[1Y Return vs Nifty]))/_xlfn.STDEV.P(Table2[1Y Return vs Nifty])</f>
        <v>4.2035137325587772E-2</v>
      </c>
      <c r="I346">
        <v>5.2472068055857603E-3</v>
      </c>
      <c r="J346">
        <f>(Table2[[#This Row],[1M Return vs Nifty]]-AVERAGE(Table2[1M Return vs Nifty]))/_xlfn.STDEV.P(Table2[1M Return vs Nifty])</f>
        <v>-2.8138294911505518E-2</v>
      </c>
      <c r="K346">
        <v>7.4817019356465497</v>
      </c>
      <c r="L346">
        <f>(Table2[[#This Row],[6M Return vs Nifty]]-AVERAGE(Table2[6M Return vs Nifty]))/_xlfn.STDEV.P(Table2[6M Return vs Nifty])</f>
        <v>6.076473109953897E-2</v>
      </c>
      <c r="M346">
        <v>-0.69106373842786495</v>
      </c>
      <c r="N346">
        <f>(Table2[[#This Row],[1W Return vs Nifty]]-AVERAGE(Table2[1W Return vs Nifty]))/_xlfn.STDEV.P(Table2[1W Return vs Nifty])</f>
        <v>-0.37729627227245766</v>
      </c>
      <c r="O346">
        <v>308.79000000000002</v>
      </c>
      <c r="P346">
        <v>315.66853736386003</v>
      </c>
      <c r="Q346">
        <v>289.106055945675</v>
      </c>
      <c r="R346">
        <v>45.935436238368403</v>
      </c>
      <c r="S346" s="1">
        <f>(Table2[[#This Row],[Close Price]]-Table2[[#This Row],[20D EMA]])/Table2[[#This Row],[20D EMA]]</f>
        <v>5.5377440979305663E-3</v>
      </c>
      <c r="T346" s="1">
        <f>(Table2[[#This Row],[Close Price]]-Table2[[#This Row],[50D EMA]])/Table2[[#This Row],[50D EMA]]</f>
        <v>-1.637330538869141E-2</v>
      </c>
      <c r="U346" s="1">
        <f>(Table2[[#This Row],[Close Price]]-Table2[[#This Row],[200D EMA]])/Table2[[#This Row],[200D EMA]]</f>
        <v>7.4000331761798419E-2</v>
      </c>
      <c r="V346">
        <v>0.69049992059904297</v>
      </c>
      <c r="W346">
        <v>304.8</v>
      </c>
      <c r="X346">
        <v>312</v>
      </c>
      <c r="Y346">
        <v>287.3</v>
      </c>
      <c r="Z346">
        <v>314</v>
      </c>
      <c r="AA346">
        <v>304.8</v>
      </c>
      <c r="AB346">
        <v>312</v>
      </c>
      <c r="AC346" s="1">
        <f>(Table2[[#This Row],[Close Price]]/Table2[[#This Row],[Day Low]])-1</f>
        <v>1.870078740157477E-2</v>
      </c>
      <c r="AD346" s="1">
        <f>(Table2[[#This Row],[Day High]]/Table2[[#This Row],[Close Price]])-1</f>
        <v>4.8309178743961567E-3</v>
      </c>
      <c r="AE346" s="1">
        <f>(Table2[[#This Row],[Close Price]]/Table2[[#This Row],[Current Week Low]])-1</f>
        <v>8.075182735816222E-2</v>
      </c>
      <c r="AF346" s="1">
        <f>(Table2[[#This Row],[Current Week High]]/Table2[[#This Row],[Close Price]])-1</f>
        <v>1.1272141706924366E-2</v>
      </c>
      <c r="AG346" s="1">
        <f>(Table2[[#This Row],[Close Price]]/Table2[[#This Row],[Current Month Low]])-1</f>
        <v>1.870078740157477E-2</v>
      </c>
      <c r="AH346" s="1">
        <f>(Table2[[#This Row],[Current Month High]]/Table2[[#This Row],[Close Price]])-1</f>
        <v>4.8309178743961567E-3</v>
      </c>
      <c r="AI346">
        <v>16.8599033816425</v>
      </c>
      <c r="AJ346">
        <v>64.285714285714207</v>
      </c>
      <c r="AK346" t="str">
        <f>IF(AND(Table2[[#This Row],[20D EMA]]&gt;Table2[[#This Row],[50D EMA]],Table2[[#This Row],[50D EMA]]&gt;Table2[[#This Row],[200D EMA]]),"Uptrend","Downtrend/NoTrend")</f>
        <v>Downtrend/NoTrend</v>
      </c>
      <c r="AL346">
        <v>0</v>
      </c>
      <c r="AM346" t="s">
        <v>3182</v>
      </c>
      <c r="AN346">
        <v>-2.54</v>
      </c>
      <c r="AO346" t="s">
        <v>3180</v>
      </c>
      <c r="AP346">
        <v>1.2253273473705001E-2</v>
      </c>
      <c r="AQ346">
        <f>(Table2[[#This Row],[Sharpe Ratio]]-AVERAGE(Table2[Sharpe Ratio]))/_xlfn.STDEV.P(Table2[Sharpe Ratio])</f>
        <v>-0.54146146366705727</v>
      </c>
      <c r="AR3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6">
        <f>_xlfn.RANK.AVG(Table2[[#This Row],[1Y Return vs Nifty Z-Score]],Table2[1Y Return vs Nifty Z-Score])</f>
        <v>284</v>
      </c>
      <c r="AT346">
        <f>_xlfn.RANK.AVG(Table2[[#This Row],[6M Return vs Nifty Z-Score]],Table2[6M Return vs Nifty Z-Score])</f>
        <v>297</v>
      </c>
      <c r="AU346">
        <f>_xlfn.RANK.AVG(Table2[[#This Row],[Sharpe Ratio Z-Score]],Table2[Sharpe Ratio Z-Score])</f>
        <v>471</v>
      </c>
      <c r="AV346">
        <f>(Table2[[#This Row],[Rank 1Y]]+Table2[[#This Row],[Rank 6M]]+Table2[[#This Row],[Rank Sharpe]])/3</f>
        <v>350.66666666666669</v>
      </c>
    </row>
    <row r="347" spans="1:48" hidden="1" x14ac:dyDescent="0.3">
      <c r="A347" t="s">
        <v>1554</v>
      </c>
      <c r="B347" t="s">
        <v>1555</v>
      </c>
      <c r="C347" t="s">
        <v>3145</v>
      </c>
      <c r="D347" t="s">
        <v>202</v>
      </c>
      <c r="E347">
        <v>6287.9062826891204</v>
      </c>
      <c r="F347">
        <v>1573.05</v>
      </c>
      <c r="G347">
        <v>51.611950673356098</v>
      </c>
      <c r="H347">
        <f>(Table2[[#This Row],[1Y Return vs Nifty]]-AVERAGE(Table2[1Y Return vs Nifty]))/_xlfn.STDEV.P(Table2[1Y Return vs Nifty])</f>
        <v>0.45740132201383304</v>
      </c>
      <c r="I347">
        <v>-8.8675510935922492</v>
      </c>
      <c r="J347">
        <f>(Table2[[#This Row],[1M Return vs Nifty]]-AVERAGE(Table2[1M Return vs Nifty]))/_xlfn.STDEV.P(Table2[1M Return vs Nifty])</f>
        <v>-0.97630107529066679</v>
      </c>
      <c r="K347">
        <v>-3.78247638142019</v>
      </c>
      <c r="L347">
        <f>(Table2[[#This Row],[6M Return vs Nifty]]-AVERAGE(Table2[6M Return vs Nifty]))/_xlfn.STDEV.P(Table2[6M Return vs Nifty])</f>
        <v>-0.33108089600612128</v>
      </c>
      <c r="M347">
        <v>-29.679510604699502</v>
      </c>
      <c r="N347">
        <f>(Table2[[#This Row],[1W Return vs Nifty]]-AVERAGE(Table2[1W Return vs Nifty]))/_xlfn.STDEV.P(Table2[1W Return vs Nifty])</f>
        <v>-5.8830162986928682</v>
      </c>
      <c r="O347">
        <v>1867.59</v>
      </c>
      <c r="P347">
        <v>1884.88931121835</v>
      </c>
      <c r="Q347">
        <v>1622.6345046185299</v>
      </c>
      <c r="R347">
        <v>24.247788535885299</v>
      </c>
      <c r="S347" s="1">
        <f>(Table2[[#This Row],[Close Price]]-Table2[[#This Row],[20D EMA]])/Table2[[#This Row],[20D EMA]]</f>
        <v>-0.15771127495863652</v>
      </c>
      <c r="T347" s="1">
        <f>(Table2[[#This Row],[Close Price]]-Table2[[#This Row],[50D EMA]])/Table2[[#This Row],[50D EMA]]</f>
        <v>-0.16544171021734116</v>
      </c>
      <c r="U347" s="1">
        <f>(Table2[[#This Row],[Close Price]]-Table2[[#This Row],[200D EMA]])/Table2[[#This Row],[200D EMA]]</f>
        <v>-3.0558024297768129E-2</v>
      </c>
      <c r="V347">
        <v>1.7357300754904801</v>
      </c>
      <c r="W347">
        <v>1558.4</v>
      </c>
      <c r="X347">
        <v>1586</v>
      </c>
      <c r="Y347">
        <v>1481.65</v>
      </c>
      <c r="Z347">
        <v>1900</v>
      </c>
      <c r="AA347">
        <v>1558.4</v>
      </c>
      <c r="AB347">
        <v>1586</v>
      </c>
      <c r="AC347" s="1">
        <f>(Table2[[#This Row],[Close Price]]/Table2[[#This Row],[Day Low]])-1</f>
        <v>9.4006673511293215E-3</v>
      </c>
      <c r="AD347" s="1">
        <f>(Table2[[#This Row],[Day High]]/Table2[[#This Row],[Close Price]])-1</f>
        <v>8.232414735704463E-3</v>
      </c>
      <c r="AE347" s="1">
        <f>(Table2[[#This Row],[Close Price]]/Table2[[#This Row],[Current Week Low]])-1</f>
        <v>6.1687982991934565E-2</v>
      </c>
      <c r="AF347" s="1">
        <f>(Table2[[#This Row],[Current Week High]]/Table2[[#This Row],[Close Price]])-1</f>
        <v>0.20784463303772927</v>
      </c>
      <c r="AG347" s="1">
        <f>(Table2[[#This Row],[Close Price]]/Table2[[#This Row],[Current Month Low]])-1</f>
        <v>9.4006673511293215E-3</v>
      </c>
      <c r="AH347" s="1">
        <f>(Table2[[#This Row],[Current Month High]]/Table2[[#This Row],[Close Price]])-1</f>
        <v>8.232414735704463E-3</v>
      </c>
      <c r="AI347">
        <v>50.020660500301901</v>
      </c>
      <c r="AJ347">
        <v>85.064705882352897</v>
      </c>
      <c r="AK347" t="str">
        <f>IF(AND(Table2[[#This Row],[20D EMA]]&gt;Table2[[#This Row],[50D EMA]],Table2[[#This Row],[50D EMA]]&gt;Table2[[#This Row],[200D EMA]]),"Uptrend","Downtrend/NoTrend")</f>
        <v>Downtrend/NoTrend</v>
      </c>
      <c r="AL347">
        <v>-0.21</v>
      </c>
      <c r="AM347" t="s">
        <v>3180</v>
      </c>
      <c r="AN347">
        <v>-27.14</v>
      </c>
      <c r="AO347" t="s">
        <v>3180</v>
      </c>
      <c r="AP347">
        <v>2.0802625737264002E-2</v>
      </c>
      <c r="AQ347">
        <f>(Table2[[#This Row],[Sharpe Ratio]]-AVERAGE(Table2[Sharpe Ratio]))/_xlfn.STDEV.P(Table2[Sharpe Ratio])</f>
        <v>-0.43989998168014061</v>
      </c>
      <c r="AR3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7">
        <f>_xlfn.RANK.AVG(Table2[[#This Row],[1Y Return vs Nifty Z-Score]],Table2[1Y Return vs Nifty Z-Score])</f>
        <v>178</v>
      </c>
      <c r="AT347">
        <f>_xlfn.RANK.AVG(Table2[[#This Row],[6M Return vs Nifty Z-Score]],Table2[6M Return vs Nifty Z-Score])</f>
        <v>429</v>
      </c>
      <c r="AU347">
        <f>_xlfn.RANK.AVG(Table2[[#This Row],[Sharpe Ratio Z-Score]],Table2[Sharpe Ratio Z-Score])</f>
        <v>447</v>
      </c>
      <c r="AV347">
        <f>(Table2[[#This Row],[Rank 1Y]]+Table2[[#This Row],[Rank 6M]]+Table2[[#This Row],[Rank Sharpe]])/3</f>
        <v>351.33333333333331</v>
      </c>
    </row>
    <row r="348" spans="1:48" hidden="1" x14ac:dyDescent="0.3">
      <c r="A348" t="s">
        <v>1196</v>
      </c>
      <c r="B348" t="s">
        <v>1197</v>
      </c>
      <c r="C348" t="s">
        <v>3144</v>
      </c>
      <c r="D348" t="s">
        <v>438</v>
      </c>
      <c r="E348">
        <v>10077.612770489501</v>
      </c>
      <c r="F348">
        <v>220.05</v>
      </c>
      <c r="G348">
        <v>31.9874687321803</v>
      </c>
      <c r="H348">
        <f>(Table2[[#This Row],[1Y Return vs Nifty]]-AVERAGE(Table2[1Y Return vs Nifty]))/_xlfn.STDEV.P(Table2[1Y Return vs Nifty])</f>
        <v>0.1258462853938466</v>
      </c>
      <c r="I348">
        <v>-11.524124119305499</v>
      </c>
      <c r="J348">
        <f>(Table2[[#This Row],[1M Return vs Nifty]]-AVERAGE(Table2[1M Return vs Nifty]))/_xlfn.STDEV.P(Table2[1M Return vs Nifty])</f>
        <v>-1.260187125785877</v>
      </c>
      <c r="K348">
        <v>-10.941602870146699</v>
      </c>
      <c r="L348">
        <f>(Table2[[#This Row],[6M Return vs Nifty]]-AVERAGE(Table2[6M Return vs Nifty]))/_xlfn.STDEV.P(Table2[6M Return vs Nifty])</f>
        <v>-0.58012457496257197</v>
      </c>
      <c r="M348">
        <v>0.1402202246949</v>
      </c>
      <c r="N348">
        <f>(Table2[[#This Row],[1W Return vs Nifty]]-AVERAGE(Table2[1W Return vs Nifty]))/_xlfn.STDEV.P(Table2[1W Return vs Nifty])</f>
        <v>-0.21941210605545663</v>
      </c>
      <c r="O348">
        <v>226.37</v>
      </c>
      <c r="P348">
        <v>241.65195309095699</v>
      </c>
      <c r="Q348">
        <v>232.22696152399399</v>
      </c>
      <c r="R348">
        <v>42.814123889854898</v>
      </c>
      <c r="S348" s="1">
        <f>(Table2[[#This Row],[Close Price]]-Table2[[#This Row],[20D EMA]])/Table2[[#This Row],[20D EMA]]</f>
        <v>-2.7918893846357703E-2</v>
      </c>
      <c r="T348" s="1">
        <f>(Table2[[#This Row],[Close Price]]-Table2[[#This Row],[50D EMA]])/Table2[[#This Row],[50D EMA]]</f>
        <v>-8.9392834672542776E-2</v>
      </c>
      <c r="U348" s="1">
        <f>(Table2[[#This Row],[Close Price]]-Table2[[#This Row],[200D EMA]])/Table2[[#This Row],[200D EMA]]</f>
        <v>-5.243560628827261E-2</v>
      </c>
      <c r="V348">
        <v>0.65956690177424904</v>
      </c>
      <c r="W348">
        <v>217.2</v>
      </c>
      <c r="X348">
        <v>221</v>
      </c>
      <c r="Y348">
        <v>199.3</v>
      </c>
      <c r="Z348">
        <v>221</v>
      </c>
      <c r="AA348">
        <v>217.2</v>
      </c>
      <c r="AB348">
        <v>221</v>
      </c>
      <c r="AC348" s="1">
        <f>(Table2[[#This Row],[Close Price]]/Table2[[#This Row],[Day Low]])-1</f>
        <v>1.3121546961326169E-2</v>
      </c>
      <c r="AD348" s="1">
        <f>(Table2[[#This Row],[Day High]]/Table2[[#This Row],[Close Price]])-1</f>
        <v>4.3172006362190984E-3</v>
      </c>
      <c r="AE348" s="1">
        <f>(Table2[[#This Row],[Close Price]]/Table2[[#This Row],[Current Week Low]])-1</f>
        <v>0.10411440040140496</v>
      </c>
      <c r="AF348" s="1">
        <f>(Table2[[#This Row],[Current Week High]]/Table2[[#This Row],[Close Price]])-1</f>
        <v>4.3172006362190984E-3</v>
      </c>
      <c r="AG348" s="1">
        <f>(Table2[[#This Row],[Close Price]]/Table2[[#This Row],[Current Month Low]])-1</f>
        <v>1.3121546961326169E-2</v>
      </c>
      <c r="AH348" s="1">
        <f>(Table2[[#This Row],[Current Month High]]/Table2[[#This Row],[Close Price]])-1</f>
        <v>4.3172006362190984E-3</v>
      </c>
      <c r="AI348">
        <v>74.596682572142598</v>
      </c>
      <c r="AJ348">
        <v>68.298279158699799</v>
      </c>
      <c r="AK348" t="str">
        <f>IF(AND(Table2[[#This Row],[20D EMA]]&gt;Table2[[#This Row],[50D EMA]],Table2[[#This Row],[50D EMA]]&gt;Table2[[#This Row],[200D EMA]]),"Uptrend","Downtrend/NoTrend")</f>
        <v>Downtrend/NoTrend</v>
      </c>
      <c r="AL348">
        <v>-0.15</v>
      </c>
      <c r="AM348" t="s">
        <v>3180</v>
      </c>
      <c r="AN348">
        <v>-11.31</v>
      </c>
      <c r="AO348" t="s">
        <v>3180</v>
      </c>
      <c r="AP348">
        <v>7.7719811304576003E-2</v>
      </c>
      <c r="AQ348">
        <f>(Table2[[#This Row],[Sharpe Ratio]]-AVERAGE(Table2[Sharpe Ratio]))/_xlfn.STDEV.P(Table2[Sharpe Ratio])</f>
        <v>0.23624407444676832</v>
      </c>
      <c r="AR3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8">
        <f>_xlfn.RANK.AVG(Table2[[#This Row],[1Y Return vs Nifty Z-Score]],Table2[1Y Return vs Nifty Z-Score])</f>
        <v>258</v>
      </c>
      <c r="AT348">
        <f>_xlfn.RANK.AVG(Table2[[#This Row],[6M Return vs Nifty Z-Score]],Table2[6M Return vs Nifty Z-Score])</f>
        <v>520</v>
      </c>
      <c r="AU348">
        <f>_xlfn.RANK.AVG(Table2[[#This Row],[Sharpe Ratio Z-Score]],Table2[Sharpe Ratio Z-Score])</f>
        <v>281</v>
      </c>
      <c r="AV348">
        <f>(Table2[[#This Row],[Rank 1Y]]+Table2[[#This Row],[Rank 6M]]+Table2[[#This Row],[Rank Sharpe]])/3</f>
        <v>353</v>
      </c>
    </row>
    <row r="349" spans="1:48" hidden="1" x14ac:dyDescent="0.3">
      <c r="A349" t="s">
        <v>1106</v>
      </c>
      <c r="B349" t="s">
        <v>1107</v>
      </c>
      <c r="C349" t="s">
        <v>3141</v>
      </c>
      <c r="D349" t="s">
        <v>409</v>
      </c>
      <c r="E349">
        <v>11347.326519620499</v>
      </c>
      <c r="F349">
        <v>2809.55</v>
      </c>
      <c r="G349">
        <v>5.0750173556419496</v>
      </c>
      <c r="H349">
        <f>(Table2[[#This Row],[1Y Return vs Nifty]]-AVERAGE(Table2[1Y Return vs Nifty]))/_xlfn.STDEV.P(Table2[1Y Return vs Nifty])</f>
        <v>-0.32883877729612726</v>
      </c>
      <c r="I349">
        <v>-5.8074027717588503</v>
      </c>
      <c r="J349">
        <f>(Table2[[#This Row],[1M Return vs Nifty]]-AVERAGE(Table2[1M Return vs Nifty]))/_xlfn.STDEV.P(Table2[1M Return vs Nifty])</f>
        <v>-0.64928826118532612</v>
      </c>
      <c r="K349">
        <v>-0.37966287072939497</v>
      </c>
      <c r="L349">
        <f>(Table2[[#This Row],[6M Return vs Nifty]]-AVERAGE(Table2[6M Return vs Nifty]))/_xlfn.STDEV.P(Table2[6M Return vs Nifty])</f>
        <v>-0.21270762842387764</v>
      </c>
      <c r="M349">
        <v>-0.65685003931238095</v>
      </c>
      <c r="N349">
        <f>(Table2[[#This Row],[1W Return vs Nifty]]-AVERAGE(Table2[1W Return vs Nifty]))/_xlfn.STDEV.P(Table2[1W Return vs Nifty])</f>
        <v>-0.37079813012406909</v>
      </c>
      <c r="O349">
        <v>2878.99</v>
      </c>
      <c r="P349">
        <v>2880.0098939510199</v>
      </c>
      <c r="Q349">
        <v>2663.01279442959</v>
      </c>
      <c r="R349">
        <v>42.966472776618801</v>
      </c>
      <c r="S349" s="1">
        <f>(Table2[[#This Row],[Close Price]]-Table2[[#This Row],[20D EMA]])/Table2[[#This Row],[20D EMA]]</f>
        <v>-2.4119569710210734E-2</v>
      </c>
      <c r="T349" s="1">
        <f>(Table2[[#This Row],[Close Price]]-Table2[[#This Row],[50D EMA]])/Table2[[#This Row],[50D EMA]]</f>
        <v>-2.4465156907623457E-2</v>
      </c>
      <c r="U349" s="1">
        <f>(Table2[[#This Row],[Close Price]]-Table2[[#This Row],[200D EMA]])/Table2[[#This Row],[200D EMA]]</f>
        <v>5.5026849993710984E-2</v>
      </c>
      <c r="V349">
        <v>0.66546147482930995</v>
      </c>
      <c r="W349">
        <v>2788</v>
      </c>
      <c r="X349">
        <v>2839</v>
      </c>
      <c r="Y349">
        <v>2692.95</v>
      </c>
      <c r="Z349">
        <v>2844.3</v>
      </c>
      <c r="AA349">
        <v>2788</v>
      </c>
      <c r="AB349">
        <v>2839</v>
      </c>
      <c r="AC349" s="1">
        <f>(Table2[[#This Row],[Close Price]]/Table2[[#This Row],[Day Low]])-1</f>
        <v>7.7295552367289133E-3</v>
      </c>
      <c r="AD349" s="1">
        <f>(Table2[[#This Row],[Day High]]/Table2[[#This Row],[Close Price]])-1</f>
        <v>1.0482105675285958E-2</v>
      </c>
      <c r="AE349" s="1">
        <f>(Table2[[#This Row],[Close Price]]/Table2[[#This Row],[Current Week Low]])-1</f>
        <v>4.3298241705193252E-2</v>
      </c>
      <c r="AF349" s="1">
        <f>(Table2[[#This Row],[Current Week High]]/Table2[[#This Row],[Close Price]])-1</f>
        <v>1.2368528767952247E-2</v>
      </c>
      <c r="AG349" s="1">
        <f>(Table2[[#This Row],[Close Price]]/Table2[[#This Row],[Current Month Low]])-1</f>
        <v>7.7295552367289133E-3</v>
      </c>
      <c r="AH349" s="1">
        <f>(Table2[[#This Row],[Current Month High]]/Table2[[#This Row],[Close Price]])-1</f>
        <v>1.0482105675285958E-2</v>
      </c>
      <c r="AI349">
        <v>16.139595308857199</v>
      </c>
      <c r="AJ349">
        <v>36.319747695293501</v>
      </c>
      <c r="AK349" t="str">
        <f>IF(AND(Table2[[#This Row],[20D EMA]]&gt;Table2[[#This Row],[50D EMA]],Table2[[#This Row],[50D EMA]]&gt;Table2[[#This Row],[200D EMA]]),"Uptrend","Downtrend/NoTrend")</f>
        <v>Downtrend/NoTrend</v>
      </c>
      <c r="AL349">
        <v>0.13</v>
      </c>
      <c r="AM349" t="s">
        <v>3181</v>
      </c>
      <c r="AN349">
        <v>-4.59</v>
      </c>
      <c r="AO349" t="s">
        <v>3180</v>
      </c>
      <c r="AP349">
        <v>8.6727427306996993E-2</v>
      </c>
      <c r="AQ349">
        <f>(Table2[[#This Row],[Sharpe Ratio]]-AVERAGE(Table2[Sharpe Ratio]))/_xlfn.STDEV.P(Table2[Sharpe Ratio])</f>
        <v>0.34324947113328985</v>
      </c>
      <c r="AR3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9">
        <f>_xlfn.RANK.AVG(Table2[[#This Row],[1Y Return vs Nifty Z-Score]],Table2[1Y Return vs Nifty Z-Score])</f>
        <v>413</v>
      </c>
      <c r="AT349">
        <f>_xlfn.RANK.AVG(Table2[[#This Row],[6M Return vs Nifty Z-Score]],Table2[6M Return vs Nifty Z-Score])</f>
        <v>396</v>
      </c>
      <c r="AU349">
        <f>_xlfn.RANK.AVG(Table2[[#This Row],[Sharpe Ratio Z-Score]],Table2[Sharpe Ratio Z-Score])</f>
        <v>254</v>
      </c>
      <c r="AV349">
        <f>(Table2[[#This Row],[Rank 1Y]]+Table2[[#This Row],[Rank 6M]]+Table2[[#This Row],[Rank Sharpe]])/3</f>
        <v>354.33333333333331</v>
      </c>
    </row>
    <row r="350" spans="1:48" hidden="1" x14ac:dyDescent="0.3">
      <c r="A350" t="s">
        <v>150</v>
      </c>
      <c r="B350" t="s">
        <v>151</v>
      </c>
      <c r="C350" t="s">
        <v>3143</v>
      </c>
      <c r="D350" t="s">
        <v>75</v>
      </c>
      <c r="E350">
        <v>180801.703350775</v>
      </c>
      <c r="F350">
        <v>2698.9</v>
      </c>
      <c r="G350">
        <v>17.021796503067499</v>
      </c>
      <c r="H350">
        <f>(Table2[[#This Row],[1Y Return vs Nifty]]-AVERAGE(Table2[1Y Return vs Nifty]))/_xlfn.STDEV.P(Table2[1Y Return vs Nifty])</f>
        <v>-0.1269983002028377</v>
      </c>
      <c r="I350">
        <v>1.5990401730942501</v>
      </c>
      <c r="J350">
        <f>(Table2[[#This Row],[1M Return vs Nifty]]-AVERAGE(Table2[1M Return vs Nifty]))/_xlfn.STDEV.P(Table2[1M Return vs Nifty])</f>
        <v>0.14217721538215836</v>
      </c>
      <c r="K350">
        <v>3.2126187100121602</v>
      </c>
      <c r="L350">
        <f>(Table2[[#This Row],[6M Return vs Nifty]]-AVERAGE(Table2[6M Return vs Nifty]))/_xlfn.STDEV.P(Table2[6M Return vs Nifty])</f>
        <v>-8.7743357695576535E-2</v>
      </c>
      <c r="M350">
        <v>0.64665593305913405</v>
      </c>
      <c r="N350">
        <f>(Table2[[#This Row],[1W Return vs Nifty]]-AVERAGE(Table2[1W Return vs Nifty]))/_xlfn.STDEV.P(Table2[1W Return vs Nifty])</f>
        <v>-0.12322574483030325</v>
      </c>
      <c r="O350">
        <v>2694.23</v>
      </c>
      <c r="P350">
        <v>2696.7017118865101</v>
      </c>
      <c r="Q350">
        <v>2490.07759469149</v>
      </c>
      <c r="R350">
        <v>47.060607886500499</v>
      </c>
      <c r="S350" s="1">
        <f>(Table2[[#This Row],[Close Price]]-Table2[[#This Row],[20D EMA]])/Table2[[#This Row],[20D EMA]]</f>
        <v>1.7333338282181079E-3</v>
      </c>
      <c r="T350" s="1">
        <f>(Table2[[#This Row],[Close Price]]-Table2[[#This Row],[50D EMA]])/Table2[[#This Row],[50D EMA]]</f>
        <v>8.1517659287283245E-4</v>
      </c>
      <c r="U350" s="1">
        <f>(Table2[[#This Row],[Close Price]]-Table2[[#This Row],[200D EMA]])/Table2[[#This Row],[200D EMA]]</f>
        <v>8.3861806456831417E-2</v>
      </c>
      <c r="V350">
        <v>0.67549992094411904</v>
      </c>
      <c r="W350">
        <v>2673</v>
      </c>
      <c r="X350">
        <v>2719</v>
      </c>
      <c r="Y350">
        <v>2594.3000000000002</v>
      </c>
      <c r="Z350">
        <v>2719</v>
      </c>
      <c r="AA350">
        <v>2673</v>
      </c>
      <c r="AB350">
        <v>2719</v>
      </c>
      <c r="AC350" s="1">
        <f>(Table2[[#This Row],[Close Price]]/Table2[[#This Row],[Day Low]])-1</f>
        <v>9.6894874672652787E-3</v>
      </c>
      <c r="AD350" s="1">
        <f>(Table2[[#This Row],[Day High]]/Table2[[#This Row],[Close Price]])-1</f>
        <v>7.4474786023934758E-3</v>
      </c>
      <c r="AE350" s="1">
        <f>(Table2[[#This Row],[Close Price]]/Table2[[#This Row],[Current Week Low]])-1</f>
        <v>4.0319161238098866E-2</v>
      </c>
      <c r="AF350" s="1">
        <f>(Table2[[#This Row],[Current Week High]]/Table2[[#This Row],[Close Price]])-1</f>
        <v>7.4474786023934758E-3</v>
      </c>
      <c r="AG350" s="1">
        <f>(Table2[[#This Row],[Close Price]]/Table2[[#This Row],[Current Month Low]])-1</f>
        <v>9.6894874672652787E-3</v>
      </c>
      <c r="AH350" s="1">
        <f>(Table2[[#This Row],[Current Month High]]/Table2[[#This Row],[Close Price]])-1</f>
        <v>7.4474786023934758E-3</v>
      </c>
      <c r="AI350">
        <v>6.6267738708362502</v>
      </c>
      <c r="AJ350">
        <v>45.569538848246196</v>
      </c>
      <c r="AK350" t="str">
        <f>IF(AND(Table2[[#This Row],[20D EMA]]&gt;Table2[[#This Row],[50D EMA]],Table2[[#This Row],[50D EMA]]&gt;Table2[[#This Row],[200D EMA]]),"Uptrend","Downtrend/NoTrend")</f>
        <v>Downtrend/NoTrend</v>
      </c>
      <c r="AL350">
        <v>0.09</v>
      </c>
      <c r="AM350" t="s">
        <v>3181</v>
      </c>
      <c r="AN350">
        <v>-2.36</v>
      </c>
      <c r="AO350" t="s">
        <v>3180</v>
      </c>
      <c r="AP350">
        <v>4.5615979155500003E-2</v>
      </c>
      <c r="AQ350">
        <f>(Table2[[#This Row],[Sharpe Ratio]]-AVERAGE(Table2[Sharpe Ratio]))/_xlfn.STDEV.P(Table2[Sharpe Ratio])</f>
        <v>-0.14513134090686969</v>
      </c>
      <c r="AR3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0">
        <f>_xlfn.RANK.AVG(Table2[[#This Row],[1Y Return vs Nifty Z-Score]],Table2[1Y Return vs Nifty Z-Score])</f>
        <v>336</v>
      </c>
      <c r="AT350">
        <f>_xlfn.RANK.AVG(Table2[[#This Row],[6M Return vs Nifty Z-Score]],Table2[6M Return vs Nifty Z-Score])</f>
        <v>352</v>
      </c>
      <c r="AU350">
        <f>_xlfn.RANK.AVG(Table2[[#This Row],[Sharpe Ratio Z-Score]],Table2[Sharpe Ratio Z-Score])</f>
        <v>380</v>
      </c>
      <c r="AV350">
        <f>(Table2[[#This Row],[Rank 1Y]]+Table2[[#This Row],[Rank 6M]]+Table2[[#This Row],[Rank Sharpe]])/3</f>
        <v>356</v>
      </c>
    </row>
    <row r="351" spans="1:48" hidden="1" x14ac:dyDescent="0.3">
      <c r="A351" t="s">
        <v>1011</v>
      </c>
      <c r="B351" t="s">
        <v>1012</v>
      </c>
      <c r="C351" t="s">
        <v>3138</v>
      </c>
      <c r="D351" t="s">
        <v>289</v>
      </c>
      <c r="E351">
        <v>13648.9183514871</v>
      </c>
      <c r="F351">
        <v>599.20000000000005</v>
      </c>
      <c r="G351">
        <v>102.870384742967</v>
      </c>
      <c r="H351">
        <f>(Table2[[#This Row],[1Y Return vs Nifty]]-AVERAGE(Table2[1Y Return vs Nifty]))/_xlfn.STDEV.P(Table2[1Y Return vs Nifty])</f>
        <v>1.323411035593806</v>
      </c>
      <c r="I351">
        <v>0.43571200495562901</v>
      </c>
      <c r="J351">
        <f>(Table2[[#This Row],[1M Return vs Nifty]]-AVERAGE(Table2[1M Return vs Nifty]))/_xlfn.STDEV.P(Table2[1M Return vs Nifty])</f>
        <v>1.7861928022785568E-2</v>
      </c>
      <c r="K351">
        <v>-15.113332376944999</v>
      </c>
      <c r="L351">
        <f>(Table2[[#This Row],[6M Return vs Nifty]]-AVERAGE(Table2[6M Return vs Nifty]))/_xlfn.STDEV.P(Table2[6M Return vs Nifty])</f>
        <v>-0.72524603155650891</v>
      </c>
      <c r="M351">
        <v>2.6289410113477301</v>
      </c>
      <c r="N351">
        <f>(Table2[[#This Row],[1W Return vs Nifty]]-AVERAGE(Table2[1W Return vs Nifty]))/_xlfn.STDEV.P(Table2[1W Return vs Nifty])</f>
        <v>0.25326585211366132</v>
      </c>
      <c r="O351">
        <v>591.9</v>
      </c>
      <c r="P351">
        <v>621.55049297230198</v>
      </c>
      <c r="Q351">
        <v>605.61024200090606</v>
      </c>
      <c r="R351">
        <v>46.387560284517797</v>
      </c>
      <c r="S351" s="1">
        <f>(Table2[[#This Row],[Close Price]]-Table2[[#This Row],[20D EMA]])/Table2[[#This Row],[20D EMA]]</f>
        <v>1.2333164385876108E-2</v>
      </c>
      <c r="T351" s="1">
        <f>(Table2[[#This Row],[Close Price]]-Table2[[#This Row],[50D EMA]])/Table2[[#This Row],[50D EMA]]</f>
        <v>-3.595925548288148E-2</v>
      </c>
      <c r="U351" s="1">
        <f>(Table2[[#This Row],[Close Price]]-Table2[[#This Row],[200D EMA]])/Table2[[#This Row],[200D EMA]]</f>
        <v>-1.0584764847646713E-2</v>
      </c>
      <c r="V351">
        <v>0.67935035579084102</v>
      </c>
      <c r="W351">
        <v>587.95000000000005</v>
      </c>
      <c r="X351">
        <v>603.35</v>
      </c>
      <c r="Y351">
        <v>545.4</v>
      </c>
      <c r="Z351">
        <v>603.35</v>
      </c>
      <c r="AA351">
        <v>587.95000000000005</v>
      </c>
      <c r="AB351">
        <v>603.35</v>
      </c>
      <c r="AC351" s="1">
        <f>(Table2[[#This Row],[Close Price]]/Table2[[#This Row],[Day Low]])-1</f>
        <v>1.9134280125860936E-2</v>
      </c>
      <c r="AD351" s="1">
        <f>(Table2[[#This Row],[Day High]]/Table2[[#This Row],[Close Price]])-1</f>
        <v>6.9259012016020804E-3</v>
      </c>
      <c r="AE351" s="1">
        <f>(Table2[[#This Row],[Close Price]]/Table2[[#This Row],[Current Week Low]])-1</f>
        <v>9.8643197653098813E-2</v>
      </c>
      <c r="AF351" s="1">
        <f>(Table2[[#This Row],[Current Week High]]/Table2[[#This Row],[Close Price]])-1</f>
        <v>6.9259012016020804E-3</v>
      </c>
      <c r="AG351" s="1">
        <f>(Table2[[#This Row],[Close Price]]/Table2[[#This Row],[Current Month Low]])-1</f>
        <v>1.9134280125860936E-2</v>
      </c>
      <c r="AH351" s="1">
        <f>(Table2[[#This Row],[Current Month High]]/Table2[[#This Row],[Close Price]])-1</f>
        <v>6.9259012016020804E-3</v>
      </c>
      <c r="AI351">
        <v>38.184245660881103</v>
      </c>
      <c r="AJ351">
        <v>131.44071069911101</v>
      </c>
      <c r="AK351" t="str">
        <f>IF(AND(Table2[[#This Row],[20D EMA]]&gt;Table2[[#This Row],[50D EMA]],Table2[[#This Row],[50D EMA]]&gt;Table2[[#This Row],[200D EMA]]),"Uptrend","Downtrend/NoTrend")</f>
        <v>Downtrend/NoTrend</v>
      </c>
      <c r="AL351">
        <v>-7.0000000000000007E-2</v>
      </c>
      <c r="AM351" t="s">
        <v>3180</v>
      </c>
      <c r="AN351">
        <v>-2.04</v>
      </c>
      <c r="AO351" t="s">
        <v>3180</v>
      </c>
      <c r="AP351">
        <v>2.4592419639824999E-2</v>
      </c>
      <c r="AQ351">
        <f>(Table2[[#This Row],[Sharpe Ratio]]-AVERAGE(Table2[Sharpe Ratio]))/_xlfn.STDEV.P(Table2[Sharpe Ratio])</f>
        <v>-0.39487936803556406</v>
      </c>
      <c r="AR3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1">
        <f>_xlfn.RANK.AVG(Table2[[#This Row],[1Y Return vs Nifty Z-Score]],Table2[1Y Return vs Nifty Z-Score])</f>
        <v>67</v>
      </c>
      <c r="AT351">
        <f>_xlfn.RANK.AVG(Table2[[#This Row],[6M Return vs Nifty Z-Score]],Table2[6M Return vs Nifty Z-Score])</f>
        <v>569</v>
      </c>
      <c r="AU351">
        <f>_xlfn.RANK.AVG(Table2[[#This Row],[Sharpe Ratio Z-Score]],Table2[Sharpe Ratio Z-Score])</f>
        <v>437</v>
      </c>
      <c r="AV351">
        <f>(Table2[[#This Row],[Rank 1Y]]+Table2[[#This Row],[Rank 6M]]+Table2[[#This Row],[Rank Sharpe]])/3</f>
        <v>357.66666666666669</v>
      </c>
    </row>
    <row r="352" spans="1:48" x14ac:dyDescent="0.3">
      <c r="A352" t="s">
        <v>628</v>
      </c>
      <c r="B352" t="s">
        <v>629</v>
      </c>
      <c r="C352" t="s">
        <v>3149</v>
      </c>
      <c r="D352" t="s">
        <v>400</v>
      </c>
      <c r="E352">
        <v>29771.2269464151</v>
      </c>
      <c r="F352">
        <v>6654.45</v>
      </c>
      <c r="G352">
        <v>7.3599893532856999</v>
      </c>
      <c r="H352">
        <f>(Table2[[#This Row],[1Y Return vs Nifty]]-AVERAGE(Table2[1Y Return vs Nifty]))/_xlfn.STDEV.P(Table2[1Y Return vs Nifty])</f>
        <v>-0.29023424360064948</v>
      </c>
      <c r="I352">
        <v>9.4401979897372197</v>
      </c>
      <c r="J352">
        <f>(Table2[[#This Row],[1M Return vs Nifty]]-AVERAGE(Table2[1M Return vs Nifty]))/_xlfn.STDEV.P(Table2[1M Return vs Nifty])</f>
        <v>0.98009708520345684</v>
      </c>
      <c r="K352">
        <v>14.729745437869401</v>
      </c>
      <c r="L352">
        <f>(Table2[[#This Row],[6M Return vs Nifty]]-AVERAGE(Table2[6M Return vs Nifty]))/_xlfn.STDEV.P(Table2[6M Return vs Nifty])</f>
        <v>0.31290155559515842</v>
      </c>
      <c r="M352">
        <v>4.1669673040552802</v>
      </c>
      <c r="N352">
        <f>(Table2[[#This Row],[1W Return vs Nifty]]-AVERAGE(Table2[1W Return vs Nifty]))/_xlfn.STDEV.P(Table2[1W Return vs Nifty])</f>
        <v>0.5453802313346342</v>
      </c>
      <c r="O352">
        <v>6514.43</v>
      </c>
      <c r="P352">
        <v>6479.1801701094601</v>
      </c>
      <c r="Q352">
        <v>6063.6872797461601</v>
      </c>
      <c r="R352">
        <v>40.163916552612001</v>
      </c>
      <c r="S352" s="1">
        <f>(Table2[[#This Row],[Close Price]]-Table2[[#This Row],[20D EMA]])/Table2[[#This Row],[20D EMA]]</f>
        <v>2.1493822176306986E-2</v>
      </c>
      <c r="T352" s="1">
        <f>(Table2[[#This Row],[Close Price]]-Table2[[#This Row],[50D EMA]])/Table2[[#This Row],[50D EMA]]</f>
        <v>2.7051235694774443E-2</v>
      </c>
      <c r="U352" s="1">
        <f>(Table2[[#This Row],[Close Price]]-Table2[[#This Row],[200D EMA]])/Table2[[#This Row],[200D EMA]]</f>
        <v>9.7426317189393444E-2</v>
      </c>
      <c r="V352">
        <v>0.41336653495879899</v>
      </c>
      <c r="W352">
        <v>6611</v>
      </c>
      <c r="X352">
        <v>6710</v>
      </c>
      <c r="Y352">
        <v>6302</v>
      </c>
      <c r="Z352">
        <v>6710</v>
      </c>
      <c r="AA352">
        <v>6611</v>
      </c>
      <c r="AB352">
        <v>6710</v>
      </c>
      <c r="AC352" s="1">
        <f>(Table2[[#This Row],[Close Price]]/Table2[[#This Row],[Day Low]])-1</f>
        <v>6.5723793677203712E-3</v>
      </c>
      <c r="AD352" s="1">
        <f>(Table2[[#This Row],[Day High]]/Table2[[#This Row],[Close Price]])-1</f>
        <v>8.3477973386230087E-3</v>
      </c>
      <c r="AE352" s="1">
        <f>(Table2[[#This Row],[Close Price]]/Table2[[#This Row],[Current Week Low]])-1</f>
        <v>5.5926689939701735E-2</v>
      </c>
      <c r="AF352" s="1">
        <f>(Table2[[#This Row],[Current Week High]]/Table2[[#This Row],[Close Price]])-1</f>
        <v>8.3477973386230087E-3</v>
      </c>
      <c r="AG352" s="1">
        <f>(Table2[[#This Row],[Close Price]]/Table2[[#This Row],[Current Month Low]])-1</f>
        <v>6.5723793677203712E-3</v>
      </c>
      <c r="AH352" s="1">
        <f>(Table2[[#This Row],[Current Month High]]/Table2[[#This Row],[Close Price]])-1</f>
        <v>8.3477973386230087E-3</v>
      </c>
      <c r="AI352">
        <v>8.1509365913035694</v>
      </c>
      <c r="AJ352">
        <v>37.085028583200199</v>
      </c>
      <c r="AK352" t="str">
        <f>IF(AND(Table2[[#This Row],[20D EMA]]&gt;Table2[[#This Row],[50D EMA]],Table2[[#This Row],[50D EMA]]&gt;Table2[[#This Row],[200D EMA]]),"Uptrend","Downtrend/NoTrend")</f>
        <v>Uptrend</v>
      </c>
      <c r="AL352">
        <v>0.08</v>
      </c>
      <c r="AM352" t="s">
        <v>3181</v>
      </c>
      <c r="AN352">
        <v>-1.88</v>
      </c>
      <c r="AO352" t="s">
        <v>3180</v>
      </c>
      <c r="AP352">
        <v>1.1088942877908001E-2</v>
      </c>
      <c r="AQ352">
        <f>(Table2[[#This Row],[Sharpe Ratio]]-AVERAGE(Table2[Sharpe Ratio]))/_xlfn.STDEV.P(Table2[Sharpe Ratio])</f>
        <v>-0.55529305431701681</v>
      </c>
      <c r="AR3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0.99285157421558323</v>
      </c>
      <c r="AS352">
        <f>_xlfn.RANK.AVG(Table2[[#This Row],[1Y Return vs Nifty Z-Score]],Table2[1Y Return vs Nifty Z-Score])</f>
        <v>392</v>
      </c>
      <c r="AT352">
        <f>_xlfn.RANK.AVG(Table2[[#This Row],[6M Return vs Nifty Z-Score]],Table2[6M Return vs Nifty Z-Score])</f>
        <v>212</v>
      </c>
      <c r="AU352">
        <f>_xlfn.RANK.AVG(Table2[[#This Row],[Sharpe Ratio Z-Score]],Table2[Sharpe Ratio Z-Score])</f>
        <v>474</v>
      </c>
      <c r="AV352">
        <f>(Table2[[#This Row],[Rank 1Y]]+Table2[[#This Row],[Rank 6M]]+Table2[[#This Row],[Rank Sharpe]])/3</f>
        <v>359.33333333333331</v>
      </c>
    </row>
    <row r="353" spans="1:48" hidden="1" x14ac:dyDescent="0.3">
      <c r="A353" t="s">
        <v>769</v>
      </c>
      <c r="B353" t="s">
        <v>770</v>
      </c>
      <c r="C353" t="s">
        <v>3146</v>
      </c>
      <c r="D353" t="s">
        <v>265</v>
      </c>
      <c r="E353">
        <v>20956.633087256101</v>
      </c>
      <c r="F353">
        <v>662.9</v>
      </c>
      <c r="G353">
        <v>4.8150487916729396</v>
      </c>
      <c r="H353">
        <f>(Table2[[#This Row],[1Y Return vs Nifty]]-AVERAGE(Table2[1Y Return vs Nifty]))/_xlfn.STDEV.P(Table2[1Y Return vs Nifty])</f>
        <v>-0.33323093842451557</v>
      </c>
      <c r="I353">
        <v>3.2769439863458598</v>
      </c>
      <c r="J353">
        <f>(Table2[[#This Row],[1M Return vs Nifty]]-AVERAGE(Table2[1M Return vs Nifty]))/_xlfn.STDEV.P(Table2[1M Return vs Nifty])</f>
        <v>0.32148095822843836</v>
      </c>
      <c r="K353">
        <v>-6.8195285064011397</v>
      </c>
      <c r="L353">
        <f>(Table2[[#This Row],[6M Return vs Nifty]]-AVERAGE(Table2[6M Return vs Nifty]))/_xlfn.STDEV.P(Table2[6M Return vs Nifty])</f>
        <v>-0.4367304659052984</v>
      </c>
      <c r="M353">
        <v>5.4716216185929101</v>
      </c>
      <c r="N353">
        <f>(Table2[[#This Row],[1W Return vs Nifty]]-AVERAGE(Table2[1W Return vs Nifty]))/_xlfn.STDEV.P(Table2[1W Return vs Nifty])</f>
        <v>0.79317071905004166</v>
      </c>
      <c r="O353">
        <v>644.55999999999995</v>
      </c>
      <c r="P353">
        <v>663.57469432799599</v>
      </c>
      <c r="Q353">
        <v>642.70141348176901</v>
      </c>
      <c r="R353">
        <v>28.713821219590201</v>
      </c>
      <c r="S353" s="1">
        <f>(Table2[[#This Row],[Close Price]]-Table2[[#This Row],[20D EMA]])/Table2[[#This Row],[20D EMA]]</f>
        <v>2.8453518679409262E-2</v>
      </c>
      <c r="T353" s="1">
        <f>(Table2[[#This Row],[Close Price]]-Table2[[#This Row],[50D EMA]])/Table2[[#This Row],[50D EMA]]</f>
        <v>-1.0167571695591446E-3</v>
      </c>
      <c r="U353" s="1">
        <f>(Table2[[#This Row],[Close Price]]-Table2[[#This Row],[200D EMA]])/Table2[[#This Row],[200D EMA]]</f>
        <v>3.1427636682494903E-2</v>
      </c>
      <c r="V353">
        <v>0.46996758887055501</v>
      </c>
      <c r="W353">
        <v>660</v>
      </c>
      <c r="X353">
        <v>668.7</v>
      </c>
      <c r="Y353">
        <v>588.04999999999995</v>
      </c>
      <c r="Z353">
        <v>678</v>
      </c>
      <c r="AA353">
        <v>660</v>
      </c>
      <c r="AB353">
        <v>668.7</v>
      </c>
      <c r="AC353" s="1">
        <f>(Table2[[#This Row],[Close Price]]/Table2[[#This Row],[Day Low]])-1</f>
        <v>4.3939393939393945E-3</v>
      </c>
      <c r="AD353" s="1">
        <f>(Table2[[#This Row],[Day High]]/Table2[[#This Row],[Close Price]])-1</f>
        <v>8.7494343038165834E-3</v>
      </c>
      <c r="AE353" s="1">
        <f>(Table2[[#This Row],[Close Price]]/Table2[[#This Row],[Current Week Low]])-1</f>
        <v>0.12728509480486361</v>
      </c>
      <c r="AF353" s="1">
        <f>(Table2[[#This Row],[Current Week High]]/Table2[[#This Row],[Close Price]])-1</f>
        <v>2.2778699653039691E-2</v>
      </c>
      <c r="AG353" s="1">
        <f>(Table2[[#This Row],[Close Price]]/Table2[[#This Row],[Current Month Low]])-1</f>
        <v>4.3939393939393945E-3</v>
      </c>
      <c r="AH353" s="1">
        <f>(Table2[[#This Row],[Current Month High]]/Table2[[#This Row],[Close Price]])-1</f>
        <v>8.7494343038165834E-3</v>
      </c>
      <c r="AI353">
        <v>20.523457535073099</v>
      </c>
      <c r="AJ353">
        <v>33.380281690140798</v>
      </c>
      <c r="AK353" t="str">
        <f>IF(AND(Table2[[#This Row],[20D EMA]]&gt;Table2[[#This Row],[50D EMA]],Table2[[#This Row],[50D EMA]]&gt;Table2[[#This Row],[200D EMA]]),"Uptrend","Downtrend/NoTrend")</f>
        <v>Downtrend/NoTrend</v>
      </c>
      <c r="AL353">
        <v>0.12</v>
      </c>
      <c r="AM353" t="s">
        <v>3181</v>
      </c>
      <c r="AN353">
        <v>-2.5099999999999998</v>
      </c>
      <c r="AO353" t="s">
        <v>3180</v>
      </c>
      <c r="AP353">
        <v>0.1068137314953</v>
      </c>
      <c r="AQ353">
        <f>(Table2[[#This Row],[Sharpe Ratio]]-AVERAGE(Table2[Sharpe Ratio]))/_xlfn.STDEV.P(Table2[Sharpe Ratio])</f>
        <v>0.58186343370205629</v>
      </c>
      <c r="AR3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3">
        <f>_xlfn.RANK.AVG(Table2[[#This Row],[1Y Return vs Nifty Z-Score]],Table2[1Y Return vs Nifty Z-Score])</f>
        <v>418</v>
      </c>
      <c r="AT353">
        <f>_xlfn.RANK.AVG(Table2[[#This Row],[6M Return vs Nifty Z-Score]],Table2[6M Return vs Nifty Z-Score])</f>
        <v>465</v>
      </c>
      <c r="AU353">
        <f>_xlfn.RANK.AVG(Table2[[#This Row],[Sharpe Ratio Z-Score]],Table2[Sharpe Ratio Z-Score])</f>
        <v>198</v>
      </c>
      <c r="AV353">
        <f>(Table2[[#This Row],[Rank 1Y]]+Table2[[#This Row],[Rank 6M]]+Table2[[#This Row],[Rank Sharpe]])/3</f>
        <v>360.33333333333331</v>
      </c>
    </row>
    <row r="354" spans="1:48" hidden="1" x14ac:dyDescent="0.3">
      <c r="A354" t="s">
        <v>773</v>
      </c>
      <c r="B354" t="s">
        <v>774</v>
      </c>
      <c r="C354" t="s">
        <v>3133</v>
      </c>
      <c r="D354" t="s">
        <v>284</v>
      </c>
      <c r="E354">
        <v>20798.5209667577</v>
      </c>
      <c r="F354">
        <v>214.18</v>
      </c>
      <c r="G354">
        <v>31.01447571648</v>
      </c>
      <c r="H354">
        <f>(Table2[[#This Row],[1Y Return vs Nifty]]-AVERAGE(Table2[1Y Return vs Nifty]))/_xlfn.STDEV.P(Table2[1Y Return vs Nifty])</f>
        <v>0.10940759743670729</v>
      </c>
      <c r="I354">
        <v>-8.9608831481926003</v>
      </c>
      <c r="J354">
        <f>(Table2[[#This Row],[1M Return vs Nifty]]-AVERAGE(Table2[1M Return vs Nifty]))/_xlfn.STDEV.P(Table2[1M Return vs Nifty])</f>
        <v>-0.98627470225617553</v>
      </c>
      <c r="K354">
        <v>-1.5410590737547201</v>
      </c>
      <c r="L354">
        <f>(Table2[[#This Row],[6M Return vs Nifty]]-AVERAGE(Table2[6M Return vs Nifty]))/_xlfn.STDEV.P(Table2[6M Return vs Nifty])</f>
        <v>-0.25310897956398448</v>
      </c>
      <c r="M354">
        <v>0.60930359967825798</v>
      </c>
      <c r="N354">
        <f>(Table2[[#This Row],[1W Return vs Nifty]]-AVERAGE(Table2[1W Return vs Nifty]))/_xlfn.STDEV.P(Table2[1W Return vs Nifty])</f>
        <v>-0.13032000175539221</v>
      </c>
      <c r="O354">
        <v>218.94</v>
      </c>
      <c r="P354">
        <v>231.36024901108101</v>
      </c>
      <c r="Q354">
        <v>216.92859063159401</v>
      </c>
      <c r="R354">
        <v>45.219715353041003</v>
      </c>
      <c r="S354" s="1">
        <f>(Table2[[#This Row],[Close Price]]-Table2[[#This Row],[20D EMA]])/Table2[[#This Row],[20D EMA]]</f>
        <v>-2.1741116287567329E-2</v>
      </c>
      <c r="T354" s="1">
        <f>(Table2[[#This Row],[Close Price]]-Table2[[#This Row],[50D EMA]])/Table2[[#This Row],[50D EMA]]</f>
        <v>-7.4257566217687435E-2</v>
      </c>
      <c r="U354" s="1">
        <f>(Table2[[#This Row],[Close Price]]-Table2[[#This Row],[200D EMA]])/Table2[[#This Row],[200D EMA]]</f>
        <v>-1.2670485820201919E-2</v>
      </c>
      <c r="V354">
        <v>0.44184832588290002</v>
      </c>
      <c r="W354">
        <v>212</v>
      </c>
      <c r="X354">
        <v>215.29</v>
      </c>
      <c r="Y354">
        <v>200.45</v>
      </c>
      <c r="Z354">
        <v>215.29</v>
      </c>
      <c r="AA354">
        <v>212</v>
      </c>
      <c r="AB354">
        <v>215.29</v>
      </c>
      <c r="AC354" s="1">
        <f>(Table2[[#This Row],[Close Price]]/Table2[[#This Row],[Day Low]])-1</f>
        <v>1.0283018867924598E-2</v>
      </c>
      <c r="AD354" s="1">
        <f>(Table2[[#This Row],[Day High]]/Table2[[#This Row],[Close Price]])-1</f>
        <v>5.1825567279857321E-3</v>
      </c>
      <c r="AE354" s="1">
        <f>(Table2[[#This Row],[Close Price]]/Table2[[#This Row],[Current Week Low]])-1</f>
        <v>6.8495884260414197E-2</v>
      </c>
      <c r="AF354" s="1">
        <f>(Table2[[#This Row],[Current Week High]]/Table2[[#This Row],[Close Price]])-1</f>
        <v>5.1825567279857321E-3</v>
      </c>
      <c r="AG354" s="1">
        <f>(Table2[[#This Row],[Close Price]]/Table2[[#This Row],[Current Month Low]])-1</f>
        <v>1.0283018867924598E-2</v>
      </c>
      <c r="AH354" s="1">
        <f>(Table2[[#This Row],[Current Month High]]/Table2[[#This Row],[Close Price]])-1</f>
        <v>5.1825567279857321E-3</v>
      </c>
      <c r="AI354">
        <v>32.785507517041701</v>
      </c>
      <c r="AJ354">
        <v>61.767371601208403</v>
      </c>
      <c r="AK354" t="str">
        <f>IF(AND(Table2[[#This Row],[20D EMA]]&gt;Table2[[#This Row],[50D EMA]],Table2[[#This Row],[50D EMA]]&gt;Table2[[#This Row],[200D EMA]]),"Uptrend","Downtrend/NoTrend")</f>
        <v>Downtrend/NoTrend</v>
      </c>
      <c r="AL354">
        <v>-0.08</v>
      </c>
      <c r="AM354" t="s">
        <v>3180</v>
      </c>
      <c r="AN354">
        <v>-4.26</v>
      </c>
      <c r="AO354" t="s">
        <v>3180</v>
      </c>
      <c r="AP354">
        <v>3.6327122108825001E-2</v>
      </c>
      <c r="AQ354">
        <f>(Table2[[#This Row],[Sharpe Ratio]]-AVERAGE(Table2[Sharpe Ratio]))/_xlfn.STDEV.P(Table2[Sharpe Ratio])</f>
        <v>-0.25547772254399786</v>
      </c>
      <c r="AR3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4">
        <f>_xlfn.RANK.AVG(Table2[[#This Row],[1Y Return vs Nifty Z-Score]],Table2[1Y Return vs Nifty Z-Score])</f>
        <v>264</v>
      </c>
      <c r="AT354">
        <f>_xlfn.RANK.AVG(Table2[[#This Row],[6M Return vs Nifty Z-Score]],Table2[6M Return vs Nifty Z-Score])</f>
        <v>409</v>
      </c>
      <c r="AU354">
        <f>_xlfn.RANK.AVG(Table2[[#This Row],[Sharpe Ratio Z-Score]],Table2[Sharpe Ratio Z-Score])</f>
        <v>408</v>
      </c>
      <c r="AV354">
        <f>(Table2[[#This Row],[Rank 1Y]]+Table2[[#This Row],[Rank 6M]]+Table2[[#This Row],[Rank Sharpe]])/3</f>
        <v>360.33333333333331</v>
      </c>
    </row>
    <row r="355" spans="1:48" x14ac:dyDescent="0.3">
      <c r="A355" t="s">
        <v>578</v>
      </c>
      <c r="B355" t="s">
        <v>579</v>
      </c>
      <c r="C355" t="s">
        <v>3147</v>
      </c>
      <c r="D355" t="s">
        <v>580</v>
      </c>
      <c r="E355">
        <v>34040.155092678899</v>
      </c>
      <c r="F355">
        <v>1395.3</v>
      </c>
      <c r="G355">
        <v>-20.258025962374901</v>
      </c>
      <c r="H355">
        <f>(Table2[[#This Row],[1Y Return vs Nifty]]-AVERAGE(Table2[1Y Return vs Nifty]))/_xlfn.STDEV.P(Table2[1Y Return vs Nifty])</f>
        <v>-0.75683978798153539</v>
      </c>
      <c r="I355">
        <v>9.2476660473782708</v>
      </c>
      <c r="J355">
        <f>(Table2[[#This Row],[1M Return vs Nifty]]-AVERAGE(Table2[1M Return vs Nifty]))/_xlfn.STDEV.P(Table2[1M Return vs Nifty])</f>
        <v>0.95952278433484861</v>
      </c>
      <c r="K355">
        <v>40.1715669793088</v>
      </c>
      <c r="L355">
        <f>(Table2[[#This Row],[6M Return vs Nifty]]-AVERAGE(Table2[6M Return vs Nifty]))/_xlfn.STDEV.P(Table2[6M Return vs Nifty])</f>
        <v>1.1979431659104747</v>
      </c>
      <c r="M355">
        <v>10.4010257821673</v>
      </c>
      <c r="N355">
        <f>(Table2[[#This Row],[1W Return vs Nifty]]-AVERAGE(Table2[1W Return vs Nifty]))/_xlfn.STDEV.P(Table2[1W Return vs Nifty])</f>
        <v>1.7294029824380213</v>
      </c>
      <c r="O355">
        <v>1323.06</v>
      </c>
      <c r="P355">
        <v>1281.42504215083</v>
      </c>
      <c r="Q355">
        <v>1177.94502308745</v>
      </c>
      <c r="R355">
        <v>60.454530922147697</v>
      </c>
      <c r="S355" s="1">
        <f>(Table2[[#This Row],[Close Price]]-Table2[[#This Row],[20D EMA]])/Table2[[#This Row],[20D EMA]]</f>
        <v>5.4600698381025811E-2</v>
      </c>
      <c r="T355" s="1">
        <f>(Table2[[#This Row],[Close Price]]-Table2[[#This Row],[50D EMA]])/Table2[[#This Row],[50D EMA]]</f>
        <v>8.8865875180677414E-2</v>
      </c>
      <c r="U355" s="1">
        <f>(Table2[[#This Row],[Close Price]]-Table2[[#This Row],[200D EMA]])/Table2[[#This Row],[200D EMA]]</f>
        <v>0.18452047646744349</v>
      </c>
      <c r="V355">
        <v>0.72933958961502399</v>
      </c>
      <c r="W355">
        <v>1388</v>
      </c>
      <c r="X355">
        <v>1417.95</v>
      </c>
      <c r="Y355">
        <v>1241</v>
      </c>
      <c r="Z355">
        <v>1417.95</v>
      </c>
      <c r="AA355">
        <v>1388</v>
      </c>
      <c r="AB355">
        <v>1417.95</v>
      </c>
      <c r="AC355" s="1">
        <f>(Table2[[#This Row],[Close Price]]/Table2[[#This Row],[Day Low]])-1</f>
        <v>5.2593659942363757E-3</v>
      </c>
      <c r="AD355" s="1">
        <f>(Table2[[#This Row],[Day High]]/Table2[[#This Row],[Close Price]])-1</f>
        <v>1.6233068157385677E-2</v>
      </c>
      <c r="AE355" s="1">
        <f>(Table2[[#This Row],[Close Price]]/Table2[[#This Row],[Current Week Low]])-1</f>
        <v>0.12433521353746979</v>
      </c>
      <c r="AF355" s="1">
        <f>(Table2[[#This Row],[Current Week High]]/Table2[[#This Row],[Close Price]])-1</f>
        <v>1.6233068157385677E-2</v>
      </c>
      <c r="AG355" s="1">
        <f>(Table2[[#This Row],[Close Price]]/Table2[[#This Row],[Current Month Low]])-1</f>
        <v>5.2593659942363757E-3</v>
      </c>
      <c r="AH355" s="1">
        <f>(Table2[[#This Row],[Current Month High]]/Table2[[#This Row],[Close Price]])-1</f>
        <v>1.6233068157385677E-2</v>
      </c>
      <c r="AI355">
        <v>6.6365656131297897</v>
      </c>
      <c r="AJ355">
        <v>57.474183172507097</v>
      </c>
      <c r="AK355" t="str">
        <f>IF(AND(Table2[[#This Row],[20D EMA]]&gt;Table2[[#This Row],[50D EMA]],Table2[[#This Row],[50D EMA]]&gt;Table2[[#This Row],[200D EMA]]),"Uptrend","Downtrend/NoTrend")</f>
        <v>Uptrend</v>
      </c>
      <c r="AL355">
        <v>0.26</v>
      </c>
      <c r="AM355" t="s">
        <v>3181</v>
      </c>
      <c r="AN355">
        <v>3.04</v>
      </c>
      <c r="AO355" t="s">
        <v>3181</v>
      </c>
      <c r="AP355">
        <v>3.024730673767E-2</v>
      </c>
      <c r="AQ355">
        <f>(Table2[[#This Row],[Sharpe Ratio]]-AVERAGE(Table2[Sharpe Ratio]))/_xlfn.STDEV.P(Table2[Sharpe Ratio])</f>
        <v>-0.32770249937689094</v>
      </c>
      <c r="AR3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2.8023266453249183</v>
      </c>
      <c r="AS355">
        <f>_xlfn.RANK.AVG(Table2[[#This Row],[1Y Return vs Nifty Z-Score]],Table2[1Y Return vs Nifty Z-Score])</f>
        <v>583</v>
      </c>
      <c r="AT355">
        <f>_xlfn.RANK.AVG(Table2[[#This Row],[6M Return vs Nifty Z-Score]],Table2[6M Return vs Nifty Z-Score])</f>
        <v>79</v>
      </c>
      <c r="AU355">
        <f>_xlfn.RANK.AVG(Table2[[#This Row],[Sharpe Ratio Z-Score]],Table2[Sharpe Ratio Z-Score])</f>
        <v>423</v>
      </c>
      <c r="AV355">
        <f>(Table2[[#This Row],[Rank 1Y]]+Table2[[#This Row],[Rank 6M]]+Table2[[#This Row],[Rank Sharpe]])/3</f>
        <v>361.66666666666669</v>
      </c>
    </row>
    <row r="356" spans="1:48" hidden="1" x14ac:dyDescent="0.3">
      <c r="A356" t="s">
        <v>1264</v>
      </c>
      <c r="B356" t="s">
        <v>1265</v>
      </c>
      <c r="C356" t="s">
        <v>3137</v>
      </c>
      <c r="D356" t="s">
        <v>989</v>
      </c>
      <c r="E356">
        <v>9080.0243676630798</v>
      </c>
      <c r="F356">
        <v>417.4</v>
      </c>
      <c r="G356">
        <v>-9.8642175501842093</v>
      </c>
      <c r="H356">
        <f>(Table2[[#This Row],[1Y Return vs Nifty]]-AVERAGE(Table2[1Y Return vs Nifty]))/_xlfn.STDEV.P(Table2[1Y Return vs Nifty])</f>
        <v>-0.58123670510501813</v>
      </c>
      <c r="I356">
        <v>-6.9219908086542699</v>
      </c>
      <c r="J356">
        <f>(Table2[[#This Row],[1M Return vs Nifty]]-AVERAGE(Table2[1M Return vs Nifty]))/_xlfn.STDEV.P(Table2[1M Return vs Nifty])</f>
        <v>-0.76839509267869255</v>
      </c>
      <c r="K356">
        <v>7.3255594126034902</v>
      </c>
      <c r="L356">
        <f>(Table2[[#This Row],[6M Return vs Nifty]]-AVERAGE(Table2[6M Return vs Nifty]))/_xlfn.STDEV.P(Table2[6M Return vs Nifty])</f>
        <v>5.5333019780927639E-2</v>
      </c>
      <c r="M356">
        <v>2.2761254384565301</v>
      </c>
      <c r="N356">
        <f>(Table2[[#This Row],[1W Return vs Nifty]]-AVERAGE(Table2[1W Return vs Nifty]))/_xlfn.STDEV.P(Table2[1W Return vs Nifty])</f>
        <v>0.1862562681141752</v>
      </c>
      <c r="O356">
        <v>422.38</v>
      </c>
      <c r="P356">
        <v>432.97913512123603</v>
      </c>
      <c r="Q356">
        <v>395.96120496375198</v>
      </c>
      <c r="R356">
        <v>48.1234055850056</v>
      </c>
      <c r="S356" s="1">
        <f>(Table2[[#This Row],[Close Price]]-Table2[[#This Row],[20D EMA]])/Table2[[#This Row],[20D EMA]]</f>
        <v>-1.179033098158061E-2</v>
      </c>
      <c r="T356" s="1">
        <f>(Table2[[#This Row],[Close Price]]-Table2[[#This Row],[50D EMA]])/Table2[[#This Row],[50D EMA]]</f>
        <v>-3.5981260660225174E-2</v>
      </c>
      <c r="U356" s="1">
        <f>(Table2[[#This Row],[Close Price]]-Table2[[#This Row],[200D EMA]])/Table2[[#This Row],[200D EMA]]</f>
        <v>5.4143675611378637E-2</v>
      </c>
      <c r="V356">
        <v>0.289524377338784</v>
      </c>
      <c r="W356">
        <v>415.65</v>
      </c>
      <c r="X356">
        <v>423</v>
      </c>
      <c r="Y356">
        <v>385.55</v>
      </c>
      <c r="Z356">
        <v>423</v>
      </c>
      <c r="AA356">
        <v>415.65</v>
      </c>
      <c r="AB356">
        <v>423</v>
      </c>
      <c r="AC356" s="1">
        <f>(Table2[[#This Row],[Close Price]]/Table2[[#This Row],[Day Low]])-1</f>
        <v>4.2102730662816334E-3</v>
      </c>
      <c r="AD356" s="1">
        <f>(Table2[[#This Row],[Day High]]/Table2[[#This Row],[Close Price]])-1</f>
        <v>1.3416387158600829E-2</v>
      </c>
      <c r="AE356" s="1">
        <f>(Table2[[#This Row],[Close Price]]/Table2[[#This Row],[Current Week Low]])-1</f>
        <v>8.2609259499416332E-2</v>
      </c>
      <c r="AF356" s="1">
        <f>(Table2[[#This Row],[Current Week High]]/Table2[[#This Row],[Close Price]])-1</f>
        <v>1.3416387158600829E-2</v>
      </c>
      <c r="AG356" s="1">
        <f>(Table2[[#This Row],[Close Price]]/Table2[[#This Row],[Current Month Low]])-1</f>
        <v>4.2102730662816334E-3</v>
      </c>
      <c r="AH356" s="1">
        <f>(Table2[[#This Row],[Current Month High]]/Table2[[#This Row],[Close Price]])-1</f>
        <v>1.3416387158600829E-2</v>
      </c>
      <c r="AI356">
        <v>24.101581217057898</v>
      </c>
      <c r="AJ356">
        <v>56.03738317757</v>
      </c>
      <c r="AK356" t="str">
        <f>IF(AND(Table2[[#This Row],[20D EMA]]&gt;Table2[[#This Row],[50D EMA]],Table2[[#This Row],[50D EMA]]&gt;Table2[[#This Row],[200D EMA]]),"Uptrend","Downtrend/NoTrend")</f>
        <v>Downtrend/NoTrend</v>
      </c>
      <c r="AL356">
        <v>0.06</v>
      </c>
      <c r="AM356" t="s">
        <v>3181</v>
      </c>
      <c r="AN356">
        <v>-4.6100000000000003</v>
      </c>
      <c r="AO356" t="s">
        <v>3180</v>
      </c>
      <c r="AP356">
        <v>7.7768518731628003E-2</v>
      </c>
      <c r="AQ356">
        <f>(Table2[[#This Row],[Sharpe Ratio]]-AVERAGE(Table2[Sharpe Ratio]))/_xlfn.STDEV.P(Table2[Sharpe Ratio])</f>
        <v>0.23682269120306412</v>
      </c>
      <c r="AR3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6">
        <f>_xlfn.RANK.AVG(Table2[[#This Row],[1Y Return vs Nifty Z-Score]],Table2[1Y Return vs Nifty Z-Score])</f>
        <v>507</v>
      </c>
      <c r="AT356">
        <f>_xlfn.RANK.AVG(Table2[[#This Row],[6M Return vs Nifty Z-Score]],Table2[6M Return vs Nifty Z-Score])</f>
        <v>299</v>
      </c>
      <c r="AU356">
        <f>_xlfn.RANK.AVG(Table2[[#This Row],[Sharpe Ratio Z-Score]],Table2[Sharpe Ratio Z-Score])</f>
        <v>280</v>
      </c>
      <c r="AV356">
        <f>(Table2[[#This Row],[Rank 1Y]]+Table2[[#This Row],[Rank 6M]]+Table2[[#This Row],[Rank Sharpe]])/3</f>
        <v>362</v>
      </c>
    </row>
    <row r="357" spans="1:48" hidden="1" x14ac:dyDescent="0.3">
      <c r="A357" t="s">
        <v>1270</v>
      </c>
      <c r="B357" t="s">
        <v>1271</v>
      </c>
      <c r="C357" t="s">
        <v>3147</v>
      </c>
      <c r="D357" t="s">
        <v>886</v>
      </c>
      <c r="E357">
        <v>9071.2686688816102</v>
      </c>
      <c r="F357">
        <v>195.63</v>
      </c>
      <c r="G357">
        <v>16.172875151015798</v>
      </c>
      <c r="H357">
        <f>(Table2[[#This Row],[1Y Return vs Nifty]]-AVERAGE(Table2[1Y Return vs Nifty]))/_xlfn.STDEV.P(Table2[1Y Return vs Nifty])</f>
        <v>-0.14134080110608072</v>
      </c>
      <c r="I357">
        <v>0.65532099572834102</v>
      </c>
      <c r="J357">
        <f>(Table2[[#This Row],[1M Return vs Nifty]]-AVERAGE(Table2[1M Return vs Nifty]))/_xlfn.STDEV.P(Table2[1M Return vs Nifty])</f>
        <v>4.132972975090328E-2</v>
      </c>
      <c r="K357">
        <v>-12.042456190268499</v>
      </c>
      <c r="L357">
        <f>(Table2[[#This Row],[6M Return vs Nifty]]-AVERAGE(Table2[6M Return vs Nifty]))/_xlfn.STDEV.P(Table2[6M Return vs Nifty])</f>
        <v>-0.61841982805892071</v>
      </c>
      <c r="M357">
        <v>5.1602784272741697</v>
      </c>
      <c r="N357">
        <f>(Table2[[#This Row],[1W Return vs Nifty]]-AVERAGE(Table2[1W Return vs Nifty]))/_xlfn.STDEV.P(Table2[1W Return vs Nifty])</f>
        <v>0.7340379048140474</v>
      </c>
      <c r="O357">
        <v>191.98</v>
      </c>
      <c r="P357">
        <v>200.83788951401499</v>
      </c>
      <c r="Q357">
        <v>194.05379504311199</v>
      </c>
      <c r="R357">
        <v>50.983724744812903</v>
      </c>
      <c r="S357" s="1">
        <f>(Table2[[#This Row],[Close Price]]-Table2[[#This Row],[20D EMA]])/Table2[[#This Row],[20D EMA]]</f>
        <v>1.9012397124700521E-2</v>
      </c>
      <c r="T357" s="1">
        <f>(Table2[[#This Row],[Close Price]]-Table2[[#This Row],[50D EMA]])/Table2[[#This Row],[50D EMA]]</f>
        <v>-2.5930811793616133E-2</v>
      </c>
      <c r="U357" s="1">
        <f>(Table2[[#This Row],[Close Price]]-Table2[[#This Row],[200D EMA]])/Table2[[#This Row],[200D EMA]]</f>
        <v>8.1225154939012049E-3</v>
      </c>
      <c r="V357">
        <v>0.54254262156766497</v>
      </c>
      <c r="W357">
        <v>195</v>
      </c>
      <c r="X357">
        <v>199.5</v>
      </c>
      <c r="Y357">
        <v>179.26</v>
      </c>
      <c r="Z357">
        <v>199.5</v>
      </c>
      <c r="AA357">
        <v>195</v>
      </c>
      <c r="AB357">
        <v>199.5</v>
      </c>
      <c r="AC357" s="1">
        <f>(Table2[[#This Row],[Close Price]]/Table2[[#This Row],[Day Low]])-1</f>
        <v>3.2307692307691482E-3</v>
      </c>
      <c r="AD357" s="1">
        <f>(Table2[[#This Row],[Day High]]/Table2[[#This Row],[Close Price]])-1</f>
        <v>1.9782241987425175E-2</v>
      </c>
      <c r="AE357" s="1">
        <f>(Table2[[#This Row],[Close Price]]/Table2[[#This Row],[Current Week Low]])-1</f>
        <v>9.1319870579047224E-2</v>
      </c>
      <c r="AF357" s="1">
        <f>(Table2[[#This Row],[Current Week High]]/Table2[[#This Row],[Close Price]])-1</f>
        <v>1.9782241987425175E-2</v>
      </c>
      <c r="AG357" s="1">
        <f>(Table2[[#This Row],[Close Price]]/Table2[[#This Row],[Current Month Low]])-1</f>
        <v>3.2307692307691482E-3</v>
      </c>
      <c r="AH357" s="1">
        <f>(Table2[[#This Row],[Current Month High]]/Table2[[#This Row],[Close Price]])-1</f>
        <v>1.9782241987425175E-2</v>
      </c>
      <c r="AI357">
        <v>34.948627511117898</v>
      </c>
      <c r="AJ357">
        <v>48.036322360953399</v>
      </c>
      <c r="AK357" t="str">
        <f>IF(AND(Table2[[#This Row],[20D EMA]]&gt;Table2[[#This Row],[50D EMA]],Table2[[#This Row],[50D EMA]]&gt;Table2[[#This Row],[200D EMA]]),"Uptrend","Downtrend/NoTrend")</f>
        <v>Downtrend/NoTrend</v>
      </c>
      <c r="AL357">
        <v>-0.02</v>
      </c>
      <c r="AM357" t="s">
        <v>3180</v>
      </c>
      <c r="AN357">
        <v>0.13</v>
      </c>
      <c r="AO357" t="s">
        <v>3181</v>
      </c>
      <c r="AP357">
        <v>0.102733961215509</v>
      </c>
      <c r="AQ357">
        <f>(Table2[[#This Row],[Sharpe Ratio]]-AVERAGE(Table2[Sharpe Ratio]))/_xlfn.STDEV.P(Table2[Sharpe Ratio])</f>
        <v>0.53339806427893877</v>
      </c>
      <c r="AR3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7">
        <f>_xlfn.RANK.AVG(Table2[[#This Row],[1Y Return vs Nifty Z-Score]],Table2[1Y Return vs Nifty Z-Score])</f>
        <v>344</v>
      </c>
      <c r="AT357">
        <f>_xlfn.RANK.AVG(Table2[[#This Row],[6M Return vs Nifty Z-Score]],Table2[6M Return vs Nifty Z-Score])</f>
        <v>531</v>
      </c>
      <c r="AU357">
        <f>_xlfn.RANK.AVG(Table2[[#This Row],[Sharpe Ratio Z-Score]],Table2[Sharpe Ratio Z-Score])</f>
        <v>212</v>
      </c>
      <c r="AV357">
        <f>(Table2[[#This Row],[Rank 1Y]]+Table2[[#This Row],[Rank 6M]]+Table2[[#This Row],[Rank Sharpe]])/3</f>
        <v>362.33333333333331</v>
      </c>
    </row>
    <row r="358" spans="1:48" hidden="1" x14ac:dyDescent="0.3">
      <c r="A358" t="s">
        <v>745</v>
      </c>
      <c r="B358" t="s">
        <v>746</v>
      </c>
      <c r="C358" t="s">
        <v>3147</v>
      </c>
      <c r="D358" t="s">
        <v>268</v>
      </c>
      <c r="E358">
        <v>22786.247320950901</v>
      </c>
      <c r="F358">
        <v>378.25</v>
      </c>
      <c r="G358">
        <v>39.413571968171901</v>
      </c>
      <c r="H358">
        <f>(Table2[[#This Row],[1Y Return vs Nifty]]-AVERAGE(Table2[1Y Return vs Nifty]))/_xlfn.STDEV.P(Table2[1Y Return vs Nifty])</f>
        <v>0.25131007790227061</v>
      </c>
      <c r="I358">
        <v>1.94672257719785</v>
      </c>
      <c r="J358">
        <f>(Table2[[#This Row],[1M Return vs Nifty]]-AVERAGE(Table2[1M Return vs Nifty]))/_xlfn.STDEV.P(Table2[1M Return vs Nifty])</f>
        <v>0.17933116657126624</v>
      </c>
      <c r="K358">
        <v>-26.5485881210804</v>
      </c>
      <c r="L358">
        <f>(Table2[[#This Row],[6M Return vs Nifty]]-AVERAGE(Table2[6M Return vs Nifty]))/_xlfn.STDEV.P(Table2[6M Return vs Nifty])</f>
        <v>-1.1230429087051281</v>
      </c>
      <c r="M358">
        <v>-2.6063085834641599</v>
      </c>
      <c r="N358">
        <f>(Table2[[#This Row],[1W Return vs Nifty]]-AVERAGE(Table2[1W Return vs Nifty]))/_xlfn.STDEV.P(Table2[1W Return vs Nifty])</f>
        <v>-0.74105504649929532</v>
      </c>
      <c r="O358">
        <v>379.79</v>
      </c>
      <c r="P358">
        <v>387.44178740321598</v>
      </c>
      <c r="Q358">
        <v>380.44174084625701</v>
      </c>
      <c r="R358">
        <v>27.7109716225164</v>
      </c>
      <c r="S358" s="1">
        <f>(Table2[[#This Row],[Close Price]]-Table2[[#This Row],[20D EMA]])/Table2[[#This Row],[20D EMA]]</f>
        <v>-4.0548724295005672E-3</v>
      </c>
      <c r="T358" s="1">
        <f>(Table2[[#This Row],[Close Price]]-Table2[[#This Row],[50D EMA]])/Table2[[#This Row],[50D EMA]]</f>
        <v>-2.3724305694599646E-2</v>
      </c>
      <c r="U358" s="1">
        <f>(Table2[[#This Row],[Close Price]]-Table2[[#This Row],[200D EMA]])/Table2[[#This Row],[200D EMA]]</f>
        <v>-5.7610419965529623E-3</v>
      </c>
      <c r="V358">
        <v>0.59007914291207997</v>
      </c>
      <c r="W358">
        <v>365.15</v>
      </c>
      <c r="X358">
        <v>380.1</v>
      </c>
      <c r="Y358">
        <v>341.05</v>
      </c>
      <c r="Z358">
        <v>380.1</v>
      </c>
      <c r="AA358">
        <v>365.15</v>
      </c>
      <c r="AB358">
        <v>380.1</v>
      </c>
      <c r="AC358" s="1">
        <f>(Table2[[#This Row],[Close Price]]/Table2[[#This Row],[Day Low]])-1</f>
        <v>3.5875667533890265E-2</v>
      </c>
      <c r="AD358" s="1">
        <f>(Table2[[#This Row],[Day High]]/Table2[[#This Row],[Close Price]])-1</f>
        <v>4.8909451421017547E-3</v>
      </c>
      <c r="AE358" s="1">
        <f>(Table2[[#This Row],[Close Price]]/Table2[[#This Row],[Current Week Low]])-1</f>
        <v>0.10907491570151007</v>
      </c>
      <c r="AF358" s="1">
        <f>(Table2[[#This Row],[Current Week High]]/Table2[[#This Row],[Close Price]])-1</f>
        <v>4.8909451421017547E-3</v>
      </c>
      <c r="AG358" s="1">
        <f>(Table2[[#This Row],[Close Price]]/Table2[[#This Row],[Current Month Low]])-1</f>
        <v>3.5875667533890265E-2</v>
      </c>
      <c r="AH358" s="1">
        <f>(Table2[[#This Row],[Current Month High]]/Table2[[#This Row],[Close Price]])-1</f>
        <v>4.8909451421017547E-3</v>
      </c>
      <c r="AI358">
        <v>32.769332452081898</v>
      </c>
      <c r="AJ358">
        <v>70.921825576140904</v>
      </c>
      <c r="AK358" t="str">
        <f>IF(AND(Table2[[#This Row],[20D EMA]]&gt;Table2[[#This Row],[50D EMA]],Table2[[#This Row],[50D EMA]]&gt;Table2[[#This Row],[200D EMA]]),"Uptrend","Downtrend/NoTrend")</f>
        <v>Downtrend/NoTrend</v>
      </c>
      <c r="AL358">
        <v>-0.01</v>
      </c>
      <c r="AM358" t="s">
        <v>3180</v>
      </c>
      <c r="AN358">
        <v>-10.75</v>
      </c>
      <c r="AO358" t="s">
        <v>3180</v>
      </c>
      <c r="AP358">
        <v>0.107407907395805</v>
      </c>
      <c r="AQ358">
        <f>(Table2[[#This Row],[Sharpe Ratio]]-AVERAGE(Table2[Sharpe Ratio]))/_xlfn.STDEV.P(Table2[Sharpe Ratio])</f>
        <v>0.58892190821051882</v>
      </c>
      <c r="AR3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8">
        <f>_xlfn.RANK.AVG(Table2[[#This Row],[1Y Return vs Nifty Z-Score]],Table2[1Y Return vs Nifty Z-Score])</f>
        <v>218</v>
      </c>
      <c r="AT358">
        <f>_xlfn.RANK.AVG(Table2[[#This Row],[6M Return vs Nifty Z-Score]],Table2[6M Return vs Nifty Z-Score])</f>
        <v>677</v>
      </c>
      <c r="AU358">
        <f>_xlfn.RANK.AVG(Table2[[#This Row],[Sharpe Ratio Z-Score]],Table2[Sharpe Ratio Z-Score])</f>
        <v>196</v>
      </c>
      <c r="AV358">
        <f>(Table2[[#This Row],[Rank 1Y]]+Table2[[#This Row],[Rank 6M]]+Table2[[#This Row],[Rank Sharpe]])/3</f>
        <v>363.66666666666669</v>
      </c>
    </row>
    <row r="359" spans="1:48" x14ac:dyDescent="0.3">
      <c r="A359" t="s">
        <v>162</v>
      </c>
      <c r="B359" t="s">
        <v>163</v>
      </c>
      <c r="C359" t="s">
        <v>3134</v>
      </c>
      <c r="D359" t="s">
        <v>21</v>
      </c>
      <c r="E359">
        <v>157360.845409595</v>
      </c>
      <c r="F359">
        <v>1603.65</v>
      </c>
      <c r="G359">
        <v>14.5432759610446</v>
      </c>
      <c r="H359">
        <f>(Table2[[#This Row],[1Y Return vs Nifty]]-AVERAGE(Table2[1Y Return vs Nifty]))/_xlfn.STDEV.P(Table2[1Y Return vs Nifty])</f>
        <v>-0.16887283077832127</v>
      </c>
      <c r="I359">
        <v>5.4913633871951202</v>
      </c>
      <c r="J359">
        <f>(Table2[[#This Row],[1M Return vs Nifty]]-AVERAGE(Table2[1M Return vs Nifty]))/_xlfn.STDEV.P(Table2[1M Return vs Nifty])</f>
        <v>0.55811769727621408</v>
      </c>
      <c r="K359">
        <v>19.062331819615199</v>
      </c>
      <c r="L359">
        <f>(Table2[[#This Row],[6M Return vs Nifty]]-AVERAGE(Table2[6M Return vs Nifty]))/_xlfn.STDEV.P(Table2[6M Return vs Nifty])</f>
        <v>0.46361872110490315</v>
      </c>
      <c r="M359">
        <v>-7.7291914989823498</v>
      </c>
      <c r="N359">
        <f>(Table2[[#This Row],[1W Return vs Nifty]]-AVERAGE(Table2[1W Return vs Nifty]))/_xlfn.STDEV.P(Table2[1W Return vs Nifty])</f>
        <v>-1.7140343575707166</v>
      </c>
      <c r="O359">
        <v>1666.27</v>
      </c>
      <c r="P359">
        <v>1631.5052995850899</v>
      </c>
      <c r="Q359">
        <v>1461.7504489404901</v>
      </c>
      <c r="R359">
        <v>47.630678965857904</v>
      </c>
      <c r="S359" s="1">
        <f>(Table2[[#This Row],[Close Price]]-Table2[[#This Row],[20D EMA]])/Table2[[#This Row],[20D EMA]]</f>
        <v>-3.758094426473494E-2</v>
      </c>
      <c r="T359" s="1">
        <f>(Table2[[#This Row],[Close Price]]-Table2[[#This Row],[50D EMA]])/Table2[[#This Row],[50D EMA]]</f>
        <v>-1.7073373645904638E-2</v>
      </c>
      <c r="U359" s="1">
        <f>(Table2[[#This Row],[Close Price]]-Table2[[#This Row],[200D EMA]])/Table2[[#This Row],[200D EMA]]</f>
        <v>9.7075086354419832E-2</v>
      </c>
      <c r="V359">
        <v>1.12218927264862</v>
      </c>
      <c r="W359">
        <v>1598.8</v>
      </c>
      <c r="X359">
        <v>1619</v>
      </c>
      <c r="Y359">
        <v>1595.55</v>
      </c>
      <c r="Z359">
        <v>1727.95</v>
      </c>
      <c r="AA359">
        <v>1598.8</v>
      </c>
      <c r="AB359">
        <v>1619</v>
      </c>
      <c r="AC359" s="1">
        <f>(Table2[[#This Row],[Close Price]]/Table2[[#This Row],[Day Low]])-1</f>
        <v>3.033525143858018E-3</v>
      </c>
      <c r="AD359" s="1">
        <f>(Table2[[#This Row],[Day High]]/Table2[[#This Row],[Close Price]])-1</f>
        <v>9.5719140710253114E-3</v>
      </c>
      <c r="AE359" s="1">
        <f>(Table2[[#This Row],[Close Price]]/Table2[[#This Row],[Current Week Low]])-1</f>
        <v>5.0766193475604293E-3</v>
      </c>
      <c r="AF359" s="1">
        <f>(Table2[[#This Row],[Current Week High]]/Table2[[#This Row],[Close Price]])-1</f>
        <v>7.7510678764069363E-2</v>
      </c>
      <c r="AG359" s="1">
        <f>(Table2[[#This Row],[Close Price]]/Table2[[#This Row],[Current Month Low]])-1</f>
        <v>3.033525143858018E-3</v>
      </c>
      <c r="AH359" s="1">
        <f>(Table2[[#This Row],[Current Month High]]/Table2[[#This Row],[Close Price]])-1</f>
        <v>9.5719140710253114E-3</v>
      </c>
      <c r="AI359">
        <v>9.8649954790633601</v>
      </c>
      <c r="AJ359">
        <v>43.980068234871602</v>
      </c>
      <c r="AK359" t="str">
        <f>IF(AND(Table2[[#This Row],[20D EMA]]&gt;Table2[[#This Row],[50D EMA]],Table2[[#This Row],[50D EMA]]&gt;Table2[[#This Row],[200D EMA]]),"Uptrend","Downtrend/NoTrend")</f>
        <v>Uptrend</v>
      </c>
      <c r="AL359">
        <v>0.03</v>
      </c>
      <c r="AM359" t="s">
        <v>3181</v>
      </c>
      <c r="AN359">
        <v>-3.41</v>
      </c>
      <c r="AO359" t="s">
        <v>3180</v>
      </c>
      <c r="AP359">
        <v>-1.0523105745012E-2</v>
      </c>
      <c r="AQ359">
        <f>(Table2[[#This Row],[Sharpe Ratio]]-AVERAGE(Table2[Sharpe Ratio]))/_xlfn.STDEV.P(Table2[Sharpe Ratio])</f>
        <v>-0.81203200005830767</v>
      </c>
      <c r="AR3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-1.6732027700262284</v>
      </c>
      <c r="AS359">
        <f>_xlfn.RANK.AVG(Table2[[#This Row],[1Y Return vs Nifty Z-Score]],Table2[1Y Return vs Nifty Z-Score])</f>
        <v>352</v>
      </c>
      <c r="AT359">
        <f>_xlfn.RANK.AVG(Table2[[#This Row],[6M Return vs Nifty Z-Score]],Table2[6M Return vs Nifty Z-Score])</f>
        <v>161</v>
      </c>
      <c r="AU359">
        <f>_xlfn.RANK.AVG(Table2[[#This Row],[Sharpe Ratio Z-Score]],Table2[Sharpe Ratio Z-Score])</f>
        <v>582</v>
      </c>
      <c r="AV359">
        <f>(Table2[[#This Row],[Rank 1Y]]+Table2[[#This Row],[Rank 6M]]+Table2[[#This Row],[Rank Sharpe]])/3</f>
        <v>365</v>
      </c>
    </row>
    <row r="360" spans="1:48" hidden="1" x14ac:dyDescent="0.3">
      <c r="A360" t="s">
        <v>1366</v>
      </c>
      <c r="B360" t="s">
        <v>1367</v>
      </c>
      <c r="C360" t="s">
        <v>3148</v>
      </c>
      <c r="D360" t="s">
        <v>139</v>
      </c>
      <c r="E360">
        <v>8093.7425470462404</v>
      </c>
      <c r="F360">
        <v>558.45000000000005</v>
      </c>
      <c r="G360">
        <v>0.86253232863734997</v>
      </c>
      <c r="H360">
        <f>(Table2[[#This Row],[1Y Return vs Nifty]]-AVERAGE(Table2[1Y Return vs Nifty]))/_xlfn.STDEV.P(Table2[1Y Return vs Nifty])</f>
        <v>-0.40000858608782747</v>
      </c>
      <c r="I360">
        <v>0.59620331471669996</v>
      </c>
      <c r="J360">
        <f>(Table2[[#This Row],[1M Return vs Nifty]]-AVERAGE(Table2[1M Return vs Nifty]))/_xlfn.STDEV.P(Table2[1M Return vs Nifty])</f>
        <v>3.5012310724816247E-2</v>
      </c>
      <c r="K360">
        <v>21.439097155597999</v>
      </c>
      <c r="L360">
        <f>(Table2[[#This Row],[6M Return vs Nifty]]-AVERAGE(Table2[6M Return vs Nifty]))/_xlfn.STDEV.P(Table2[6M Return vs Nifty])</f>
        <v>0.54629897325876808</v>
      </c>
      <c r="M360">
        <v>-0.34782521212874301</v>
      </c>
      <c r="N360">
        <f>(Table2[[#This Row],[1W Return vs Nifty]]-AVERAGE(Table2[1W Return vs Nifty]))/_xlfn.STDEV.P(Table2[1W Return vs Nifty])</f>
        <v>-0.31210563833467059</v>
      </c>
      <c r="O360">
        <v>560.54</v>
      </c>
      <c r="P360">
        <v>566.98094245547998</v>
      </c>
      <c r="Q360">
        <v>523.05382693864306</v>
      </c>
      <c r="R360">
        <v>39.5567689408796</v>
      </c>
      <c r="S360" s="1">
        <f>(Table2[[#This Row],[Close Price]]-Table2[[#This Row],[20D EMA]])/Table2[[#This Row],[20D EMA]]</f>
        <v>-3.7285474720803479E-3</v>
      </c>
      <c r="T360" s="1">
        <f>(Table2[[#This Row],[Close Price]]-Table2[[#This Row],[50D EMA]])/Table2[[#This Row],[50D EMA]]</f>
        <v>-1.5046259612420378E-2</v>
      </c>
      <c r="U360" s="1">
        <f>(Table2[[#This Row],[Close Price]]-Table2[[#This Row],[200D EMA]])/Table2[[#This Row],[200D EMA]]</f>
        <v>6.7672142403632854E-2</v>
      </c>
      <c r="V360">
        <v>0.298311677414065</v>
      </c>
      <c r="W360">
        <v>548.79999999999995</v>
      </c>
      <c r="X360">
        <v>570</v>
      </c>
      <c r="Y360">
        <v>521.45000000000005</v>
      </c>
      <c r="Z360">
        <v>570</v>
      </c>
      <c r="AA360">
        <v>548.79999999999995</v>
      </c>
      <c r="AB360">
        <v>570</v>
      </c>
      <c r="AC360" s="1">
        <f>(Table2[[#This Row],[Close Price]]/Table2[[#This Row],[Day Low]])-1</f>
        <v>1.7583819241982601E-2</v>
      </c>
      <c r="AD360" s="1">
        <f>(Table2[[#This Row],[Day High]]/Table2[[#This Row],[Close Price]])-1</f>
        <v>2.0682245500940111E-2</v>
      </c>
      <c r="AE360" s="1">
        <f>(Table2[[#This Row],[Close Price]]/Table2[[#This Row],[Current Week Low]])-1</f>
        <v>7.0955988110077639E-2</v>
      </c>
      <c r="AF360" s="1">
        <f>(Table2[[#This Row],[Current Week High]]/Table2[[#This Row],[Close Price]])-1</f>
        <v>2.0682245500940111E-2</v>
      </c>
      <c r="AG360" s="1">
        <f>(Table2[[#This Row],[Close Price]]/Table2[[#This Row],[Current Month Low]])-1</f>
        <v>1.7583819241982601E-2</v>
      </c>
      <c r="AH360" s="1">
        <f>(Table2[[#This Row],[Current Month High]]/Table2[[#This Row],[Close Price]])-1</f>
        <v>2.0682245500940111E-2</v>
      </c>
      <c r="AI360">
        <v>25.167875369325799</v>
      </c>
      <c r="AJ360">
        <v>46.9411919484278</v>
      </c>
      <c r="AK360" t="str">
        <f>IF(AND(Table2[[#This Row],[20D EMA]]&gt;Table2[[#This Row],[50D EMA]],Table2[[#This Row],[50D EMA]]&gt;Table2[[#This Row],[200D EMA]]),"Uptrend","Downtrend/NoTrend")</f>
        <v>Downtrend/NoTrend</v>
      </c>
      <c r="AL360">
        <v>-0.02</v>
      </c>
      <c r="AM360" t="s">
        <v>3180</v>
      </c>
      <c r="AN360">
        <v>-6.31</v>
      </c>
      <c r="AO360" t="s">
        <v>3180</v>
      </c>
      <c r="AP360">
        <v>1.8930508614019999E-3</v>
      </c>
      <c r="AQ360">
        <f>(Table2[[#This Row],[Sharpe Ratio]]-AVERAGE(Table2[Sharpe Ratio]))/_xlfn.STDEV.P(Table2[Sharpe Ratio])</f>
        <v>-0.66453506383964378</v>
      </c>
      <c r="AR3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0">
        <f>_xlfn.RANK.AVG(Table2[[#This Row],[1Y Return vs Nifty Z-Score]],Table2[1Y Return vs Nifty Z-Score])</f>
        <v>450</v>
      </c>
      <c r="AT360">
        <f>_xlfn.RANK.AVG(Table2[[#This Row],[6M Return vs Nifty Z-Score]],Table2[6M Return vs Nifty Z-Score])</f>
        <v>150</v>
      </c>
      <c r="AU360">
        <f>_xlfn.RANK.AVG(Table2[[#This Row],[Sharpe Ratio Z-Score]],Table2[Sharpe Ratio Z-Score])</f>
        <v>495</v>
      </c>
      <c r="AV360">
        <f>(Table2[[#This Row],[Rank 1Y]]+Table2[[#This Row],[Rank 6M]]+Table2[[#This Row],[Rank Sharpe]])/3</f>
        <v>365</v>
      </c>
    </row>
    <row r="361" spans="1:48" hidden="1" x14ac:dyDescent="0.3">
      <c r="A361" t="s">
        <v>814</v>
      </c>
      <c r="B361" t="s">
        <v>815</v>
      </c>
      <c r="C361" t="s">
        <v>3139</v>
      </c>
      <c r="D361" t="s">
        <v>51</v>
      </c>
      <c r="E361">
        <v>19143.576865544499</v>
      </c>
      <c r="F361">
        <v>1861.3</v>
      </c>
      <c r="G361">
        <v>34.902553388984202</v>
      </c>
      <c r="H361">
        <f>(Table2[[#This Row],[1Y Return vs Nifty]]-AVERAGE(Table2[1Y Return vs Nifty]))/_xlfn.STDEV.P(Table2[1Y Return vs Nifty])</f>
        <v>0.17509655365744131</v>
      </c>
      <c r="I361">
        <v>-4.0516657145213397</v>
      </c>
      <c r="J361">
        <f>(Table2[[#This Row],[1M Return vs Nifty]]-AVERAGE(Table2[1M Return vs Nifty]))/_xlfn.STDEV.P(Table2[1M Return vs Nifty])</f>
        <v>-0.46166712144518324</v>
      </c>
      <c r="K361">
        <v>4.6825579245548496</v>
      </c>
      <c r="L361">
        <f>(Table2[[#This Row],[6M Return vs Nifty]]-AVERAGE(Table2[6M Return vs Nifty]))/_xlfn.STDEV.P(Table2[6M Return vs Nifty])</f>
        <v>-3.660875762830125E-2</v>
      </c>
      <c r="M361">
        <v>-0.190297988184808</v>
      </c>
      <c r="N361">
        <f>(Table2[[#This Row],[1W Return vs Nifty]]-AVERAGE(Table2[1W Return vs Nifty]))/_xlfn.STDEV.P(Table2[1W Return vs Nifty])</f>
        <v>-0.2821867953012534</v>
      </c>
      <c r="O361">
        <v>1888.93</v>
      </c>
      <c r="P361">
        <v>1881.81900350662</v>
      </c>
      <c r="Q361">
        <v>1638.32522400416</v>
      </c>
      <c r="R361">
        <v>32.2397265664695</v>
      </c>
      <c r="S361" s="1">
        <f>(Table2[[#This Row],[Close Price]]-Table2[[#This Row],[20D EMA]])/Table2[[#This Row],[20D EMA]]</f>
        <v>-1.4627328699316601E-2</v>
      </c>
      <c r="T361" s="1">
        <f>(Table2[[#This Row],[Close Price]]-Table2[[#This Row],[50D EMA]])/Table2[[#This Row],[50D EMA]]</f>
        <v>-1.0903813527435162E-2</v>
      </c>
      <c r="U361" s="1">
        <f>(Table2[[#This Row],[Close Price]]-Table2[[#This Row],[200D EMA]])/Table2[[#This Row],[200D EMA]]</f>
        <v>0.13609921444710285</v>
      </c>
      <c r="V361">
        <v>0.30344264501773499</v>
      </c>
      <c r="W361">
        <v>1832.35</v>
      </c>
      <c r="X361">
        <v>1875.1</v>
      </c>
      <c r="Y361">
        <v>1761.6</v>
      </c>
      <c r="Z361">
        <v>1882.35</v>
      </c>
      <c r="AA361">
        <v>1832.35</v>
      </c>
      <c r="AB361">
        <v>1875.1</v>
      </c>
      <c r="AC361" s="1">
        <f>(Table2[[#This Row],[Close Price]]/Table2[[#This Row],[Day Low]])-1</f>
        <v>1.5799383305591164E-2</v>
      </c>
      <c r="AD361" s="1">
        <f>(Table2[[#This Row],[Day High]]/Table2[[#This Row],[Close Price]])-1</f>
        <v>7.4141728899155268E-3</v>
      </c>
      <c r="AE361" s="1">
        <f>(Table2[[#This Row],[Close Price]]/Table2[[#This Row],[Current Week Low]])-1</f>
        <v>5.6596276112624855E-2</v>
      </c>
      <c r="AF361" s="1">
        <f>(Table2[[#This Row],[Current Week High]]/Table2[[#This Row],[Close Price]])-1</f>
        <v>1.1309299951646645E-2</v>
      </c>
      <c r="AG361" s="1">
        <f>(Table2[[#This Row],[Close Price]]/Table2[[#This Row],[Current Month Low]])-1</f>
        <v>1.5799383305591164E-2</v>
      </c>
      <c r="AH361" s="1">
        <f>(Table2[[#This Row],[Current Month High]]/Table2[[#This Row],[Close Price]])-1</f>
        <v>7.4141728899155268E-3</v>
      </c>
      <c r="AI361">
        <v>43.125772309676002</v>
      </c>
      <c r="AJ361">
        <v>65.368042290435696</v>
      </c>
      <c r="AK361" t="str">
        <f>IF(AND(Table2[[#This Row],[20D EMA]]&gt;Table2[[#This Row],[50D EMA]],Table2[[#This Row],[50D EMA]]&gt;Table2[[#This Row],[200D EMA]]),"Uptrend","Downtrend/NoTrend")</f>
        <v>Uptrend</v>
      </c>
      <c r="AL361">
        <v>0.14000000000000001</v>
      </c>
      <c r="AM361" t="s">
        <v>3181</v>
      </c>
      <c r="AN361">
        <v>-6.86</v>
      </c>
      <c r="AO361" t="s">
        <v>3180</v>
      </c>
      <c r="AQ361">
        <f>(Table2[[#This Row],[Sharpe Ratio]]-AVERAGE(Table2[Sharpe Ratio]))/_xlfn.STDEV.P(Table2[Sharpe Ratio])</f>
        <v>-0.68702344015560113</v>
      </c>
      <c r="AR3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-1.2923895608728977</v>
      </c>
      <c r="AS361">
        <f>_xlfn.RANK.AVG(Table2[[#This Row],[1Y Return vs Nifty Z-Score]],Table2[1Y Return vs Nifty Z-Score])</f>
        <v>239</v>
      </c>
      <c r="AT361">
        <f>_xlfn.RANK.AVG(Table2[[#This Row],[6M Return vs Nifty Z-Score]],Table2[6M Return vs Nifty Z-Score])</f>
        <v>329</v>
      </c>
      <c r="AU361">
        <f>_xlfn.RANK.AVG(Table2[[#This Row],[Sharpe Ratio Z-Score]],Table2[Sharpe Ratio Z-Score])</f>
        <v>529.5</v>
      </c>
      <c r="AV361">
        <f>(Table2[[#This Row],[Rank 1Y]]+Table2[[#This Row],[Rank 6M]]+Table2[[#This Row],[Rank Sharpe]])/3</f>
        <v>365.83333333333331</v>
      </c>
    </row>
    <row r="362" spans="1:48" hidden="1" x14ac:dyDescent="0.3">
      <c r="A362" t="s">
        <v>187</v>
      </c>
      <c r="B362" t="s">
        <v>188</v>
      </c>
      <c r="C362" t="s">
        <v>3133</v>
      </c>
      <c r="D362" t="s">
        <v>18</v>
      </c>
      <c r="E362">
        <v>134788.59226768301</v>
      </c>
      <c r="F362">
        <v>313</v>
      </c>
      <c r="G362">
        <v>47.408550487621298</v>
      </c>
      <c r="H362">
        <f>(Table2[[#This Row],[1Y Return vs Nifty]]-AVERAGE(Table2[1Y Return vs Nifty]))/_xlfn.STDEV.P(Table2[1Y Return vs Nifty])</f>
        <v>0.38638500134421039</v>
      </c>
      <c r="I362">
        <v>-10.634345634071201</v>
      </c>
      <c r="J362">
        <f>(Table2[[#This Row],[1M Return vs Nifty]]-AVERAGE(Table2[1M Return vs Nifty]))/_xlfn.STDEV.P(Table2[1M Return vs Nifty])</f>
        <v>-1.1651038370737372</v>
      </c>
      <c r="K362">
        <v>-8.8812540243313798</v>
      </c>
      <c r="L362">
        <f>(Table2[[#This Row],[6M Return vs Nifty]]-AVERAGE(Table2[6M Return vs Nifty]))/_xlfn.STDEV.P(Table2[6M Return vs Nifty])</f>
        <v>-0.50845146549823572</v>
      </c>
      <c r="M362">
        <v>-4.2737174188984</v>
      </c>
      <c r="N362">
        <f>(Table2[[#This Row],[1W Return vs Nifty]]-AVERAGE(Table2[1W Return vs Nifty]))/_xlfn.STDEV.P(Table2[1W Return vs Nifty])</f>
        <v>-1.0577428035161085</v>
      </c>
      <c r="O362">
        <v>325.5</v>
      </c>
      <c r="P362">
        <v>332.65892111433402</v>
      </c>
      <c r="Q362">
        <v>306.182606262935</v>
      </c>
      <c r="R362">
        <v>27.5610619236198</v>
      </c>
      <c r="S362" s="1">
        <f>(Table2[[#This Row],[Close Price]]-Table2[[#This Row],[20D EMA]])/Table2[[#This Row],[20D EMA]]</f>
        <v>-3.840245775729647E-2</v>
      </c>
      <c r="T362" s="1">
        <f>(Table2[[#This Row],[Close Price]]-Table2[[#This Row],[50D EMA]])/Table2[[#This Row],[50D EMA]]</f>
        <v>-5.9096329202538656E-2</v>
      </c>
      <c r="U362" s="1">
        <f>(Table2[[#This Row],[Close Price]]-Table2[[#This Row],[200D EMA]])/Table2[[#This Row],[200D EMA]]</f>
        <v>2.2265777342069366E-2</v>
      </c>
      <c r="V362">
        <v>0.64723333652947201</v>
      </c>
      <c r="W362">
        <v>311.8</v>
      </c>
      <c r="X362">
        <v>313.85000000000002</v>
      </c>
      <c r="Y362">
        <v>302.25</v>
      </c>
      <c r="Z362">
        <v>316.2</v>
      </c>
      <c r="AA362">
        <v>311.8</v>
      </c>
      <c r="AB362">
        <v>313.85000000000002</v>
      </c>
      <c r="AC362" s="1">
        <f>(Table2[[#This Row],[Close Price]]/Table2[[#This Row],[Day Low]])-1</f>
        <v>3.8486209108401503E-3</v>
      </c>
      <c r="AD362" s="1">
        <f>(Table2[[#This Row],[Day High]]/Table2[[#This Row],[Close Price]])-1</f>
        <v>2.7156549520768181E-3</v>
      </c>
      <c r="AE362" s="1">
        <f>(Table2[[#This Row],[Close Price]]/Table2[[#This Row],[Current Week Low]])-1</f>
        <v>3.556658395368073E-2</v>
      </c>
      <c r="AF362" s="1">
        <f>(Table2[[#This Row],[Current Week High]]/Table2[[#This Row],[Close Price]])-1</f>
        <v>1.0223642172523917E-2</v>
      </c>
      <c r="AG362" s="1">
        <f>(Table2[[#This Row],[Close Price]]/Table2[[#This Row],[Current Month Low]])-1</f>
        <v>3.8486209108401503E-3</v>
      </c>
      <c r="AH362" s="1">
        <f>(Table2[[#This Row],[Current Month High]]/Table2[[#This Row],[Close Price]])-1</f>
        <v>2.7156549520768181E-3</v>
      </c>
      <c r="AI362">
        <v>20.127795527156501</v>
      </c>
      <c r="AJ362">
        <v>78.576522607331299</v>
      </c>
      <c r="AK362" t="str">
        <f>IF(AND(Table2[[#This Row],[20D EMA]]&gt;Table2[[#This Row],[50D EMA]],Table2[[#This Row],[50D EMA]]&gt;Table2[[#This Row],[200D EMA]]),"Uptrend","Downtrend/NoTrend")</f>
        <v>Downtrend/NoTrend</v>
      </c>
      <c r="AL362">
        <v>0.03</v>
      </c>
      <c r="AM362" t="s">
        <v>3181</v>
      </c>
      <c r="AN362">
        <v>-10.76</v>
      </c>
      <c r="AO362" t="s">
        <v>3180</v>
      </c>
      <c r="AP362">
        <v>3.5626278741219999E-2</v>
      </c>
      <c r="AQ362">
        <f>(Table2[[#This Row],[Sharpe Ratio]]-AVERAGE(Table2[Sharpe Ratio]))/_xlfn.STDEV.P(Table2[Sharpe Ratio])</f>
        <v>-0.26380334638781344</v>
      </c>
      <c r="AR3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2">
        <f>_xlfn.RANK.AVG(Table2[[#This Row],[1Y Return vs Nifty Z-Score]],Table2[1Y Return vs Nifty Z-Score])</f>
        <v>191</v>
      </c>
      <c r="AT362">
        <f>_xlfn.RANK.AVG(Table2[[#This Row],[6M Return vs Nifty Z-Score]],Table2[6M Return vs Nifty Z-Score])</f>
        <v>497</v>
      </c>
      <c r="AU362">
        <f>_xlfn.RANK.AVG(Table2[[#This Row],[Sharpe Ratio Z-Score]],Table2[Sharpe Ratio Z-Score])</f>
        <v>412</v>
      </c>
      <c r="AV362">
        <f>(Table2[[#This Row],[Rank 1Y]]+Table2[[#This Row],[Rank 6M]]+Table2[[#This Row],[Rank Sharpe]])/3</f>
        <v>366.66666666666669</v>
      </c>
    </row>
    <row r="363" spans="1:48" hidden="1" x14ac:dyDescent="0.3">
      <c r="A363" t="s">
        <v>1293</v>
      </c>
      <c r="B363" t="s">
        <v>1294</v>
      </c>
      <c r="C363" t="s">
        <v>3134</v>
      </c>
      <c r="D363" t="s">
        <v>277</v>
      </c>
      <c r="E363">
        <v>8867.5611926165002</v>
      </c>
      <c r="F363">
        <v>767.05</v>
      </c>
      <c r="G363">
        <v>-5.4685582504496004</v>
      </c>
      <c r="H363">
        <f>(Table2[[#This Row],[1Y Return vs Nifty]]-AVERAGE(Table2[1Y Return vs Nifty]))/_xlfn.STDEV.P(Table2[1Y Return vs Nifty])</f>
        <v>-0.50697217244316017</v>
      </c>
      <c r="I363">
        <v>7.7643605936611699</v>
      </c>
      <c r="J363">
        <f>(Table2[[#This Row],[1M Return vs Nifty]]-AVERAGE(Table2[1M Return vs Nifty]))/_xlfn.STDEV.P(Table2[1M Return vs Nifty])</f>
        <v>0.80101416331898256</v>
      </c>
      <c r="K363">
        <v>4.5170484630693197</v>
      </c>
      <c r="L363">
        <f>(Table2[[#This Row],[6M Return vs Nifty]]-AVERAGE(Table2[6M Return vs Nifty]))/_xlfn.STDEV.P(Table2[6M Return vs Nifty])</f>
        <v>-4.2366315516873983E-2</v>
      </c>
      <c r="M363">
        <v>4.0102047358931801</v>
      </c>
      <c r="N363">
        <f>(Table2[[#This Row],[1W Return vs Nifty]]-AVERAGE(Table2[1W Return vs Nifty]))/_xlfn.STDEV.P(Table2[1W Return vs Nifty])</f>
        <v>0.51560661790495499</v>
      </c>
      <c r="O363">
        <v>735.53</v>
      </c>
      <c r="P363">
        <v>740.734751492854</v>
      </c>
      <c r="Q363">
        <v>722.78008601971305</v>
      </c>
      <c r="R363">
        <v>40.128280106300302</v>
      </c>
      <c r="S363" s="1">
        <f>(Table2[[#This Row],[Close Price]]-Table2[[#This Row],[20D EMA]])/Table2[[#This Row],[20D EMA]]</f>
        <v>4.2853452612401921E-2</v>
      </c>
      <c r="T363" s="1">
        <f>(Table2[[#This Row],[Close Price]]-Table2[[#This Row],[50D EMA]])/Table2[[#This Row],[50D EMA]]</f>
        <v>3.5525872728545557E-2</v>
      </c>
      <c r="U363" s="1">
        <f>(Table2[[#This Row],[Close Price]]-Table2[[#This Row],[200D EMA]])/Table2[[#This Row],[200D EMA]]</f>
        <v>6.1249493222865978E-2</v>
      </c>
      <c r="V363">
        <v>0.57841456894147103</v>
      </c>
      <c r="W363">
        <v>738.4</v>
      </c>
      <c r="X363">
        <v>773</v>
      </c>
      <c r="Y363">
        <v>704.1</v>
      </c>
      <c r="Z363">
        <v>773</v>
      </c>
      <c r="AA363">
        <v>738.4</v>
      </c>
      <c r="AB363">
        <v>773</v>
      </c>
      <c r="AC363" s="1">
        <f>(Table2[[#This Row],[Close Price]]/Table2[[#This Row],[Day Low]])-1</f>
        <v>3.8800108342361916E-2</v>
      </c>
      <c r="AD363" s="1">
        <f>(Table2[[#This Row],[Day High]]/Table2[[#This Row],[Close Price]])-1</f>
        <v>7.7569910696826394E-3</v>
      </c>
      <c r="AE363" s="1">
        <f>(Table2[[#This Row],[Close Price]]/Table2[[#This Row],[Current Week Low]])-1</f>
        <v>8.9404914074705299E-2</v>
      </c>
      <c r="AF363" s="1">
        <f>(Table2[[#This Row],[Current Week High]]/Table2[[#This Row],[Close Price]])-1</f>
        <v>7.7569910696826394E-3</v>
      </c>
      <c r="AG363" s="1">
        <f>(Table2[[#This Row],[Close Price]]/Table2[[#This Row],[Current Month Low]])-1</f>
        <v>3.8800108342361916E-2</v>
      </c>
      <c r="AH363" s="1">
        <f>(Table2[[#This Row],[Current Month High]]/Table2[[#This Row],[Close Price]])-1</f>
        <v>7.7569910696826394E-3</v>
      </c>
      <c r="AI363">
        <v>20.161658301284099</v>
      </c>
      <c r="AJ363">
        <v>24.017784963621601</v>
      </c>
      <c r="AK363" t="str">
        <f>IF(AND(Table2[[#This Row],[20D EMA]]&gt;Table2[[#This Row],[50D EMA]],Table2[[#This Row],[50D EMA]]&gt;Table2[[#This Row],[200D EMA]]),"Uptrend","Downtrend/NoTrend")</f>
        <v>Downtrend/NoTrend</v>
      </c>
      <c r="AL363">
        <v>0.05</v>
      </c>
      <c r="AM363" t="s">
        <v>3181</v>
      </c>
      <c r="AN363">
        <v>1.33</v>
      </c>
      <c r="AO363" t="s">
        <v>3181</v>
      </c>
      <c r="AP363">
        <v>7.7425369195132002E-2</v>
      </c>
      <c r="AQ363">
        <f>(Table2[[#This Row],[Sharpe Ratio]]-AVERAGE(Table2[Sharpe Ratio]))/_xlfn.STDEV.P(Table2[Sharpe Ratio])</f>
        <v>0.23274626828875675</v>
      </c>
      <c r="AR3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3">
        <f>_xlfn.RANK.AVG(Table2[[#This Row],[1Y Return vs Nifty Z-Score]],Table2[1Y Return vs Nifty Z-Score])</f>
        <v>485</v>
      </c>
      <c r="AT363">
        <f>_xlfn.RANK.AVG(Table2[[#This Row],[6M Return vs Nifty Z-Score]],Table2[6M Return vs Nifty Z-Score])</f>
        <v>334</v>
      </c>
      <c r="AU363">
        <f>_xlfn.RANK.AVG(Table2[[#This Row],[Sharpe Ratio Z-Score]],Table2[Sharpe Ratio Z-Score])</f>
        <v>283</v>
      </c>
      <c r="AV363">
        <f>(Table2[[#This Row],[Rank 1Y]]+Table2[[#This Row],[Rank 6M]]+Table2[[#This Row],[Rank Sharpe]])/3</f>
        <v>367.33333333333331</v>
      </c>
    </row>
    <row r="364" spans="1:48" hidden="1" x14ac:dyDescent="0.3">
      <c r="A364" t="s">
        <v>931</v>
      </c>
      <c r="B364" t="s">
        <v>932</v>
      </c>
      <c r="C364" t="s">
        <v>3134</v>
      </c>
      <c r="D364" t="s">
        <v>21</v>
      </c>
      <c r="E364">
        <v>15962.3865238079</v>
      </c>
      <c r="F364">
        <v>697.8</v>
      </c>
      <c r="G364">
        <v>13.3072439521183</v>
      </c>
      <c r="H364">
        <f>(Table2[[#This Row],[1Y Return vs Nifty]]-AVERAGE(Table2[1Y Return vs Nifty]))/_xlfn.STDEV.P(Table2[1Y Return vs Nifty])</f>
        <v>-0.18975555467449567</v>
      </c>
      <c r="I364">
        <v>9.5834277493127509</v>
      </c>
      <c r="J364">
        <f>(Table2[[#This Row],[1M Return vs Nifty]]-AVERAGE(Table2[1M Return vs Nifty]))/_xlfn.STDEV.P(Table2[1M Return vs Nifty])</f>
        <v>0.99540286839319592</v>
      </c>
      <c r="K364">
        <v>3.8357273086617898</v>
      </c>
      <c r="L364">
        <f>(Table2[[#This Row],[6M Return vs Nifty]]-AVERAGE(Table2[6M Return vs Nifty]))/_xlfn.STDEV.P(Table2[6M Return vs Nifty])</f>
        <v>-6.6067353221920921E-2</v>
      </c>
      <c r="M364">
        <v>2.5344454281407001</v>
      </c>
      <c r="N364">
        <f>(Table2[[#This Row],[1W Return vs Nifty]]-AVERAGE(Table2[1W Return vs Nifty]))/_xlfn.STDEV.P(Table2[1W Return vs Nifty])</f>
        <v>0.23531848752143969</v>
      </c>
      <c r="O364">
        <v>696.06</v>
      </c>
      <c r="P364">
        <v>711.54542355546403</v>
      </c>
      <c r="Q364">
        <v>663.55468037253002</v>
      </c>
      <c r="R364">
        <v>57.723995695890601</v>
      </c>
      <c r="S364" s="1">
        <f>(Table2[[#This Row],[Close Price]]-Table2[[#This Row],[20D EMA]])/Table2[[#This Row],[20D EMA]]</f>
        <v>2.4997845013361051E-3</v>
      </c>
      <c r="T364" s="1">
        <f>(Table2[[#This Row],[Close Price]]-Table2[[#This Row],[50D EMA]])/Table2[[#This Row],[50D EMA]]</f>
        <v>-1.9317703551209243E-2</v>
      </c>
      <c r="U364" s="1">
        <f>(Table2[[#This Row],[Close Price]]-Table2[[#This Row],[200D EMA]])/Table2[[#This Row],[200D EMA]]</f>
        <v>5.1608888672511628E-2</v>
      </c>
      <c r="V364">
        <v>0.71027715389594204</v>
      </c>
      <c r="W364">
        <v>695</v>
      </c>
      <c r="X364">
        <v>703.8</v>
      </c>
      <c r="Y364">
        <v>682.1</v>
      </c>
      <c r="Z364">
        <v>709</v>
      </c>
      <c r="AA364">
        <v>695</v>
      </c>
      <c r="AB364">
        <v>703.8</v>
      </c>
      <c r="AC364" s="1">
        <f>(Table2[[#This Row],[Close Price]]/Table2[[#This Row],[Day Low]])-1</f>
        <v>4.0287769784173033E-3</v>
      </c>
      <c r="AD364" s="1">
        <f>(Table2[[#This Row],[Day High]]/Table2[[#This Row],[Close Price]])-1</f>
        <v>8.5984522785897965E-3</v>
      </c>
      <c r="AE364" s="1">
        <f>(Table2[[#This Row],[Close Price]]/Table2[[#This Row],[Current Week Low]])-1</f>
        <v>2.3017152910130401E-2</v>
      </c>
      <c r="AF364" s="1">
        <f>(Table2[[#This Row],[Current Week High]]/Table2[[#This Row],[Close Price]])-1</f>
        <v>1.6050444253367768E-2</v>
      </c>
      <c r="AG364" s="1">
        <f>(Table2[[#This Row],[Close Price]]/Table2[[#This Row],[Current Month Low]])-1</f>
        <v>4.0287769784173033E-3</v>
      </c>
      <c r="AH364" s="1">
        <f>(Table2[[#This Row],[Current Month High]]/Table2[[#This Row],[Close Price]])-1</f>
        <v>8.5984522785897965E-3</v>
      </c>
      <c r="AI364">
        <v>20.306678131269699</v>
      </c>
      <c r="AJ364">
        <v>45.374999999999901</v>
      </c>
      <c r="AK364" t="str">
        <f>IF(AND(Table2[[#This Row],[20D EMA]]&gt;Table2[[#This Row],[50D EMA]],Table2[[#This Row],[50D EMA]]&gt;Table2[[#This Row],[200D EMA]]),"Uptrend","Downtrend/NoTrend")</f>
        <v>Downtrend/NoTrend</v>
      </c>
      <c r="AL364">
        <v>-7.0000000000000007E-2</v>
      </c>
      <c r="AM364" t="s">
        <v>3180</v>
      </c>
      <c r="AN364">
        <v>-0.56999999999999995</v>
      </c>
      <c r="AO364" t="s">
        <v>3180</v>
      </c>
      <c r="AP364">
        <v>3.9765432627845002E-2</v>
      </c>
      <c r="AQ364">
        <f>(Table2[[#This Row],[Sharpe Ratio]]-AVERAGE(Table2[Sharpe Ratio]))/_xlfn.STDEV.P(Table2[Sharpe Ratio])</f>
        <v>-0.21463253321529102</v>
      </c>
      <c r="AR3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4">
        <f>_xlfn.RANK.AVG(Table2[[#This Row],[1Y Return vs Nifty Z-Score]],Table2[1Y Return vs Nifty Z-Score])</f>
        <v>361</v>
      </c>
      <c r="AT364">
        <f>_xlfn.RANK.AVG(Table2[[#This Row],[6M Return vs Nifty Z-Score]],Table2[6M Return vs Nifty Z-Score])</f>
        <v>342</v>
      </c>
      <c r="AU364">
        <f>_xlfn.RANK.AVG(Table2[[#This Row],[Sharpe Ratio Z-Score]],Table2[Sharpe Ratio Z-Score])</f>
        <v>400</v>
      </c>
      <c r="AV364">
        <f>(Table2[[#This Row],[Rank 1Y]]+Table2[[#This Row],[Rank 6M]]+Table2[[#This Row],[Rank Sharpe]])/3</f>
        <v>367.66666666666669</v>
      </c>
    </row>
    <row r="365" spans="1:48" hidden="1" x14ac:dyDescent="0.3">
      <c r="A365" t="s">
        <v>612</v>
      </c>
      <c r="B365" t="s">
        <v>613</v>
      </c>
      <c r="C365" t="s">
        <v>3141</v>
      </c>
      <c r="D365" t="s">
        <v>409</v>
      </c>
      <c r="E365">
        <v>32062.175372181799</v>
      </c>
      <c r="F365">
        <v>503.2</v>
      </c>
      <c r="G365">
        <v>4.1868466215587397</v>
      </c>
      <c r="H365">
        <f>(Table2[[#This Row],[1Y Return vs Nifty]]-AVERAGE(Table2[1Y Return vs Nifty]))/_xlfn.STDEV.P(Table2[1Y Return vs Nifty])</f>
        <v>-0.34384439533722783</v>
      </c>
      <c r="I365">
        <v>-2.5384829190532101</v>
      </c>
      <c r="J365">
        <f>(Table2[[#This Row],[1M Return vs Nifty]]-AVERAGE(Table2[1M Return vs Nifty]))/_xlfn.STDEV.P(Table2[1M Return vs Nifty])</f>
        <v>-0.29996575531487873</v>
      </c>
      <c r="K365">
        <v>-9.4955065965439598</v>
      </c>
      <c r="L365">
        <f>(Table2[[#This Row],[6M Return vs Nifty]]-AVERAGE(Table2[6M Return vs Nifty]))/_xlfn.STDEV.P(Table2[6M Return vs Nifty])</f>
        <v>-0.5298193964369019</v>
      </c>
      <c r="M365">
        <v>2.9624180897349199</v>
      </c>
      <c r="N365">
        <f>(Table2[[#This Row],[1W Return vs Nifty]]-AVERAGE(Table2[1W Return vs Nifty]))/_xlfn.STDEV.P(Table2[1W Return vs Nifty])</f>
        <v>0.31660251300130487</v>
      </c>
      <c r="O365">
        <v>503.38</v>
      </c>
      <c r="P365">
        <v>509.31439159453998</v>
      </c>
      <c r="Q365">
        <v>492.26232098418302</v>
      </c>
      <c r="R365">
        <v>47.532022651517003</v>
      </c>
      <c r="S365" s="1">
        <f>(Table2[[#This Row],[Close Price]]-Table2[[#This Row],[20D EMA]])/Table2[[#This Row],[20D EMA]]</f>
        <v>-3.5758274067306374E-4</v>
      </c>
      <c r="T365" s="1">
        <f>(Table2[[#This Row],[Close Price]]-Table2[[#This Row],[50D EMA]])/Table2[[#This Row],[50D EMA]]</f>
        <v>-1.2005142001578468E-2</v>
      </c>
      <c r="U365" s="1">
        <f>(Table2[[#This Row],[Close Price]]-Table2[[#This Row],[200D EMA]])/Table2[[#This Row],[200D EMA]]</f>
        <v>2.2219208234238202E-2</v>
      </c>
      <c r="V365">
        <v>0.63820245439679701</v>
      </c>
      <c r="W365">
        <v>499.25</v>
      </c>
      <c r="X365">
        <v>505.5</v>
      </c>
      <c r="Y365">
        <v>478.1</v>
      </c>
      <c r="Z365">
        <v>508</v>
      </c>
      <c r="AA365">
        <v>499.25</v>
      </c>
      <c r="AB365">
        <v>505.5</v>
      </c>
      <c r="AC365" s="1">
        <f>(Table2[[#This Row],[Close Price]]/Table2[[#This Row],[Day Low]])-1</f>
        <v>7.911867801702499E-3</v>
      </c>
      <c r="AD365" s="1">
        <f>(Table2[[#This Row],[Day High]]/Table2[[#This Row],[Close Price]])-1</f>
        <v>4.5707472178060371E-3</v>
      </c>
      <c r="AE365" s="1">
        <f>(Table2[[#This Row],[Close Price]]/Table2[[#This Row],[Current Week Low]])-1</f>
        <v>5.2499477096841662E-2</v>
      </c>
      <c r="AF365" s="1">
        <f>(Table2[[#This Row],[Current Week High]]/Table2[[#This Row],[Close Price]])-1</f>
        <v>9.5389507154213238E-3</v>
      </c>
      <c r="AG365" s="1">
        <f>(Table2[[#This Row],[Close Price]]/Table2[[#This Row],[Current Month Low]])-1</f>
        <v>7.911867801702499E-3</v>
      </c>
      <c r="AH365" s="1">
        <f>(Table2[[#This Row],[Current Month High]]/Table2[[#This Row],[Close Price]])-1</f>
        <v>4.5707472178060371E-3</v>
      </c>
      <c r="AI365">
        <v>16.2360890302066</v>
      </c>
      <c r="AJ365">
        <v>32.386214154169899</v>
      </c>
      <c r="AK365" t="str">
        <f>IF(AND(Table2[[#This Row],[20D EMA]]&gt;Table2[[#This Row],[50D EMA]],Table2[[#This Row],[50D EMA]]&gt;Table2[[#This Row],[200D EMA]]),"Uptrend","Downtrend/NoTrend")</f>
        <v>Downtrend/NoTrend</v>
      </c>
      <c r="AL365">
        <v>0.09</v>
      </c>
      <c r="AM365" t="s">
        <v>3181</v>
      </c>
      <c r="AN365">
        <v>-3.01</v>
      </c>
      <c r="AO365" t="s">
        <v>3180</v>
      </c>
      <c r="AP365">
        <v>0.11451530292378501</v>
      </c>
      <c r="AQ365">
        <f>(Table2[[#This Row],[Sharpe Ratio]]-AVERAGE(Table2[Sharpe Ratio]))/_xlfn.STDEV.P(Table2[Sharpe Ratio])</f>
        <v>0.67335375762273852</v>
      </c>
      <c r="AR3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5">
        <f>_xlfn.RANK.AVG(Table2[[#This Row],[1Y Return vs Nifty Z-Score]],Table2[1Y Return vs Nifty Z-Score])</f>
        <v>423</v>
      </c>
      <c r="AT365">
        <f>_xlfn.RANK.AVG(Table2[[#This Row],[6M Return vs Nifty Z-Score]],Table2[6M Return vs Nifty Z-Score])</f>
        <v>504</v>
      </c>
      <c r="AU365">
        <f>_xlfn.RANK.AVG(Table2[[#This Row],[Sharpe Ratio Z-Score]],Table2[Sharpe Ratio Z-Score])</f>
        <v>177</v>
      </c>
      <c r="AV365">
        <f>(Table2[[#This Row],[Rank 1Y]]+Table2[[#This Row],[Rank 6M]]+Table2[[#This Row],[Rank Sharpe]])/3</f>
        <v>368</v>
      </c>
    </row>
    <row r="366" spans="1:48" hidden="1" x14ac:dyDescent="0.3">
      <c r="A366" t="s">
        <v>1816</v>
      </c>
      <c r="B366" t="s">
        <v>1817</v>
      </c>
      <c r="C366" t="s">
        <v>3149</v>
      </c>
      <c r="D366" t="s">
        <v>473</v>
      </c>
      <c r="E366">
        <v>4286.6390290178697</v>
      </c>
      <c r="F366">
        <v>376.05</v>
      </c>
      <c r="G366">
        <v>9.1704051118082205E-2</v>
      </c>
      <c r="H366">
        <f>(Table2[[#This Row],[1Y Return vs Nifty]]-AVERAGE(Table2[1Y Return vs Nifty]))/_xlfn.STDEV.P(Table2[1Y Return vs Nifty])</f>
        <v>-0.41303170682786516</v>
      </c>
      <c r="I366">
        <v>-2.3050805750994701</v>
      </c>
      <c r="J366">
        <f>(Table2[[#This Row],[1M Return vs Nifty]]-AVERAGE(Table2[1M Return vs Nifty]))/_xlfn.STDEV.P(Table2[1M Return vs Nifty])</f>
        <v>-0.27502397168611431</v>
      </c>
      <c r="K366">
        <v>-7.77028745427386</v>
      </c>
      <c r="L366">
        <f>(Table2[[#This Row],[6M Return vs Nifty]]-AVERAGE(Table2[6M Return vs Nifty]))/_xlfn.STDEV.P(Table2[6M Return vs Nifty])</f>
        <v>-0.46980440398305762</v>
      </c>
      <c r="M366">
        <v>-1.93311796763563</v>
      </c>
      <c r="N366">
        <f>(Table2[[#This Row],[1W Return vs Nifty]]-AVERAGE(Table2[1W Return vs Nifty]))/_xlfn.STDEV.P(Table2[1W Return vs Nifty])</f>
        <v>-0.61319724603610937</v>
      </c>
      <c r="O366">
        <v>383.83</v>
      </c>
      <c r="P366">
        <v>385.64973162169099</v>
      </c>
      <c r="Q366">
        <v>369.997321605705</v>
      </c>
      <c r="R366">
        <v>44.818036075522002</v>
      </c>
      <c r="S366" s="1">
        <f>(Table2[[#This Row],[Close Price]]-Table2[[#This Row],[20D EMA]])/Table2[[#This Row],[20D EMA]]</f>
        <v>-2.0269390094573049E-2</v>
      </c>
      <c r="T366" s="1">
        <f>(Table2[[#This Row],[Close Price]]-Table2[[#This Row],[50D EMA]])/Table2[[#This Row],[50D EMA]]</f>
        <v>-2.4892359139790564E-2</v>
      </c>
      <c r="U366" s="1">
        <f>(Table2[[#This Row],[Close Price]]-Table2[[#This Row],[200D EMA]])/Table2[[#This Row],[200D EMA]]</f>
        <v>1.6358708673964866E-2</v>
      </c>
      <c r="V366">
        <v>0.548521998286013</v>
      </c>
      <c r="W366">
        <v>372.9</v>
      </c>
      <c r="X366">
        <v>379.9</v>
      </c>
      <c r="Y366">
        <v>361.5</v>
      </c>
      <c r="Z366">
        <v>381</v>
      </c>
      <c r="AA366">
        <v>372.9</v>
      </c>
      <c r="AB366">
        <v>379.9</v>
      </c>
      <c r="AC366" s="1">
        <f>(Table2[[#This Row],[Close Price]]/Table2[[#This Row],[Day Low]])-1</f>
        <v>8.4473049074820228E-3</v>
      </c>
      <c r="AD366" s="1">
        <f>(Table2[[#This Row],[Day High]]/Table2[[#This Row],[Close Price]])-1</f>
        <v>1.023800026592192E-2</v>
      </c>
      <c r="AE366" s="1">
        <f>(Table2[[#This Row],[Close Price]]/Table2[[#This Row],[Current Week Low]])-1</f>
        <v>4.0248962655601739E-2</v>
      </c>
      <c r="AF366" s="1">
        <f>(Table2[[#This Row],[Current Week High]]/Table2[[#This Row],[Close Price]])-1</f>
        <v>1.316314319904266E-2</v>
      </c>
      <c r="AG366" s="1">
        <f>(Table2[[#This Row],[Close Price]]/Table2[[#This Row],[Current Month Low]])-1</f>
        <v>8.4473049074820228E-3</v>
      </c>
      <c r="AH366" s="1">
        <f>(Table2[[#This Row],[Current Month High]]/Table2[[#This Row],[Close Price]])-1</f>
        <v>1.023800026592192E-2</v>
      </c>
      <c r="AI366">
        <v>22.0183486238532</v>
      </c>
      <c r="AJ366">
        <v>28.3666154633896</v>
      </c>
      <c r="AK366" t="str">
        <f>IF(AND(Table2[[#This Row],[20D EMA]]&gt;Table2[[#This Row],[50D EMA]],Table2[[#This Row],[50D EMA]]&gt;Table2[[#This Row],[200D EMA]]),"Uptrend","Downtrend/NoTrend")</f>
        <v>Downtrend/NoTrend</v>
      </c>
      <c r="AL366">
        <v>0.08</v>
      </c>
      <c r="AM366" t="s">
        <v>3181</v>
      </c>
      <c r="AN366">
        <v>-8.35</v>
      </c>
      <c r="AO366" t="s">
        <v>3180</v>
      </c>
      <c r="AP366">
        <v>0.116443466801726</v>
      </c>
      <c r="AQ366">
        <f>(Table2[[#This Row],[Sharpe Ratio]]-AVERAGE(Table2[Sharpe Ratio]))/_xlfn.STDEV.P(Table2[Sharpe Ratio])</f>
        <v>0.69625925676704536</v>
      </c>
      <c r="AR3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6">
        <f>_xlfn.RANK.AVG(Table2[[#This Row],[1Y Return vs Nifty Z-Score]],Table2[1Y Return vs Nifty Z-Score])</f>
        <v>456</v>
      </c>
      <c r="AT366">
        <f>_xlfn.RANK.AVG(Table2[[#This Row],[6M Return vs Nifty Z-Score]],Table2[6M Return vs Nifty Z-Score])</f>
        <v>477</v>
      </c>
      <c r="AU366">
        <f>_xlfn.RANK.AVG(Table2[[#This Row],[Sharpe Ratio Z-Score]],Table2[Sharpe Ratio Z-Score])</f>
        <v>171</v>
      </c>
      <c r="AV366">
        <f>(Table2[[#This Row],[Rank 1Y]]+Table2[[#This Row],[Rank 6M]]+Table2[[#This Row],[Rank Sharpe]])/3</f>
        <v>368</v>
      </c>
    </row>
    <row r="367" spans="1:48" x14ac:dyDescent="0.3">
      <c r="A367" t="s">
        <v>176</v>
      </c>
      <c r="B367" t="s">
        <v>177</v>
      </c>
      <c r="C367" t="s">
        <v>3142</v>
      </c>
      <c r="D367" t="s">
        <v>178</v>
      </c>
      <c r="E367">
        <v>146682.96938783501</v>
      </c>
      <c r="F367">
        <v>690.9</v>
      </c>
      <c r="G367">
        <v>21.32849229616</v>
      </c>
      <c r="H367">
        <f>(Table2[[#This Row],[1Y Return vs Nifty]]-AVERAGE(Table2[1Y Return vs Nifty]))/_xlfn.STDEV.P(Table2[1Y Return vs Nifty])</f>
        <v>-5.423680333020367E-2</v>
      </c>
      <c r="I367">
        <v>-3.5987207527701002</v>
      </c>
      <c r="J367">
        <f>(Table2[[#This Row],[1M Return vs Nifty]]-AVERAGE(Table2[1M Return vs Nifty]))/_xlfn.STDEV.P(Table2[1M Return vs Nifty])</f>
        <v>-0.41326462882078396</v>
      </c>
      <c r="K367">
        <v>0.19079851371186199</v>
      </c>
      <c r="L367">
        <f>(Table2[[#This Row],[6M Return vs Nifty]]-AVERAGE(Table2[6M Return vs Nifty]))/_xlfn.STDEV.P(Table2[6M Return vs Nifty])</f>
        <v>-0.19286305630917083</v>
      </c>
      <c r="M367">
        <v>-0.54008646399913895</v>
      </c>
      <c r="N367">
        <f>(Table2[[#This Row],[1W Return vs Nifty]]-AVERAGE(Table2[1W Return vs Nifty]))/_xlfn.STDEV.P(Table2[1W Return vs Nifty])</f>
        <v>-0.3486214485679921</v>
      </c>
      <c r="O367">
        <v>708.04</v>
      </c>
      <c r="P367">
        <v>703.19363663248896</v>
      </c>
      <c r="Q367">
        <v>643.55877163503396</v>
      </c>
      <c r="R367">
        <v>34.1883455981732</v>
      </c>
      <c r="S367" s="1">
        <f>(Table2[[#This Row],[Close Price]]-Table2[[#This Row],[20D EMA]])/Table2[[#This Row],[20D EMA]]</f>
        <v>-2.4207671882944447E-2</v>
      </c>
      <c r="T367" s="1">
        <f>(Table2[[#This Row],[Close Price]]-Table2[[#This Row],[50D EMA]])/Table2[[#This Row],[50D EMA]]</f>
        <v>-1.7482576621941224E-2</v>
      </c>
      <c r="U367" s="1">
        <f>(Table2[[#This Row],[Close Price]]-Table2[[#This Row],[200D EMA]])/Table2[[#This Row],[200D EMA]]</f>
        <v>7.3561623975212487E-2</v>
      </c>
      <c r="V367">
        <v>0.81041086890981895</v>
      </c>
      <c r="W367">
        <v>687.2</v>
      </c>
      <c r="X367">
        <v>693.9</v>
      </c>
      <c r="Y367">
        <v>676.45</v>
      </c>
      <c r="Z367">
        <v>698.8</v>
      </c>
      <c r="AA367">
        <v>687.2</v>
      </c>
      <c r="AB367">
        <v>693.9</v>
      </c>
      <c r="AC367" s="1">
        <f>(Table2[[#This Row],[Close Price]]/Table2[[#This Row],[Day Low]])-1</f>
        <v>5.3841676367869518E-3</v>
      </c>
      <c r="AD367" s="1">
        <f>(Table2[[#This Row],[Day High]]/Table2[[#This Row],[Close Price]])-1</f>
        <v>4.3421623968735723E-3</v>
      </c>
      <c r="AE367" s="1">
        <f>(Table2[[#This Row],[Close Price]]/Table2[[#This Row],[Current Week Low]])-1</f>
        <v>2.1361519698425591E-2</v>
      </c>
      <c r="AF367" s="1">
        <f>(Table2[[#This Row],[Current Week High]]/Table2[[#This Row],[Close Price]])-1</f>
        <v>1.1434360978433977E-2</v>
      </c>
      <c r="AG367" s="1">
        <f>(Table2[[#This Row],[Close Price]]/Table2[[#This Row],[Current Month Low]])-1</f>
        <v>5.3841676367869518E-3</v>
      </c>
      <c r="AH367" s="1">
        <f>(Table2[[#This Row],[Current Month High]]/Table2[[#This Row],[Close Price]])-1</f>
        <v>4.3421623968735723E-3</v>
      </c>
      <c r="AI367">
        <v>11.8323925314806</v>
      </c>
      <c r="AJ367">
        <v>51.5131578947368</v>
      </c>
      <c r="AK367" t="str">
        <f>IF(AND(Table2[[#This Row],[20D EMA]]&gt;Table2[[#This Row],[50D EMA]],Table2[[#This Row],[50D EMA]]&gt;Table2[[#This Row],[200D EMA]]),"Uptrend","Downtrend/NoTrend")</f>
        <v>Uptrend</v>
      </c>
      <c r="AL367">
        <v>0.05</v>
      </c>
      <c r="AM367" t="s">
        <v>3181</v>
      </c>
      <c r="AN367">
        <v>-5.76</v>
      </c>
      <c r="AO367" t="s">
        <v>3180</v>
      </c>
      <c r="AP367">
        <v>3.5002525461033003E-2</v>
      </c>
      <c r="AQ367">
        <f>(Table2[[#This Row],[Sharpe Ratio]]-AVERAGE(Table2[Sharpe Ratio]))/_xlfn.STDEV.P(Table2[Sharpe Ratio])</f>
        <v>-0.27121318348155604</v>
      </c>
      <c r="AR3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-1.2801991205097067</v>
      </c>
      <c r="AS367">
        <f>_xlfn.RANK.AVG(Table2[[#This Row],[1Y Return vs Nifty Z-Score]],Table2[1Y Return vs Nifty Z-Score])</f>
        <v>309</v>
      </c>
      <c r="AT367">
        <f>_xlfn.RANK.AVG(Table2[[#This Row],[6M Return vs Nifty Z-Score]],Table2[6M Return vs Nifty Z-Score])</f>
        <v>385</v>
      </c>
      <c r="AU367">
        <f>_xlfn.RANK.AVG(Table2[[#This Row],[Sharpe Ratio Z-Score]],Table2[Sharpe Ratio Z-Score])</f>
        <v>414</v>
      </c>
      <c r="AV367">
        <f>(Table2[[#This Row],[Rank 1Y]]+Table2[[#This Row],[Rank 6M]]+Table2[[#This Row],[Rank Sharpe]])/3</f>
        <v>369.33333333333331</v>
      </c>
    </row>
    <row r="368" spans="1:48" hidden="1" x14ac:dyDescent="0.3">
      <c r="A368" t="s">
        <v>816</v>
      </c>
      <c r="B368" t="s">
        <v>817</v>
      </c>
      <c r="C368" t="s">
        <v>3141</v>
      </c>
      <c r="D368" t="s">
        <v>202</v>
      </c>
      <c r="E368">
        <v>19122.151491123499</v>
      </c>
      <c r="F368">
        <v>1631.1</v>
      </c>
      <c r="G368">
        <v>7.5164651589556497</v>
      </c>
      <c r="H368">
        <f>(Table2[[#This Row],[1Y Return vs Nifty]]-AVERAGE(Table2[1Y Return vs Nifty]))/_xlfn.STDEV.P(Table2[1Y Return vs Nifty])</f>
        <v>-0.28759058953454197</v>
      </c>
      <c r="I368">
        <v>-4.5026354994173401</v>
      </c>
      <c r="J368">
        <f>(Table2[[#This Row],[1M Return vs Nifty]]-AVERAGE(Table2[1M Return vs Nifty]))/_xlfn.STDEV.P(Table2[1M Return vs Nifty])</f>
        <v>-0.50985854320835033</v>
      </c>
      <c r="K368">
        <v>-24.2904176683946</v>
      </c>
      <c r="L368">
        <f>(Table2[[#This Row],[6M Return vs Nifty]]-AVERAGE(Table2[6M Return vs Nifty]))/_xlfn.STDEV.P(Table2[6M Return vs Nifty])</f>
        <v>-1.0444882026061075</v>
      </c>
      <c r="M368">
        <v>-1.74136420676851</v>
      </c>
      <c r="N368">
        <f>(Table2[[#This Row],[1W Return vs Nifty]]-AVERAGE(Table2[1W Return vs Nifty]))/_xlfn.STDEV.P(Table2[1W Return vs Nifty])</f>
        <v>-0.57677782259414845</v>
      </c>
      <c r="O368">
        <v>1672.95</v>
      </c>
      <c r="P368">
        <v>1777.6861130166201</v>
      </c>
      <c r="Q368">
        <v>1800.0491818140299</v>
      </c>
      <c r="R368">
        <v>37.377211593757401</v>
      </c>
      <c r="S368" s="1">
        <f>(Table2[[#This Row],[Close Price]]-Table2[[#This Row],[20D EMA]])/Table2[[#This Row],[20D EMA]]</f>
        <v>-2.50156908455125E-2</v>
      </c>
      <c r="T368" s="1">
        <f>(Table2[[#This Row],[Close Price]]-Table2[[#This Row],[50D EMA]])/Table2[[#This Row],[50D EMA]]</f>
        <v>-8.2458940272573139E-2</v>
      </c>
      <c r="U368" s="1">
        <f>(Table2[[#This Row],[Close Price]]-Table2[[#This Row],[200D EMA]])/Table2[[#This Row],[200D EMA]]</f>
        <v>-9.3858092057111805E-2</v>
      </c>
      <c r="V368">
        <v>1.02786880364852</v>
      </c>
      <c r="W368">
        <v>1620</v>
      </c>
      <c r="X368">
        <v>1644</v>
      </c>
      <c r="Y368">
        <v>1470</v>
      </c>
      <c r="Z368">
        <v>1644</v>
      </c>
      <c r="AA368">
        <v>1620</v>
      </c>
      <c r="AB368">
        <v>1644</v>
      </c>
      <c r="AC368" s="1">
        <f>(Table2[[#This Row],[Close Price]]/Table2[[#This Row],[Day Low]])-1</f>
        <v>6.8518518518518867E-3</v>
      </c>
      <c r="AD368" s="1">
        <f>(Table2[[#This Row],[Day High]]/Table2[[#This Row],[Close Price]])-1</f>
        <v>7.9087732205260775E-3</v>
      </c>
      <c r="AE368" s="1">
        <f>(Table2[[#This Row],[Close Price]]/Table2[[#This Row],[Current Week Low]])-1</f>
        <v>0.10959183673469375</v>
      </c>
      <c r="AF368" s="1">
        <f>(Table2[[#This Row],[Current Week High]]/Table2[[#This Row],[Close Price]])-1</f>
        <v>7.9087732205260775E-3</v>
      </c>
      <c r="AG368" s="1">
        <f>(Table2[[#This Row],[Close Price]]/Table2[[#This Row],[Current Month Low]])-1</f>
        <v>6.8518518518518867E-3</v>
      </c>
      <c r="AH368" s="1">
        <f>(Table2[[#This Row],[Current Month High]]/Table2[[#This Row],[Close Price]])-1</f>
        <v>7.9087732205260775E-3</v>
      </c>
      <c r="AI368">
        <v>48.878057752437002</v>
      </c>
      <c r="AJ368">
        <v>38.752073497511702</v>
      </c>
      <c r="AK368" t="str">
        <f>IF(AND(Table2[[#This Row],[20D EMA]]&gt;Table2[[#This Row],[50D EMA]],Table2[[#This Row],[50D EMA]]&gt;Table2[[#This Row],[200D EMA]]),"Uptrend","Downtrend/NoTrend")</f>
        <v>Downtrend/NoTrend</v>
      </c>
      <c r="AL368">
        <v>-0.1</v>
      </c>
      <c r="AM368" t="s">
        <v>3180</v>
      </c>
      <c r="AN368">
        <v>-6.64</v>
      </c>
      <c r="AO368" t="s">
        <v>3180</v>
      </c>
      <c r="AP368">
        <v>0.181209020432062</v>
      </c>
      <c r="AQ368">
        <f>(Table2[[#This Row],[Sharpe Ratio]]-AVERAGE(Table2[Sharpe Ratio]))/_xlfn.STDEV.P(Table2[Sharpe Ratio])</f>
        <v>1.4656374980212941</v>
      </c>
      <c r="AR3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8">
        <f>_xlfn.RANK.AVG(Table2[[#This Row],[1Y Return vs Nifty Z-Score]],Table2[1Y Return vs Nifty Z-Score])</f>
        <v>391</v>
      </c>
      <c r="AT368">
        <f>_xlfn.RANK.AVG(Table2[[#This Row],[6M Return vs Nifty Z-Score]],Table2[6M Return vs Nifty Z-Score])</f>
        <v>662</v>
      </c>
      <c r="AU368">
        <f>_xlfn.RANK.AVG(Table2[[#This Row],[Sharpe Ratio Z-Score]],Table2[Sharpe Ratio Z-Score])</f>
        <v>55</v>
      </c>
      <c r="AV368">
        <f>(Table2[[#This Row],[Rank 1Y]]+Table2[[#This Row],[Rank 6M]]+Table2[[#This Row],[Rank Sharpe]])/3</f>
        <v>369.33333333333331</v>
      </c>
    </row>
    <row r="369" spans="1:48" hidden="1" x14ac:dyDescent="0.3">
      <c r="A369" t="s">
        <v>671</v>
      </c>
      <c r="B369" t="s">
        <v>672</v>
      </c>
      <c r="C369" t="s">
        <v>3135</v>
      </c>
      <c r="D369" t="s">
        <v>502</v>
      </c>
      <c r="E369">
        <v>27513.071060820501</v>
      </c>
      <c r="F369">
        <v>3070.2</v>
      </c>
      <c r="G369">
        <v>-11.2331008918853</v>
      </c>
      <c r="H369">
        <f>(Table2[[#This Row],[1Y Return vs Nifty]]-AVERAGE(Table2[1Y Return vs Nifty]))/_xlfn.STDEV.P(Table2[1Y Return vs Nifty])</f>
        <v>-0.60436394830290929</v>
      </c>
      <c r="I369">
        <v>23.492277887423299</v>
      </c>
      <c r="J369">
        <f>(Table2[[#This Row],[1M Return vs Nifty]]-AVERAGE(Table2[1M Return vs Nifty]))/_xlfn.STDEV.P(Table2[1M Return vs Nifty])</f>
        <v>2.4817269763396896</v>
      </c>
      <c r="K369">
        <v>3.0279158844457301</v>
      </c>
      <c r="L369">
        <f>(Table2[[#This Row],[6M Return vs Nifty]]-AVERAGE(Table2[6M Return vs Nifty]))/_xlfn.STDEV.P(Table2[6M Return vs Nifty])</f>
        <v>-9.4168592850333216E-2</v>
      </c>
      <c r="M369">
        <v>4.43798614053504</v>
      </c>
      <c r="N369">
        <f>(Table2[[#This Row],[1W Return vs Nifty]]-AVERAGE(Table2[1W Return vs Nifty]))/_xlfn.STDEV.P(Table2[1W Return vs Nifty])</f>
        <v>0.59685431831926361</v>
      </c>
      <c r="O369">
        <v>2898.62</v>
      </c>
      <c r="P369">
        <v>2730.21093299019</v>
      </c>
      <c r="Q369">
        <v>2581.6256853765399</v>
      </c>
      <c r="R369">
        <v>60.884389675857101</v>
      </c>
      <c r="S369" s="1">
        <f>(Table2[[#This Row],[Close Price]]-Table2[[#This Row],[20D EMA]])/Table2[[#This Row],[20D EMA]]</f>
        <v>5.9193685270922003E-2</v>
      </c>
      <c r="T369" s="1">
        <f>(Table2[[#This Row],[Close Price]]-Table2[[#This Row],[50D EMA]])/Table2[[#This Row],[50D EMA]]</f>
        <v>0.12452849811038076</v>
      </c>
      <c r="U369" s="1">
        <f>(Table2[[#This Row],[Close Price]]-Table2[[#This Row],[200D EMA]])/Table2[[#This Row],[200D EMA]]</f>
        <v>0.18925064055217578</v>
      </c>
      <c r="V369">
        <v>0.86242843048931905</v>
      </c>
      <c r="W369">
        <v>3050</v>
      </c>
      <c r="X369">
        <v>3100</v>
      </c>
      <c r="Y369">
        <v>2810.3</v>
      </c>
      <c r="Z369">
        <v>3124</v>
      </c>
      <c r="AA369">
        <v>3050</v>
      </c>
      <c r="AB369">
        <v>3100</v>
      </c>
      <c r="AC369" s="1">
        <f>(Table2[[#This Row],[Close Price]]/Table2[[#This Row],[Day Low]])-1</f>
        <v>6.6229508196720133E-3</v>
      </c>
      <c r="AD369" s="1">
        <f>(Table2[[#This Row],[Day High]]/Table2[[#This Row],[Close Price]])-1</f>
        <v>9.7062080646213023E-3</v>
      </c>
      <c r="AE369" s="1">
        <f>(Table2[[#This Row],[Close Price]]/Table2[[#This Row],[Current Week Low]])-1</f>
        <v>9.2481229761947059E-2</v>
      </c>
      <c r="AF369" s="1">
        <f>(Table2[[#This Row],[Current Week High]]/Table2[[#This Row],[Close Price]])-1</f>
        <v>1.7523288385121516E-2</v>
      </c>
      <c r="AG369" s="1">
        <f>(Table2[[#This Row],[Close Price]]/Table2[[#This Row],[Current Month Low]])-1</f>
        <v>6.6229508196720133E-3</v>
      </c>
      <c r="AH369" s="1">
        <f>(Table2[[#This Row],[Current Month High]]/Table2[[#This Row],[Close Price]])-1</f>
        <v>9.7062080646213023E-3</v>
      </c>
      <c r="AI369">
        <v>26.8972705361214</v>
      </c>
      <c r="AJ369">
        <v>51.6148148148148</v>
      </c>
      <c r="AK369" t="str">
        <f>IF(AND(Table2[[#This Row],[20D EMA]]&gt;Table2[[#This Row],[50D EMA]],Table2[[#This Row],[50D EMA]]&gt;Table2[[#This Row],[200D EMA]]),"Uptrend","Downtrend/NoTrend")</f>
        <v>Uptrend</v>
      </c>
      <c r="AL369">
        <v>0.37</v>
      </c>
      <c r="AM369" t="s">
        <v>3181</v>
      </c>
      <c r="AN369">
        <v>-5.12</v>
      </c>
      <c r="AO369" t="s">
        <v>3180</v>
      </c>
      <c r="AP369">
        <v>9.2736345070251996E-2</v>
      </c>
      <c r="AQ369">
        <f>(Table2[[#This Row],[Sharpe Ratio]]-AVERAGE(Table2[Sharpe Ratio]))/_xlfn.STDEV.P(Table2[Sharpe Ratio])</f>
        <v>0.41463202437945079</v>
      </c>
      <c r="AR3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2.7946807778851621</v>
      </c>
      <c r="AS369">
        <f>_xlfn.RANK.AVG(Table2[[#This Row],[1Y Return vs Nifty Z-Score]],Table2[1Y Return vs Nifty Z-Score])</f>
        <v>521</v>
      </c>
      <c r="AT369">
        <f>_xlfn.RANK.AVG(Table2[[#This Row],[6M Return vs Nifty Z-Score]],Table2[6M Return vs Nifty Z-Score])</f>
        <v>354</v>
      </c>
      <c r="AU369">
        <f>_xlfn.RANK.AVG(Table2[[#This Row],[Sharpe Ratio Z-Score]],Table2[Sharpe Ratio Z-Score])</f>
        <v>235</v>
      </c>
      <c r="AV369">
        <f>(Table2[[#This Row],[Rank 1Y]]+Table2[[#This Row],[Rank 6M]]+Table2[[#This Row],[Rank Sharpe]])/3</f>
        <v>370</v>
      </c>
    </row>
    <row r="370" spans="1:48" hidden="1" x14ac:dyDescent="0.3">
      <c r="A370" t="s">
        <v>1023</v>
      </c>
      <c r="B370" t="s">
        <v>1024</v>
      </c>
      <c r="C370" t="s">
        <v>3141</v>
      </c>
      <c r="D370" t="s">
        <v>244</v>
      </c>
      <c r="E370">
        <v>13518.104358385001</v>
      </c>
      <c r="F370">
        <v>1652.45</v>
      </c>
      <c r="G370">
        <v>13.899198268589799</v>
      </c>
      <c r="H370">
        <f>(Table2[[#This Row],[1Y Return vs Nifty]]-AVERAGE(Table2[1Y Return vs Nifty]))/_xlfn.STDEV.P(Table2[1Y Return vs Nifty])</f>
        <v>-0.17975450416710542</v>
      </c>
      <c r="I370">
        <v>5.8191718286017302</v>
      </c>
      <c r="J370">
        <f>(Table2[[#This Row],[1M Return vs Nifty]]-AVERAGE(Table2[1M Return vs Nifty]))/_xlfn.STDEV.P(Table2[1M Return vs Nifty])</f>
        <v>0.59314788197250257</v>
      </c>
      <c r="K370">
        <v>-11.571135921807301</v>
      </c>
      <c r="L370">
        <f>(Table2[[#This Row],[6M Return vs Nifty]]-AVERAGE(Table2[6M Return vs Nifty]))/_xlfn.STDEV.P(Table2[6M Return vs Nifty])</f>
        <v>-0.60202406611657255</v>
      </c>
      <c r="M370">
        <v>-0.91602116334256101</v>
      </c>
      <c r="N370">
        <f>(Table2[[#This Row],[1W Return vs Nifty]]-AVERAGE(Table2[1W Return vs Nifty]))/_xlfn.STDEV.P(Table2[1W Return vs Nifty])</f>
        <v>-0.42002200384263971</v>
      </c>
      <c r="O370">
        <v>1654.16</v>
      </c>
      <c r="P370">
        <v>1657.55184698167</v>
      </c>
      <c r="Q370">
        <v>1620.27588735932</v>
      </c>
      <c r="R370">
        <v>45.775183886179803</v>
      </c>
      <c r="S370" s="1">
        <f>(Table2[[#This Row],[Close Price]]-Table2[[#This Row],[20D EMA]])/Table2[[#This Row],[20D EMA]]</f>
        <v>-1.0337573148909635E-3</v>
      </c>
      <c r="T370" s="1">
        <f>(Table2[[#This Row],[Close Price]]-Table2[[#This Row],[50D EMA]])/Table2[[#This Row],[50D EMA]]</f>
        <v>-3.0779411159658101E-3</v>
      </c>
      <c r="U370" s="1">
        <f>(Table2[[#This Row],[Close Price]]-Table2[[#This Row],[200D EMA]])/Table2[[#This Row],[200D EMA]]</f>
        <v>1.9857181663745248E-2</v>
      </c>
      <c r="V370">
        <v>0.962244786469728</v>
      </c>
      <c r="W370">
        <v>1643.3</v>
      </c>
      <c r="X370">
        <v>1665</v>
      </c>
      <c r="Y370">
        <v>1570.3</v>
      </c>
      <c r="Z370">
        <v>1665</v>
      </c>
      <c r="AA370">
        <v>1643.3</v>
      </c>
      <c r="AB370">
        <v>1665</v>
      </c>
      <c r="AC370" s="1">
        <f>(Table2[[#This Row],[Close Price]]/Table2[[#This Row],[Day Low]])-1</f>
        <v>5.5680642609383657E-3</v>
      </c>
      <c r="AD370" s="1">
        <f>(Table2[[#This Row],[Day High]]/Table2[[#This Row],[Close Price]])-1</f>
        <v>7.5947835032830202E-3</v>
      </c>
      <c r="AE370" s="1">
        <f>(Table2[[#This Row],[Close Price]]/Table2[[#This Row],[Current Week Low]])-1</f>
        <v>5.2314844297268071E-2</v>
      </c>
      <c r="AF370" s="1">
        <f>(Table2[[#This Row],[Current Week High]]/Table2[[#This Row],[Close Price]])-1</f>
        <v>7.5947835032830202E-3</v>
      </c>
      <c r="AG370" s="1">
        <f>(Table2[[#This Row],[Close Price]]/Table2[[#This Row],[Current Month Low]])-1</f>
        <v>5.5680642609383657E-3</v>
      </c>
      <c r="AH370" s="1">
        <f>(Table2[[#This Row],[Current Month High]]/Table2[[#This Row],[Close Price]])-1</f>
        <v>7.5947835032830202E-3</v>
      </c>
      <c r="AI370">
        <v>34.4639777300372</v>
      </c>
      <c r="AJ370">
        <v>45.327821995514697</v>
      </c>
      <c r="AK370" t="str">
        <f>IF(AND(Table2[[#This Row],[20D EMA]]&gt;Table2[[#This Row],[50D EMA]],Table2[[#This Row],[50D EMA]]&gt;Table2[[#This Row],[200D EMA]]),"Uptrend","Downtrend/NoTrend")</f>
        <v>Downtrend/NoTrend</v>
      </c>
      <c r="AL370">
        <v>0.06</v>
      </c>
      <c r="AM370" t="s">
        <v>3181</v>
      </c>
      <c r="AN370">
        <v>-3.35</v>
      </c>
      <c r="AO370" t="s">
        <v>3180</v>
      </c>
      <c r="AP370">
        <v>9.5220238859230005E-2</v>
      </c>
      <c r="AQ370">
        <f>(Table2[[#This Row],[Sharpe Ratio]]-AVERAGE(Table2[Sharpe Ratio]))/_xlfn.STDEV.P(Table2[Sharpe Ratio])</f>
        <v>0.44413928136568798</v>
      </c>
      <c r="AR3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0">
        <f>_xlfn.RANK.AVG(Table2[[#This Row],[1Y Return vs Nifty Z-Score]],Table2[1Y Return vs Nifty Z-Score])</f>
        <v>355</v>
      </c>
      <c r="AT370">
        <f>_xlfn.RANK.AVG(Table2[[#This Row],[6M Return vs Nifty Z-Score]],Table2[6M Return vs Nifty Z-Score])</f>
        <v>526</v>
      </c>
      <c r="AU370">
        <f>_xlfn.RANK.AVG(Table2[[#This Row],[Sharpe Ratio Z-Score]],Table2[Sharpe Ratio Z-Score])</f>
        <v>230</v>
      </c>
      <c r="AV370">
        <f>(Table2[[#This Row],[Rank 1Y]]+Table2[[#This Row],[Rank 6M]]+Table2[[#This Row],[Rank Sharpe]])/3</f>
        <v>370.33333333333331</v>
      </c>
    </row>
    <row r="371" spans="1:48" hidden="1" x14ac:dyDescent="0.3">
      <c r="A371" t="s">
        <v>205</v>
      </c>
      <c r="B371" t="s">
        <v>206</v>
      </c>
      <c r="C371" t="s">
        <v>3148</v>
      </c>
      <c r="D371" t="s">
        <v>139</v>
      </c>
      <c r="E371">
        <v>120172.712841787</v>
      </c>
      <c r="F371">
        <v>1207.45</v>
      </c>
      <c r="G371">
        <v>22.198967396456698</v>
      </c>
      <c r="H371">
        <f>(Table2[[#This Row],[1Y Return vs Nifty]]-AVERAGE(Table2[1Y Return vs Nifty]))/_xlfn.STDEV.P(Table2[1Y Return vs Nifty])</f>
        <v>-3.9530152493724775E-2</v>
      </c>
      <c r="I371">
        <v>2.13161935449138</v>
      </c>
      <c r="J371">
        <f>(Table2[[#This Row],[1M Return vs Nifty]]-AVERAGE(Table2[1M Return vs Nifty]))/_xlfn.STDEV.P(Table2[1M Return vs Nifty])</f>
        <v>0.19908956031655392</v>
      </c>
      <c r="K371">
        <v>-10.4017533848714</v>
      </c>
      <c r="L371">
        <f>(Table2[[#This Row],[6M Return vs Nifty]]-AVERAGE(Table2[6M Return vs Nifty]))/_xlfn.STDEV.P(Table2[6M Return vs Nifty])</f>
        <v>-0.56134489533162535</v>
      </c>
      <c r="M371">
        <v>13.8472295993366</v>
      </c>
      <c r="N371">
        <f>(Table2[[#This Row],[1W Return vs Nifty]]-AVERAGE(Table2[1W Return vs Nifty]))/_xlfn.STDEV.P(Table2[1W Return vs Nifty])</f>
        <v>2.3839338532654519</v>
      </c>
      <c r="O371">
        <v>1173.49</v>
      </c>
      <c r="P371">
        <v>1216.4774462018399</v>
      </c>
      <c r="Q371">
        <v>1191.82636453902</v>
      </c>
      <c r="R371">
        <v>57.431905825301598</v>
      </c>
      <c r="S371" s="1">
        <f>(Table2[[#This Row],[Close Price]]-Table2[[#This Row],[20D EMA]])/Table2[[#This Row],[20D EMA]]</f>
        <v>2.8939317761548913E-2</v>
      </c>
      <c r="T371" s="1">
        <f>(Table2[[#This Row],[Close Price]]-Table2[[#This Row],[50D EMA]])/Table2[[#This Row],[50D EMA]]</f>
        <v>-7.4209729329762228E-3</v>
      </c>
      <c r="U371" s="1">
        <f>(Table2[[#This Row],[Close Price]]-Table2[[#This Row],[200D EMA]])/Table2[[#This Row],[200D EMA]]</f>
        <v>1.3108986280080337E-2</v>
      </c>
      <c r="V371">
        <v>0.93676550640422196</v>
      </c>
      <c r="W371">
        <v>1192.5</v>
      </c>
      <c r="X371">
        <v>1221.95</v>
      </c>
      <c r="Y371">
        <v>1043.05</v>
      </c>
      <c r="Z371">
        <v>1222</v>
      </c>
      <c r="AA371">
        <v>1192.5</v>
      </c>
      <c r="AB371">
        <v>1221.95</v>
      </c>
      <c r="AC371" s="1">
        <f>(Table2[[#This Row],[Close Price]]/Table2[[#This Row],[Day Low]])-1</f>
        <v>1.2536687631027332E-2</v>
      </c>
      <c r="AD371" s="1">
        <f>(Table2[[#This Row],[Day High]]/Table2[[#This Row],[Close Price]])-1</f>
        <v>1.2008778831421596E-2</v>
      </c>
      <c r="AE371" s="1">
        <f>(Table2[[#This Row],[Close Price]]/Table2[[#This Row],[Current Week Low]])-1</f>
        <v>0.15761468769474152</v>
      </c>
      <c r="AF371" s="1">
        <f>(Table2[[#This Row],[Current Week High]]/Table2[[#This Row],[Close Price]])-1</f>
        <v>1.2050188413598839E-2</v>
      </c>
      <c r="AG371" s="1">
        <f>(Table2[[#This Row],[Close Price]]/Table2[[#This Row],[Current Month Low]])-1</f>
        <v>1.2536687631027332E-2</v>
      </c>
      <c r="AH371" s="1">
        <f>(Table2[[#This Row],[Current Month High]]/Table2[[#This Row],[Close Price]])-1</f>
        <v>1.2008778831421596E-2</v>
      </c>
      <c r="AI371">
        <v>36.6474802269245</v>
      </c>
      <c r="AJ371">
        <v>53.639139839674201</v>
      </c>
      <c r="AK371" t="str">
        <f>IF(AND(Table2[[#This Row],[20D EMA]]&gt;Table2[[#This Row],[50D EMA]],Table2[[#This Row],[50D EMA]]&gt;Table2[[#This Row],[200D EMA]]),"Uptrend","Downtrend/NoTrend")</f>
        <v>Downtrend/NoTrend</v>
      </c>
      <c r="AL371">
        <v>-0.04</v>
      </c>
      <c r="AM371" t="s">
        <v>3180</v>
      </c>
      <c r="AN371">
        <v>-1.28</v>
      </c>
      <c r="AO371" t="s">
        <v>3180</v>
      </c>
      <c r="AP371">
        <v>7.4441239454795E-2</v>
      </c>
      <c r="AQ371">
        <f>(Table2[[#This Row],[Sharpe Ratio]]-AVERAGE(Table2[Sharpe Ratio]))/_xlfn.STDEV.P(Table2[Sharpe Ratio])</f>
        <v>0.19729649039602865</v>
      </c>
      <c r="AR3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1">
        <f>_xlfn.RANK.AVG(Table2[[#This Row],[1Y Return vs Nifty Z-Score]],Table2[1Y Return vs Nifty Z-Score])</f>
        <v>305</v>
      </c>
      <c r="AT371">
        <f>_xlfn.RANK.AVG(Table2[[#This Row],[6M Return vs Nifty Z-Score]],Table2[6M Return vs Nifty Z-Score])</f>
        <v>514</v>
      </c>
      <c r="AU371">
        <f>_xlfn.RANK.AVG(Table2[[#This Row],[Sharpe Ratio Z-Score]],Table2[Sharpe Ratio Z-Score])</f>
        <v>293</v>
      </c>
      <c r="AV371">
        <f>(Table2[[#This Row],[Rank 1Y]]+Table2[[#This Row],[Rank 6M]]+Table2[[#This Row],[Rank Sharpe]])/3</f>
        <v>370.66666666666669</v>
      </c>
    </row>
    <row r="372" spans="1:48" hidden="1" x14ac:dyDescent="0.3">
      <c r="A372" t="s">
        <v>1076</v>
      </c>
      <c r="B372" t="s">
        <v>1077</v>
      </c>
      <c r="C372" t="s">
        <v>3141</v>
      </c>
      <c r="D372" t="s">
        <v>265</v>
      </c>
      <c r="E372">
        <v>12161.5707701393</v>
      </c>
      <c r="F372">
        <v>5203</v>
      </c>
      <c r="G372">
        <v>-18.7941125549467</v>
      </c>
      <c r="H372">
        <f>(Table2[[#This Row],[1Y Return vs Nifty]]-AVERAGE(Table2[1Y Return vs Nifty]))/_xlfn.STDEV.P(Table2[1Y Return vs Nifty])</f>
        <v>-0.73210701465976147</v>
      </c>
      <c r="I372">
        <v>-15.665465025213701</v>
      </c>
      <c r="J372">
        <f>(Table2[[#This Row],[1M Return vs Nifty]]-AVERAGE(Table2[1M Return vs Nifty]))/_xlfn.STDEV.P(Table2[1M Return vs Nifty])</f>
        <v>-1.7027380747540073</v>
      </c>
      <c r="K372">
        <v>9.7839530657206097</v>
      </c>
      <c r="L372">
        <f>(Table2[[#This Row],[6M Return vs Nifty]]-AVERAGE(Table2[6M Return vs Nifty]))/_xlfn.STDEV.P(Table2[6M Return vs Nifty])</f>
        <v>0.14085286646328241</v>
      </c>
      <c r="M372">
        <v>-5.0131946284425002</v>
      </c>
      <c r="N372">
        <f>(Table2[[#This Row],[1W Return vs Nifty]]-AVERAGE(Table2[1W Return vs Nifty]))/_xlfn.STDEV.P(Table2[1W Return vs Nifty])</f>
        <v>-1.1981902893869538</v>
      </c>
      <c r="O372">
        <v>5584.07</v>
      </c>
      <c r="P372">
        <v>5775.9169210784503</v>
      </c>
      <c r="Q372">
        <v>5234.1011874135802</v>
      </c>
      <c r="R372">
        <v>20.867445933373901</v>
      </c>
      <c r="S372" s="1">
        <f>(Table2[[#This Row],[Close Price]]-Table2[[#This Row],[20D EMA]])/Table2[[#This Row],[20D EMA]]</f>
        <v>-6.8242339368954852E-2</v>
      </c>
      <c r="T372" s="1">
        <f>(Table2[[#This Row],[Close Price]]-Table2[[#This Row],[50D EMA]])/Table2[[#This Row],[50D EMA]]</f>
        <v>-9.9190644343872952E-2</v>
      </c>
      <c r="U372" s="1">
        <f>(Table2[[#This Row],[Close Price]]-Table2[[#This Row],[200D EMA]])/Table2[[#This Row],[200D EMA]]</f>
        <v>-5.9420302168343778E-3</v>
      </c>
      <c r="V372">
        <v>0.71564661398200702</v>
      </c>
      <c r="W372">
        <v>5100</v>
      </c>
      <c r="X372">
        <v>5225.3500000000004</v>
      </c>
      <c r="Y372">
        <v>4833</v>
      </c>
      <c r="Z372">
        <v>5225.3500000000004</v>
      </c>
      <c r="AA372">
        <v>5100</v>
      </c>
      <c r="AB372">
        <v>5225.3500000000004</v>
      </c>
      <c r="AC372" s="1">
        <f>(Table2[[#This Row],[Close Price]]/Table2[[#This Row],[Day Low]])-1</f>
        <v>2.019607843137261E-2</v>
      </c>
      <c r="AD372" s="1">
        <f>(Table2[[#This Row],[Day High]]/Table2[[#This Row],[Close Price]])-1</f>
        <v>4.2955986930617307E-3</v>
      </c>
      <c r="AE372" s="1">
        <f>(Table2[[#This Row],[Close Price]]/Table2[[#This Row],[Current Week Low]])-1</f>
        <v>7.6557003931305712E-2</v>
      </c>
      <c r="AF372" s="1">
        <f>(Table2[[#This Row],[Current Week High]]/Table2[[#This Row],[Close Price]])-1</f>
        <v>4.2955986930617307E-3</v>
      </c>
      <c r="AG372" s="1">
        <f>(Table2[[#This Row],[Close Price]]/Table2[[#This Row],[Current Month Low]])-1</f>
        <v>2.019607843137261E-2</v>
      </c>
      <c r="AH372" s="1">
        <f>(Table2[[#This Row],[Current Month High]]/Table2[[#This Row],[Close Price]])-1</f>
        <v>4.2955986930617307E-3</v>
      </c>
      <c r="AI372">
        <v>36.868152988660398</v>
      </c>
      <c r="AJ372">
        <v>37.570894091828499</v>
      </c>
      <c r="AK372" t="str">
        <f>IF(AND(Table2[[#This Row],[20D EMA]]&gt;Table2[[#This Row],[50D EMA]],Table2[[#This Row],[50D EMA]]&gt;Table2[[#This Row],[200D EMA]]),"Uptrend","Downtrend/NoTrend")</f>
        <v>Downtrend/NoTrend</v>
      </c>
      <c r="AL372">
        <v>0.02</v>
      </c>
      <c r="AM372" t="s">
        <v>3181</v>
      </c>
      <c r="AN372">
        <v>-15.17</v>
      </c>
      <c r="AO372" t="s">
        <v>3180</v>
      </c>
      <c r="AP372">
        <v>7.9212444896758993E-2</v>
      </c>
      <c r="AQ372">
        <f>(Table2[[#This Row],[Sharpe Ratio]]-AVERAGE(Table2[Sharpe Ratio]))/_xlfn.STDEV.P(Table2[Sharpe Ratio])</f>
        <v>0.25397571948983411</v>
      </c>
      <c r="AR3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2">
        <f>_xlfn.RANK.AVG(Table2[[#This Row],[1Y Return vs Nifty Z-Score]],Table2[1Y Return vs Nifty Z-Score])</f>
        <v>574</v>
      </c>
      <c r="AT372">
        <f>_xlfn.RANK.AVG(Table2[[#This Row],[6M Return vs Nifty Z-Score]],Table2[6M Return vs Nifty Z-Score])</f>
        <v>264</v>
      </c>
      <c r="AU372">
        <f>_xlfn.RANK.AVG(Table2[[#This Row],[Sharpe Ratio Z-Score]],Table2[Sharpe Ratio Z-Score])</f>
        <v>274</v>
      </c>
      <c r="AV372">
        <f>(Table2[[#This Row],[Rank 1Y]]+Table2[[#This Row],[Rank 6M]]+Table2[[#This Row],[Rank Sharpe]])/3</f>
        <v>370.66666666666669</v>
      </c>
    </row>
    <row r="373" spans="1:48" hidden="1" x14ac:dyDescent="0.3">
      <c r="A373" t="s">
        <v>1226</v>
      </c>
      <c r="B373" t="s">
        <v>1227</v>
      </c>
      <c r="C373" t="s">
        <v>3144</v>
      </c>
      <c r="D373" t="s">
        <v>83</v>
      </c>
      <c r="E373">
        <v>9539.4973260228799</v>
      </c>
      <c r="F373">
        <v>199.45</v>
      </c>
      <c r="G373">
        <v>36.843989726799798</v>
      </c>
      <c r="H373">
        <f>(Table2[[#This Row],[1Y Return vs Nifty]]-AVERAGE(Table2[1Y Return vs Nifty]))/_xlfn.STDEV.P(Table2[1Y Return vs Nifty])</f>
        <v>0.20789706263440622</v>
      </c>
      <c r="I373">
        <v>-4.82564033435429</v>
      </c>
      <c r="J373">
        <f>(Table2[[#This Row],[1M Return vs Nifty]]-AVERAGE(Table2[1M Return vs Nifty]))/_xlfn.STDEV.P(Table2[1M Return vs Nifty])</f>
        <v>-0.54437540609657786</v>
      </c>
      <c r="K373">
        <v>-13.460292876897601</v>
      </c>
      <c r="L373">
        <f>(Table2[[#This Row],[6M Return vs Nifty]]-AVERAGE(Table2[6M Return vs Nifty]))/_xlfn.STDEV.P(Table2[6M Return vs Nifty])</f>
        <v>-0.66774194370439344</v>
      </c>
      <c r="M373">
        <v>-0.19072298686279601</v>
      </c>
      <c r="N373">
        <f>(Table2[[#This Row],[1W Return vs Nifty]]-AVERAGE(Table2[1W Return vs Nifty]))/_xlfn.STDEV.P(Table2[1W Return vs Nifty])</f>
        <v>-0.28226751448373999</v>
      </c>
      <c r="O373">
        <v>203.32</v>
      </c>
      <c r="P373">
        <v>211.54454039012199</v>
      </c>
      <c r="Q373">
        <v>201.01244444171999</v>
      </c>
      <c r="R373">
        <v>34.1251950459379</v>
      </c>
      <c r="S373" s="1">
        <f>(Table2[[#This Row],[Close Price]]-Table2[[#This Row],[20D EMA]])/Table2[[#This Row],[20D EMA]]</f>
        <v>-1.9034035018689773E-2</v>
      </c>
      <c r="T373" s="1">
        <f>(Table2[[#This Row],[Close Price]]-Table2[[#This Row],[50D EMA]])/Table2[[#This Row],[50D EMA]]</f>
        <v>-5.7172548002504521E-2</v>
      </c>
      <c r="U373" s="1">
        <f>(Table2[[#This Row],[Close Price]]-Table2[[#This Row],[200D EMA]])/Table2[[#This Row],[200D EMA]]</f>
        <v>-7.7728741922394118E-3</v>
      </c>
      <c r="V373">
        <v>0.44315214569820099</v>
      </c>
      <c r="W373">
        <v>198.46</v>
      </c>
      <c r="X373">
        <v>200.26</v>
      </c>
      <c r="Y373">
        <v>187.54</v>
      </c>
      <c r="Z373">
        <v>200.26</v>
      </c>
      <c r="AA373">
        <v>198.46</v>
      </c>
      <c r="AB373">
        <v>200.26</v>
      </c>
      <c r="AC373" s="1">
        <f>(Table2[[#This Row],[Close Price]]/Table2[[#This Row],[Day Low]])-1</f>
        <v>4.9884107628739294E-3</v>
      </c>
      <c r="AD373" s="1">
        <f>(Table2[[#This Row],[Day High]]/Table2[[#This Row],[Close Price]])-1</f>
        <v>4.0611682125846205E-3</v>
      </c>
      <c r="AE373" s="1">
        <f>(Table2[[#This Row],[Close Price]]/Table2[[#This Row],[Current Week Low]])-1</f>
        <v>6.3506451956915733E-2</v>
      </c>
      <c r="AF373" s="1">
        <f>(Table2[[#This Row],[Current Week High]]/Table2[[#This Row],[Close Price]])-1</f>
        <v>4.0611682125846205E-3</v>
      </c>
      <c r="AG373" s="1">
        <f>(Table2[[#This Row],[Close Price]]/Table2[[#This Row],[Current Month Low]])-1</f>
        <v>4.9884107628739294E-3</v>
      </c>
      <c r="AH373" s="1">
        <f>(Table2[[#This Row],[Current Month High]]/Table2[[#This Row],[Close Price]])-1</f>
        <v>4.0611682125846205E-3</v>
      </c>
      <c r="AI373">
        <v>25.690649285535201</v>
      </c>
      <c r="AJ373">
        <v>65.587380655873801</v>
      </c>
      <c r="AK373" t="str">
        <f>IF(AND(Table2[[#This Row],[20D EMA]]&gt;Table2[[#This Row],[50D EMA]],Table2[[#This Row],[50D EMA]]&gt;Table2[[#This Row],[200D EMA]]),"Uptrend","Downtrend/NoTrend")</f>
        <v>Downtrend/NoTrend</v>
      </c>
      <c r="AL373">
        <v>-0.1</v>
      </c>
      <c r="AM373" t="s">
        <v>3180</v>
      </c>
      <c r="AN373">
        <v>-6.3</v>
      </c>
      <c r="AO373" t="s">
        <v>3180</v>
      </c>
      <c r="AP373">
        <v>5.6919875679127999E-2</v>
      </c>
      <c r="AQ373">
        <f>(Table2[[#This Row],[Sharpe Ratio]]-AVERAGE(Table2[Sharpe Ratio]))/_xlfn.STDEV.P(Table2[Sharpe Ratio])</f>
        <v>-1.0847427017877777E-2</v>
      </c>
      <c r="AR3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3">
        <f>_xlfn.RANK.AVG(Table2[[#This Row],[1Y Return vs Nifty Z-Score]],Table2[1Y Return vs Nifty Z-Score])</f>
        <v>228</v>
      </c>
      <c r="AT373">
        <f>_xlfn.RANK.AVG(Table2[[#This Row],[6M Return vs Nifty Z-Score]],Table2[6M Return vs Nifty Z-Score])</f>
        <v>546</v>
      </c>
      <c r="AU373">
        <f>_xlfn.RANK.AVG(Table2[[#This Row],[Sharpe Ratio Z-Score]],Table2[Sharpe Ratio Z-Score])</f>
        <v>338</v>
      </c>
      <c r="AV373">
        <f>(Table2[[#This Row],[Rank 1Y]]+Table2[[#This Row],[Rank 6M]]+Table2[[#This Row],[Rank Sharpe]])/3</f>
        <v>370.66666666666669</v>
      </c>
    </row>
    <row r="374" spans="1:48" hidden="1" x14ac:dyDescent="0.3">
      <c r="A374" t="s">
        <v>1540</v>
      </c>
      <c r="B374" t="s">
        <v>1541</v>
      </c>
      <c r="C374" t="s">
        <v>580</v>
      </c>
      <c r="D374" t="s">
        <v>463</v>
      </c>
      <c r="E374">
        <v>6405.1631607713698</v>
      </c>
      <c r="F374">
        <v>899.85</v>
      </c>
      <c r="G374">
        <v>-14.958438640415901</v>
      </c>
      <c r="H374">
        <f>(Table2[[#This Row],[1Y Return vs Nifty]]-AVERAGE(Table2[1Y Return vs Nifty]))/_xlfn.STDEV.P(Table2[1Y Return vs Nifty])</f>
        <v>-0.66730341836577489</v>
      </c>
      <c r="I374">
        <v>-1.50998737360611</v>
      </c>
      <c r="J374">
        <f>(Table2[[#This Row],[1M Return vs Nifty]]-AVERAGE(Table2[1M Return vs Nifty]))/_xlfn.STDEV.P(Table2[1M Return vs Nifty])</f>
        <v>-0.1900589183776546</v>
      </c>
      <c r="K374">
        <v>-4.8191426203908803</v>
      </c>
      <c r="L374">
        <f>(Table2[[#This Row],[6M Return vs Nifty]]-AVERAGE(Table2[6M Return vs Nifty]))/_xlfn.STDEV.P(Table2[6M Return vs Nifty])</f>
        <v>-0.36714328076908875</v>
      </c>
      <c r="M374">
        <v>3.1129159474638701</v>
      </c>
      <c r="N374">
        <f>(Table2[[#This Row],[1W Return vs Nifty]]-AVERAGE(Table2[1W Return vs Nifty]))/_xlfn.STDEV.P(Table2[1W Return vs Nifty])</f>
        <v>0.34518628201294288</v>
      </c>
      <c r="O374">
        <v>888.44</v>
      </c>
      <c r="P374">
        <v>908.65911169564697</v>
      </c>
      <c r="Q374">
        <v>868.584354896538</v>
      </c>
      <c r="R374">
        <v>41.730776229009102</v>
      </c>
      <c r="S374" s="1">
        <f>(Table2[[#This Row],[Close Price]]-Table2[[#This Row],[20D EMA]])/Table2[[#This Row],[20D EMA]]</f>
        <v>1.2842735581468605E-2</v>
      </c>
      <c r="T374" s="1">
        <f>(Table2[[#This Row],[Close Price]]-Table2[[#This Row],[50D EMA]])/Table2[[#This Row],[50D EMA]]</f>
        <v>-9.6946275916479641E-3</v>
      </c>
      <c r="U374" s="1">
        <f>(Table2[[#This Row],[Close Price]]-Table2[[#This Row],[200D EMA]])/Table2[[#This Row],[200D EMA]]</f>
        <v>3.5996095171650019E-2</v>
      </c>
      <c r="V374">
        <v>0.24807141619088199</v>
      </c>
      <c r="W374">
        <v>877.5</v>
      </c>
      <c r="X374">
        <v>912.95</v>
      </c>
      <c r="Y374">
        <v>820.45</v>
      </c>
      <c r="Z374">
        <v>912.95</v>
      </c>
      <c r="AA374">
        <v>877.5</v>
      </c>
      <c r="AB374">
        <v>912.95</v>
      </c>
      <c r="AC374" s="1">
        <f>(Table2[[#This Row],[Close Price]]/Table2[[#This Row],[Day Low]])-1</f>
        <v>2.5470085470085557E-2</v>
      </c>
      <c r="AD374" s="1">
        <f>(Table2[[#This Row],[Day High]]/Table2[[#This Row],[Close Price]])-1</f>
        <v>1.4557981885869875E-2</v>
      </c>
      <c r="AE374" s="1">
        <f>(Table2[[#This Row],[Close Price]]/Table2[[#This Row],[Current Week Low]])-1</f>
        <v>9.6776159424705854E-2</v>
      </c>
      <c r="AF374" s="1">
        <f>(Table2[[#This Row],[Current Week High]]/Table2[[#This Row],[Close Price]])-1</f>
        <v>1.4557981885869875E-2</v>
      </c>
      <c r="AG374" s="1">
        <f>(Table2[[#This Row],[Close Price]]/Table2[[#This Row],[Current Month Low]])-1</f>
        <v>2.5470085470085557E-2</v>
      </c>
      <c r="AH374" s="1">
        <f>(Table2[[#This Row],[Current Month High]]/Table2[[#This Row],[Close Price]])-1</f>
        <v>1.4557981885869875E-2</v>
      </c>
      <c r="AI374">
        <v>25.354225704284001</v>
      </c>
      <c r="AJ374">
        <v>31.039755351681901</v>
      </c>
      <c r="AK374" t="str">
        <f>IF(AND(Table2[[#This Row],[20D EMA]]&gt;Table2[[#This Row],[50D EMA]],Table2[[#This Row],[50D EMA]]&gt;Table2[[#This Row],[200D EMA]]),"Uptrend","Downtrend/NoTrend")</f>
        <v>Downtrend/NoTrend</v>
      </c>
      <c r="AL374">
        <v>0.04</v>
      </c>
      <c r="AM374" t="s">
        <v>3181</v>
      </c>
      <c r="AN374">
        <v>-0.77</v>
      </c>
      <c r="AO374" t="s">
        <v>3180</v>
      </c>
      <c r="AP374">
        <v>0.13351214896678301</v>
      </c>
      <c r="AQ374">
        <f>(Table2[[#This Row],[Sharpe Ratio]]-AVERAGE(Table2[Sharpe Ratio]))/_xlfn.STDEV.P(Table2[Sharpe Ratio])</f>
        <v>0.89902557201596189</v>
      </c>
      <c r="AR3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4">
        <f>_xlfn.RANK.AVG(Table2[[#This Row],[1Y Return vs Nifty Z-Score]],Table2[1Y Return vs Nifty Z-Score])</f>
        <v>544</v>
      </c>
      <c r="AT374">
        <f>_xlfn.RANK.AVG(Table2[[#This Row],[6M Return vs Nifty Z-Score]],Table2[6M Return vs Nifty Z-Score])</f>
        <v>441</v>
      </c>
      <c r="AU374">
        <f>_xlfn.RANK.AVG(Table2[[#This Row],[Sharpe Ratio Z-Score]],Table2[Sharpe Ratio Z-Score])</f>
        <v>128</v>
      </c>
      <c r="AV374">
        <f>(Table2[[#This Row],[Rank 1Y]]+Table2[[#This Row],[Rank 6M]]+Table2[[#This Row],[Rank Sharpe]])/3</f>
        <v>371</v>
      </c>
    </row>
    <row r="375" spans="1:48" x14ac:dyDescent="0.3">
      <c r="A375" t="s">
        <v>231</v>
      </c>
      <c r="B375" t="s">
        <v>232</v>
      </c>
      <c r="C375" t="s">
        <v>3139</v>
      </c>
      <c r="D375" t="s">
        <v>51</v>
      </c>
      <c r="E375">
        <v>106841.66511911601</v>
      </c>
      <c r="F375">
        <v>2680.7</v>
      </c>
      <c r="G375">
        <v>25.754404011674499</v>
      </c>
      <c r="H375">
        <f>(Table2[[#This Row],[1Y Return vs Nifty]]-AVERAGE(Table2[1Y Return vs Nifty]))/_xlfn.STDEV.P(Table2[1Y Return vs Nifty])</f>
        <v>2.0538842993243458E-2</v>
      </c>
      <c r="I375">
        <v>10.527388981801201</v>
      </c>
      <c r="J375">
        <f>(Table2[[#This Row],[1M Return vs Nifty]]-AVERAGE(Table2[1M Return vs Nifty]))/_xlfn.STDEV.P(Table2[1M Return vs Nifty])</f>
        <v>1.0962762204591678</v>
      </c>
      <c r="K375">
        <v>7.3458719587847598</v>
      </c>
      <c r="L375">
        <f>(Table2[[#This Row],[6M Return vs Nifty]]-AVERAGE(Table2[6M Return vs Nifty]))/_xlfn.STDEV.P(Table2[6M Return vs Nifty])</f>
        <v>5.6039629901299473E-2</v>
      </c>
      <c r="M375">
        <v>5.3804010493925301</v>
      </c>
      <c r="N375">
        <f>(Table2[[#This Row],[1W Return vs Nifty]]-AVERAGE(Table2[1W Return vs Nifty]))/_xlfn.STDEV.P(Table2[1W Return vs Nifty])</f>
        <v>0.77584537157679168</v>
      </c>
      <c r="O375">
        <v>2595.71</v>
      </c>
      <c r="P375">
        <v>2522.7887350608098</v>
      </c>
      <c r="Q375">
        <v>2261.0595786835502</v>
      </c>
      <c r="R375">
        <v>57.512933962266402</v>
      </c>
      <c r="S375" s="1">
        <f>(Table2[[#This Row],[Close Price]]-Table2[[#This Row],[20D EMA]])/Table2[[#This Row],[20D EMA]]</f>
        <v>3.2742486641419793E-2</v>
      </c>
      <c r="T375" s="1">
        <f>(Table2[[#This Row],[Close Price]]-Table2[[#This Row],[50D EMA]])/Table2[[#This Row],[50D EMA]]</f>
        <v>6.2593931368329053E-2</v>
      </c>
      <c r="U375" s="1">
        <f>(Table2[[#This Row],[Close Price]]-Table2[[#This Row],[200D EMA]])/Table2[[#This Row],[200D EMA]]</f>
        <v>0.18559458816241173</v>
      </c>
      <c r="V375">
        <v>0.47171577040002199</v>
      </c>
      <c r="W375">
        <v>2645.05</v>
      </c>
      <c r="X375">
        <v>2732</v>
      </c>
      <c r="Y375">
        <v>2405</v>
      </c>
      <c r="Z375">
        <v>2732.15</v>
      </c>
      <c r="AA375">
        <v>2645.05</v>
      </c>
      <c r="AB375">
        <v>2732</v>
      </c>
      <c r="AC375" s="1">
        <f>(Table2[[#This Row],[Close Price]]/Table2[[#This Row],[Day Low]])-1</f>
        <v>1.3478006086841354E-2</v>
      </c>
      <c r="AD375" s="1">
        <f>(Table2[[#This Row],[Day High]]/Table2[[#This Row],[Close Price]])-1</f>
        <v>1.9136792628791088E-2</v>
      </c>
      <c r="AE375" s="1">
        <f>(Table2[[#This Row],[Close Price]]/Table2[[#This Row],[Current Week Low]])-1</f>
        <v>0.11463617463617459</v>
      </c>
      <c r="AF375" s="1">
        <f>(Table2[[#This Row],[Current Week High]]/Table2[[#This Row],[Close Price]])-1</f>
        <v>1.9192748162793372E-2</v>
      </c>
      <c r="AG375" s="1">
        <f>(Table2[[#This Row],[Close Price]]/Table2[[#This Row],[Current Month Low]])-1</f>
        <v>1.3478006086841354E-2</v>
      </c>
      <c r="AH375" s="1">
        <f>(Table2[[#This Row],[Current Month High]]/Table2[[#This Row],[Close Price]])-1</f>
        <v>1.9136792628791088E-2</v>
      </c>
      <c r="AI375">
        <v>5.7559592643712403</v>
      </c>
      <c r="AJ375">
        <v>59.276313835001901</v>
      </c>
      <c r="AK375" t="str">
        <f>IF(AND(Table2[[#This Row],[20D EMA]]&gt;Table2[[#This Row],[50D EMA]],Table2[[#This Row],[50D EMA]]&gt;Table2[[#This Row],[200D EMA]]),"Uptrend","Downtrend/NoTrend")</f>
        <v>Uptrend</v>
      </c>
      <c r="AL375">
        <v>0.17</v>
      </c>
      <c r="AM375" t="s">
        <v>3181</v>
      </c>
      <c r="AN375">
        <v>-1.1299999999999999</v>
      </c>
      <c r="AO375" t="s">
        <v>3180</v>
      </c>
      <c r="AQ375">
        <f>(Table2[[#This Row],[Sharpe Ratio]]-AVERAGE(Table2[Sharpe Ratio]))/_xlfn.STDEV.P(Table2[Sharpe Ratio])</f>
        <v>-0.68702344015560113</v>
      </c>
      <c r="AR3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1.2616766247749014</v>
      </c>
      <c r="AS375">
        <f>_xlfn.RANK.AVG(Table2[[#This Row],[1Y Return vs Nifty Z-Score]],Table2[1Y Return vs Nifty Z-Score])</f>
        <v>287</v>
      </c>
      <c r="AT375">
        <f>_xlfn.RANK.AVG(Table2[[#This Row],[6M Return vs Nifty Z-Score]],Table2[6M Return vs Nifty Z-Score])</f>
        <v>298</v>
      </c>
      <c r="AU375">
        <f>_xlfn.RANK.AVG(Table2[[#This Row],[Sharpe Ratio Z-Score]],Table2[Sharpe Ratio Z-Score])</f>
        <v>529.5</v>
      </c>
      <c r="AV375">
        <f>(Table2[[#This Row],[Rank 1Y]]+Table2[[#This Row],[Rank 6M]]+Table2[[#This Row],[Rank Sharpe]])/3</f>
        <v>371.5</v>
      </c>
    </row>
    <row r="376" spans="1:48" x14ac:dyDescent="0.3">
      <c r="A376" t="s">
        <v>337</v>
      </c>
      <c r="B376" t="s">
        <v>338</v>
      </c>
      <c r="C376" t="s">
        <v>3135</v>
      </c>
      <c r="D376" t="s">
        <v>54</v>
      </c>
      <c r="E376">
        <v>77483.083620446094</v>
      </c>
      <c r="F376">
        <v>1931.45</v>
      </c>
      <c r="G376">
        <v>20.513815350828398</v>
      </c>
      <c r="H376">
        <f>(Table2[[#This Row],[1Y Return vs Nifty]]-AVERAGE(Table2[1Y Return vs Nifty]))/_xlfn.STDEV.P(Table2[1Y Return vs Nifty])</f>
        <v>-6.8000746004080667E-2</v>
      </c>
      <c r="I376">
        <v>3.6713290816108501</v>
      </c>
      <c r="J376">
        <f>(Table2[[#This Row],[1M Return vs Nifty]]-AVERAGE(Table2[1M Return vs Nifty]))/_xlfn.STDEV.P(Table2[1M Return vs Nifty])</f>
        <v>0.36362564086478172</v>
      </c>
      <c r="K376">
        <v>4.9813378968545798</v>
      </c>
      <c r="L376">
        <f>(Table2[[#This Row],[6M Return vs Nifty]]-AVERAGE(Table2[6M Return vs Nifty]))/_xlfn.STDEV.P(Table2[6M Return vs Nifty])</f>
        <v>-2.6215134381498213E-2</v>
      </c>
      <c r="M376">
        <v>-0.59634187245688597</v>
      </c>
      <c r="N376">
        <f>(Table2[[#This Row],[1W Return vs Nifty]]-AVERAGE(Table2[1W Return vs Nifty]))/_xlfn.STDEV.P(Table2[1W Return vs Nifty])</f>
        <v>-0.35930593022956903</v>
      </c>
      <c r="O376">
        <v>1945.43</v>
      </c>
      <c r="P376">
        <v>1936.9347015631699</v>
      </c>
      <c r="Q376">
        <v>1742.98944387641</v>
      </c>
      <c r="R376">
        <v>61.625827413023401</v>
      </c>
      <c r="S376" s="1">
        <f>(Table2[[#This Row],[Close Price]]-Table2[[#This Row],[20D EMA]])/Table2[[#This Row],[20D EMA]]</f>
        <v>-7.186071973805286E-3</v>
      </c>
      <c r="T376" s="1">
        <f>(Table2[[#This Row],[Close Price]]-Table2[[#This Row],[50D EMA]])/Table2[[#This Row],[50D EMA]]</f>
        <v>-2.8316398889149737E-3</v>
      </c>
      <c r="U376" s="1">
        <f>(Table2[[#This Row],[Close Price]]-Table2[[#This Row],[200D EMA]])/Table2[[#This Row],[200D EMA]]</f>
        <v>0.10812489816602312</v>
      </c>
      <c r="V376">
        <v>0.74890175717235596</v>
      </c>
      <c r="W376">
        <v>1926.9</v>
      </c>
      <c r="X376">
        <v>1962</v>
      </c>
      <c r="Y376">
        <v>1901.65</v>
      </c>
      <c r="Z376">
        <v>2003</v>
      </c>
      <c r="AA376">
        <v>1926.9</v>
      </c>
      <c r="AB376">
        <v>1962</v>
      </c>
      <c r="AC376" s="1">
        <f>(Table2[[#This Row],[Close Price]]/Table2[[#This Row],[Day Low]])-1</f>
        <v>2.3613057242202196E-3</v>
      </c>
      <c r="AD376" s="1">
        <f>(Table2[[#This Row],[Day High]]/Table2[[#This Row],[Close Price]])-1</f>
        <v>1.5817132206373374E-2</v>
      </c>
      <c r="AE376" s="1">
        <f>(Table2[[#This Row],[Close Price]]/Table2[[#This Row],[Current Week Low]])-1</f>
        <v>1.5670601845765519E-2</v>
      </c>
      <c r="AF376" s="1">
        <f>(Table2[[#This Row],[Current Week High]]/Table2[[#This Row],[Close Price]])-1</f>
        <v>3.7044707344223271E-2</v>
      </c>
      <c r="AG376" s="1">
        <f>(Table2[[#This Row],[Close Price]]/Table2[[#This Row],[Current Month Low]])-1</f>
        <v>2.3613057242202196E-3</v>
      </c>
      <c r="AH376" s="1">
        <f>(Table2[[#This Row],[Current Month High]]/Table2[[#This Row],[Close Price]])-1</f>
        <v>1.5817132206373374E-2</v>
      </c>
      <c r="AI376">
        <v>7.62639467757384</v>
      </c>
      <c r="AJ376">
        <v>58.836348684210499</v>
      </c>
      <c r="AK376" t="str">
        <f>IF(AND(Table2[[#This Row],[20D EMA]]&gt;Table2[[#This Row],[50D EMA]],Table2[[#This Row],[50D EMA]]&gt;Table2[[#This Row],[200D EMA]]),"Uptrend","Downtrend/NoTrend")</f>
        <v>Uptrend</v>
      </c>
      <c r="AL376">
        <v>0</v>
      </c>
      <c r="AM376" t="s">
        <v>3182</v>
      </c>
      <c r="AN376">
        <v>-1.3</v>
      </c>
      <c r="AO376" t="s">
        <v>3180</v>
      </c>
      <c r="AP376">
        <v>6.3568460932940003E-3</v>
      </c>
      <c r="AQ376">
        <f>(Table2[[#This Row],[Sharpe Ratio]]-AVERAGE(Table2[Sharpe Ratio]))/_xlfn.STDEV.P(Table2[Sharpe Ratio])</f>
        <v>-0.61150769462367938</v>
      </c>
      <c r="AR3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-0.70140386437404556</v>
      </c>
      <c r="AS376">
        <f>_xlfn.RANK.AVG(Table2[[#This Row],[1Y Return vs Nifty Z-Score]],Table2[1Y Return vs Nifty Z-Score])</f>
        <v>311</v>
      </c>
      <c r="AT376">
        <f>_xlfn.RANK.AVG(Table2[[#This Row],[6M Return vs Nifty Z-Score]],Table2[6M Return vs Nifty Z-Score])</f>
        <v>327</v>
      </c>
      <c r="AU376">
        <f>_xlfn.RANK.AVG(Table2[[#This Row],[Sharpe Ratio Z-Score]],Table2[Sharpe Ratio Z-Score])</f>
        <v>484</v>
      </c>
      <c r="AV376">
        <f>(Table2[[#This Row],[Rank 1Y]]+Table2[[#This Row],[Rank 6M]]+Table2[[#This Row],[Rank Sharpe]])/3</f>
        <v>374</v>
      </c>
    </row>
    <row r="377" spans="1:48" hidden="1" x14ac:dyDescent="0.3">
      <c r="A377" t="s">
        <v>109</v>
      </c>
      <c r="B377" t="s">
        <v>110</v>
      </c>
      <c r="C377" t="s">
        <v>3140</v>
      </c>
      <c r="D377" t="s">
        <v>111</v>
      </c>
      <c r="E377">
        <v>253118.699466016</v>
      </c>
      <c r="F377">
        <v>1632.65</v>
      </c>
      <c r="G377">
        <v>57.484996108814698</v>
      </c>
      <c r="H377">
        <f>(Table2[[#This Row],[1Y Return vs Nifty]]-AVERAGE(Table2[1Y Return vs Nifty]))/_xlfn.STDEV.P(Table2[1Y Return vs Nifty])</f>
        <v>0.55662624933987137</v>
      </c>
      <c r="I377">
        <v>-10.854381670618899</v>
      </c>
      <c r="J377">
        <f>(Table2[[#This Row],[1M Return vs Nifty]]-AVERAGE(Table2[1M Return vs Nifty]))/_xlfn.STDEV.P(Table2[1M Return vs Nifty])</f>
        <v>-1.1886172736619804</v>
      </c>
      <c r="K377">
        <v>-16.1480095678372</v>
      </c>
      <c r="L377">
        <f>(Table2[[#This Row],[6M Return vs Nifty]]-AVERAGE(Table2[6M Return vs Nifty]))/_xlfn.STDEV.P(Table2[6M Return vs Nifty])</f>
        <v>-0.76123922354129758</v>
      </c>
      <c r="M377">
        <v>-6.6671824744077899</v>
      </c>
      <c r="N377">
        <f>(Table2[[#This Row],[1W Return vs Nifty]]-AVERAGE(Table2[1W Return vs Nifty]))/_xlfn.STDEV.P(Table2[1W Return vs Nifty])</f>
        <v>-1.5123290236556888</v>
      </c>
      <c r="O377">
        <v>1709.73</v>
      </c>
      <c r="P377">
        <v>1781.8950461524</v>
      </c>
      <c r="Q377">
        <v>1734.25868635707</v>
      </c>
      <c r="R377">
        <v>26.123714680728199</v>
      </c>
      <c r="S377" s="1">
        <f>(Table2[[#This Row],[Close Price]]-Table2[[#This Row],[20D EMA]])/Table2[[#This Row],[20D EMA]]</f>
        <v>-4.5083141782620607E-2</v>
      </c>
      <c r="T377" s="1">
        <f>(Table2[[#This Row],[Close Price]]-Table2[[#This Row],[50D EMA]])/Table2[[#This Row],[50D EMA]]</f>
        <v>-8.3756361787222497E-2</v>
      </c>
      <c r="U377" s="1">
        <f>(Table2[[#This Row],[Close Price]]-Table2[[#This Row],[200D EMA]])/Table2[[#This Row],[200D EMA]]</f>
        <v>-5.8589117734509366E-2</v>
      </c>
      <c r="V377">
        <v>0.46002168092460799</v>
      </c>
      <c r="W377">
        <v>1614.45</v>
      </c>
      <c r="X377">
        <v>1639.55</v>
      </c>
      <c r="Y377">
        <v>1588</v>
      </c>
      <c r="Z377">
        <v>1664</v>
      </c>
      <c r="AA377">
        <v>1614.45</v>
      </c>
      <c r="AB377">
        <v>1639.55</v>
      </c>
      <c r="AC377" s="1">
        <f>(Table2[[#This Row],[Close Price]]/Table2[[#This Row],[Day Low]])-1</f>
        <v>1.1273189011737683E-2</v>
      </c>
      <c r="AD377" s="1">
        <f>(Table2[[#This Row],[Day High]]/Table2[[#This Row],[Close Price]])-1</f>
        <v>4.2262579242335896E-3</v>
      </c>
      <c r="AE377" s="1">
        <f>(Table2[[#This Row],[Close Price]]/Table2[[#This Row],[Current Week Low]])-1</f>
        <v>2.8117128463476027E-2</v>
      </c>
      <c r="AF377" s="1">
        <f>(Table2[[#This Row],[Current Week High]]/Table2[[#This Row],[Close Price]])-1</f>
        <v>1.9201911003583039E-2</v>
      </c>
      <c r="AG377" s="1">
        <f>(Table2[[#This Row],[Close Price]]/Table2[[#This Row],[Current Month Low]])-1</f>
        <v>1.1273189011737683E-2</v>
      </c>
      <c r="AH377" s="1">
        <f>(Table2[[#This Row],[Current Month High]]/Table2[[#This Row],[Close Price]])-1</f>
        <v>4.2262579242335896E-3</v>
      </c>
      <c r="AI377">
        <v>33.163874682265003</v>
      </c>
      <c r="AJ377">
        <v>86.375570776255699</v>
      </c>
      <c r="AK377" t="str">
        <f>IF(AND(Table2[[#This Row],[20D EMA]]&gt;Table2[[#This Row],[50D EMA]],Table2[[#This Row],[50D EMA]]&gt;Table2[[#This Row],[200D EMA]]),"Uptrend","Downtrend/NoTrend")</f>
        <v>Downtrend/NoTrend</v>
      </c>
      <c r="AL377">
        <v>-0.04</v>
      </c>
      <c r="AM377" t="s">
        <v>3180</v>
      </c>
      <c r="AN377">
        <v>-6.76</v>
      </c>
      <c r="AO377" t="s">
        <v>3180</v>
      </c>
      <c r="AP377">
        <v>4.4452671293056002E-2</v>
      </c>
      <c r="AQ377">
        <f>(Table2[[#This Row],[Sharpe Ratio]]-AVERAGE(Table2[Sharpe Ratio]))/_xlfn.STDEV.P(Table2[Sharpe Ratio])</f>
        <v>-0.15895078206154512</v>
      </c>
      <c r="AR3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7">
        <f>_xlfn.RANK.AVG(Table2[[#This Row],[1Y Return vs Nifty Z-Score]],Table2[1Y Return vs Nifty Z-Score])</f>
        <v>159</v>
      </c>
      <c r="AT377">
        <f>_xlfn.RANK.AVG(Table2[[#This Row],[6M Return vs Nifty Z-Score]],Table2[6M Return vs Nifty Z-Score])</f>
        <v>580</v>
      </c>
      <c r="AU377">
        <f>_xlfn.RANK.AVG(Table2[[#This Row],[Sharpe Ratio Z-Score]],Table2[Sharpe Ratio Z-Score])</f>
        <v>384</v>
      </c>
      <c r="AV377">
        <f>(Table2[[#This Row],[Rank 1Y]]+Table2[[#This Row],[Rank 6M]]+Table2[[#This Row],[Rank Sharpe]])/3</f>
        <v>374.33333333333331</v>
      </c>
    </row>
    <row r="378" spans="1:48" hidden="1" x14ac:dyDescent="0.3">
      <c r="A378" t="s">
        <v>364</v>
      </c>
      <c r="B378" t="s">
        <v>365</v>
      </c>
      <c r="C378" t="s">
        <v>3149</v>
      </c>
      <c r="D378" t="s">
        <v>284</v>
      </c>
      <c r="E378">
        <v>65267.335621832302</v>
      </c>
      <c r="F378">
        <v>7838.95</v>
      </c>
      <c r="G378">
        <v>3.6203028826649302</v>
      </c>
      <c r="H378">
        <f>(Table2[[#This Row],[1Y Return vs Nifty]]-AVERAGE(Table2[1Y Return vs Nifty]))/_xlfn.STDEV.P(Table2[1Y Return vs Nifty])</f>
        <v>-0.35341613489492979</v>
      </c>
      <c r="I378">
        <v>-3.9870282338552498</v>
      </c>
      <c r="J378">
        <f>(Table2[[#This Row],[1M Return vs Nifty]]-AVERAGE(Table2[1M Return vs Nifty]))/_xlfn.STDEV.P(Table2[1M Return vs Nifty])</f>
        <v>-0.45475984695182342</v>
      </c>
      <c r="K378">
        <v>-14.8045192352582</v>
      </c>
      <c r="L378">
        <f>(Table2[[#This Row],[6M Return vs Nifty]]-AVERAGE(Table2[6M Return vs Nifty]))/_xlfn.STDEV.P(Table2[6M Return vs Nifty])</f>
        <v>-0.71450338564336746</v>
      </c>
      <c r="M378">
        <v>-4.9156457449571196</v>
      </c>
      <c r="N378">
        <f>(Table2[[#This Row],[1W Return vs Nifty]]-AVERAGE(Table2[1W Return vs Nifty]))/_xlfn.STDEV.P(Table2[1W Return vs Nifty])</f>
        <v>-1.1796630173382636</v>
      </c>
      <c r="O378">
        <v>7930.51</v>
      </c>
      <c r="P378">
        <v>7981.9928685942205</v>
      </c>
      <c r="Q378">
        <v>7467.9469677060597</v>
      </c>
      <c r="R378">
        <v>34.497360279623599</v>
      </c>
      <c r="S378" s="1">
        <f>(Table2[[#This Row],[Close Price]]-Table2[[#This Row],[20D EMA]])/Table2[[#This Row],[20D EMA]]</f>
        <v>-1.154528523386269E-2</v>
      </c>
      <c r="T378" s="1">
        <f>(Table2[[#This Row],[Close Price]]-Table2[[#This Row],[50D EMA]])/Table2[[#This Row],[50D EMA]]</f>
        <v>-1.7920696115506951E-2</v>
      </c>
      <c r="U378" s="1">
        <f>(Table2[[#This Row],[Close Price]]-Table2[[#This Row],[200D EMA]])/Table2[[#This Row],[200D EMA]]</f>
        <v>4.9679387641380329E-2</v>
      </c>
      <c r="V378">
        <v>0.44076209579916498</v>
      </c>
      <c r="W378">
        <v>7700</v>
      </c>
      <c r="X378">
        <v>7890</v>
      </c>
      <c r="Y378">
        <v>7410</v>
      </c>
      <c r="Z378">
        <v>7890</v>
      </c>
      <c r="AA378">
        <v>7700</v>
      </c>
      <c r="AB378">
        <v>7890</v>
      </c>
      <c r="AC378" s="1">
        <f>(Table2[[#This Row],[Close Price]]/Table2[[#This Row],[Day Low]])-1</f>
        <v>1.8045454545454476E-2</v>
      </c>
      <c r="AD378" s="1">
        <f>(Table2[[#This Row],[Day High]]/Table2[[#This Row],[Close Price]])-1</f>
        <v>6.5123517818075349E-3</v>
      </c>
      <c r="AE378" s="1">
        <f>(Table2[[#This Row],[Close Price]]/Table2[[#This Row],[Current Week Low]])-1</f>
        <v>5.7887989203778689E-2</v>
      </c>
      <c r="AF378" s="1">
        <f>(Table2[[#This Row],[Current Week High]]/Table2[[#This Row],[Close Price]])-1</f>
        <v>6.5123517818075349E-3</v>
      </c>
      <c r="AG378" s="1">
        <f>(Table2[[#This Row],[Close Price]]/Table2[[#This Row],[Current Month Low]])-1</f>
        <v>1.8045454545454476E-2</v>
      </c>
      <c r="AH378" s="1">
        <f>(Table2[[#This Row],[Current Month High]]/Table2[[#This Row],[Close Price]])-1</f>
        <v>6.5123517818075349E-3</v>
      </c>
      <c r="AI378">
        <v>26.739550577564501</v>
      </c>
      <c r="AJ378">
        <v>47.2103286384976</v>
      </c>
      <c r="AK378" t="str">
        <f>IF(AND(Table2[[#This Row],[20D EMA]]&gt;Table2[[#This Row],[50D EMA]],Table2[[#This Row],[50D EMA]]&gt;Table2[[#This Row],[200D EMA]]),"Uptrend","Downtrend/NoTrend")</f>
        <v>Downtrend/NoTrend</v>
      </c>
      <c r="AL378">
        <v>0.17</v>
      </c>
      <c r="AM378" t="s">
        <v>3181</v>
      </c>
      <c r="AN378">
        <v>-7.25</v>
      </c>
      <c r="AO378" t="s">
        <v>3180</v>
      </c>
      <c r="AP378">
        <v>0.12744297402938401</v>
      </c>
      <c r="AQ378">
        <f>(Table2[[#This Row],[Sharpe Ratio]]-AVERAGE(Table2[Sharpe Ratio]))/_xlfn.STDEV.P(Table2[Sharpe Ratio])</f>
        <v>0.82692719753355448</v>
      </c>
      <c r="AR3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8">
        <f>_xlfn.RANK.AVG(Table2[[#This Row],[1Y Return vs Nifty Z-Score]],Table2[1Y Return vs Nifty Z-Score])</f>
        <v>427</v>
      </c>
      <c r="AT378">
        <f>_xlfn.RANK.AVG(Table2[[#This Row],[6M Return vs Nifty Z-Score]],Table2[6M Return vs Nifty Z-Score])</f>
        <v>563</v>
      </c>
      <c r="AU378">
        <f>_xlfn.RANK.AVG(Table2[[#This Row],[Sharpe Ratio Z-Score]],Table2[Sharpe Ratio Z-Score])</f>
        <v>140</v>
      </c>
      <c r="AV378">
        <f>(Table2[[#This Row],[Rank 1Y]]+Table2[[#This Row],[Rank 6M]]+Table2[[#This Row],[Rank Sharpe]])/3</f>
        <v>376.66666666666669</v>
      </c>
    </row>
    <row r="379" spans="1:48" hidden="1" x14ac:dyDescent="0.3">
      <c r="A379" t="s">
        <v>295</v>
      </c>
      <c r="B379" t="s">
        <v>296</v>
      </c>
      <c r="C379" t="s">
        <v>3136</v>
      </c>
      <c r="D379" t="s">
        <v>297</v>
      </c>
      <c r="E379">
        <v>89812.946597494098</v>
      </c>
      <c r="F379">
        <v>342.85</v>
      </c>
      <c r="G379">
        <v>61.8487031247479</v>
      </c>
      <c r="H379">
        <f>(Table2[[#This Row],[1Y Return vs Nifty]]-AVERAGE(Table2[1Y Return vs Nifty]))/_xlfn.STDEV.P(Table2[1Y Return vs Nifty])</f>
        <v>0.63035094912065648</v>
      </c>
      <c r="I379">
        <v>-6.7479373204124302</v>
      </c>
      <c r="J379">
        <f>(Table2[[#This Row],[1M Return vs Nifty]]-AVERAGE(Table2[1M Return vs Nifty]))/_xlfn.STDEV.P(Table2[1M Return vs Nifty])</f>
        <v>-0.74979543180973363</v>
      </c>
      <c r="K379">
        <v>-10.3798931911419</v>
      </c>
      <c r="L379">
        <f>(Table2[[#This Row],[6M Return vs Nifty]]-AVERAGE(Table2[6M Return vs Nifty]))/_xlfn.STDEV.P(Table2[6M Return vs Nifty])</f>
        <v>-0.56058444738065427</v>
      </c>
      <c r="M379">
        <v>-2.2281142831744898</v>
      </c>
      <c r="N379">
        <f>(Table2[[#This Row],[1W Return vs Nifty]]-AVERAGE(Table2[1W Return vs Nifty]))/_xlfn.STDEV.P(Table2[1W Return vs Nifty])</f>
        <v>-0.66922532955762681</v>
      </c>
      <c r="O379">
        <v>362.95</v>
      </c>
      <c r="P379">
        <v>382.078366578496</v>
      </c>
      <c r="Q379">
        <v>344.118829920069</v>
      </c>
      <c r="R379">
        <v>29.3614898938777</v>
      </c>
      <c r="S379" s="1">
        <f>(Table2[[#This Row],[Close Price]]-Table2[[#This Row],[20D EMA]])/Table2[[#This Row],[20D EMA]]</f>
        <v>-5.5379528860724524E-2</v>
      </c>
      <c r="T379" s="1">
        <f>(Table2[[#This Row],[Close Price]]-Table2[[#This Row],[50D EMA]])/Table2[[#This Row],[50D EMA]]</f>
        <v>-0.10267099634503048</v>
      </c>
      <c r="U379" s="1">
        <f>(Table2[[#This Row],[Close Price]]-Table2[[#This Row],[200D EMA]])/Table2[[#This Row],[200D EMA]]</f>
        <v>-3.6871853840828809E-3</v>
      </c>
      <c r="V379">
        <v>0.67369622918009697</v>
      </c>
      <c r="W379">
        <v>340.75</v>
      </c>
      <c r="X379">
        <v>346</v>
      </c>
      <c r="Y379">
        <v>336.5</v>
      </c>
      <c r="Z379">
        <v>349.55</v>
      </c>
      <c r="AA379">
        <v>340.75</v>
      </c>
      <c r="AB379">
        <v>346</v>
      </c>
      <c r="AC379" s="1">
        <f>(Table2[[#This Row],[Close Price]]/Table2[[#This Row],[Day Low]])-1</f>
        <v>6.1628760088041634E-3</v>
      </c>
      <c r="AD379" s="1">
        <f>(Table2[[#This Row],[Day High]]/Table2[[#This Row],[Close Price]])-1</f>
        <v>9.187691410237564E-3</v>
      </c>
      <c r="AE379" s="1">
        <f>(Table2[[#This Row],[Close Price]]/Table2[[#This Row],[Current Week Low]])-1</f>
        <v>1.8870728083209665E-2</v>
      </c>
      <c r="AF379" s="1">
        <f>(Table2[[#This Row],[Current Week High]]/Table2[[#This Row],[Close Price]])-1</f>
        <v>1.954207379320394E-2</v>
      </c>
      <c r="AG379" s="1">
        <f>(Table2[[#This Row],[Close Price]]/Table2[[#This Row],[Current Month Low]])-1</f>
        <v>6.1628760088041634E-3</v>
      </c>
      <c r="AH379" s="1">
        <f>(Table2[[#This Row],[Current Month High]]/Table2[[#This Row],[Close Price]])-1</f>
        <v>9.187691410237564E-3</v>
      </c>
      <c r="AI379">
        <v>34.271547323902503</v>
      </c>
      <c r="AJ379">
        <v>98.811249637576097</v>
      </c>
      <c r="AK379" t="str">
        <f>IF(AND(Table2[[#This Row],[20D EMA]]&gt;Table2[[#This Row],[50D EMA]],Table2[[#This Row],[50D EMA]]&gt;Table2[[#This Row],[200D EMA]]),"Uptrend","Downtrend/NoTrend")</f>
        <v>Downtrend/NoTrend</v>
      </c>
      <c r="AL379">
        <v>-0.18</v>
      </c>
      <c r="AM379" t="s">
        <v>3180</v>
      </c>
      <c r="AN379">
        <v>-11.69</v>
      </c>
      <c r="AO379" t="s">
        <v>3180</v>
      </c>
      <c r="AP379">
        <v>9.9214759302900003E-3</v>
      </c>
      <c r="AQ379">
        <f>(Table2[[#This Row],[Sharpe Ratio]]-AVERAGE(Table2[Sharpe Ratio]))/_xlfn.STDEV.P(Table2[Sharpe Ratio])</f>
        <v>-0.56916190305731496</v>
      </c>
      <c r="AR3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9">
        <f>_xlfn.RANK.AVG(Table2[[#This Row],[1Y Return vs Nifty Z-Score]],Table2[1Y Return vs Nifty Z-Score])</f>
        <v>144</v>
      </c>
      <c r="AT379">
        <f>_xlfn.RANK.AVG(Table2[[#This Row],[6M Return vs Nifty Z-Score]],Table2[6M Return vs Nifty Z-Score])</f>
        <v>513</v>
      </c>
      <c r="AU379">
        <f>_xlfn.RANK.AVG(Table2[[#This Row],[Sharpe Ratio Z-Score]],Table2[Sharpe Ratio Z-Score])</f>
        <v>477</v>
      </c>
      <c r="AV379">
        <f>(Table2[[#This Row],[Rank 1Y]]+Table2[[#This Row],[Rank 6M]]+Table2[[#This Row],[Rank Sharpe]])/3</f>
        <v>378</v>
      </c>
    </row>
    <row r="380" spans="1:48" hidden="1" x14ac:dyDescent="0.3">
      <c r="A380" t="s">
        <v>308</v>
      </c>
      <c r="B380" t="s">
        <v>309</v>
      </c>
      <c r="C380" t="s">
        <v>3144</v>
      </c>
      <c r="D380" t="s">
        <v>46</v>
      </c>
      <c r="E380">
        <v>83734.870965015507</v>
      </c>
      <c r="F380">
        <v>79.989999999999995</v>
      </c>
      <c r="G380">
        <v>19.456283591293101</v>
      </c>
      <c r="H380">
        <f>(Table2[[#This Row],[1Y Return vs Nifty]]-AVERAGE(Table2[1Y Return vs Nifty]))/_xlfn.STDEV.P(Table2[1Y Return vs Nifty])</f>
        <v>-8.5867713514893668E-2</v>
      </c>
      <c r="I380">
        <v>-10.2332849933641</v>
      </c>
      <c r="J380">
        <f>(Table2[[#This Row],[1M Return vs Nifty]]-AVERAGE(Table2[1M Return vs Nifty]))/_xlfn.STDEV.P(Table2[1M Return vs Nifty])</f>
        <v>-1.1222457939492314</v>
      </c>
      <c r="K380">
        <v>-16.7752464477907</v>
      </c>
      <c r="L380">
        <f>(Table2[[#This Row],[6M Return vs Nifty]]-AVERAGE(Table2[6M Return vs Nifty]))/_xlfn.STDEV.P(Table2[6M Return vs Nifty])</f>
        <v>-0.78305883804409604</v>
      </c>
      <c r="M380">
        <v>-1.9522944546707801</v>
      </c>
      <c r="N380">
        <f>(Table2[[#This Row],[1W Return vs Nifty]]-AVERAGE(Table2[1W Return vs Nifty]))/_xlfn.STDEV.P(Table2[1W Return vs Nifty])</f>
        <v>-0.61683939938060817</v>
      </c>
      <c r="O380">
        <v>83.77</v>
      </c>
      <c r="P380">
        <v>88.137228764284501</v>
      </c>
      <c r="Q380">
        <v>85.398159859368405</v>
      </c>
      <c r="R380">
        <v>38.636714803136201</v>
      </c>
      <c r="S380" s="1">
        <f>(Table2[[#This Row],[Close Price]]-Table2[[#This Row],[20D EMA]])/Table2[[#This Row],[20D EMA]]</f>
        <v>-4.5123552584457459E-2</v>
      </c>
      <c r="T380" s="1">
        <f>(Table2[[#This Row],[Close Price]]-Table2[[#This Row],[50D EMA]])/Table2[[#This Row],[50D EMA]]</f>
        <v>-9.2437995595182301E-2</v>
      </c>
      <c r="U380" s="1">
        <f>(Table2[[#This Row],[Close Price]]-Table2[[#This Row],[200D EMA]])/Table2[[#This Row],[200D EMA]]</f>
        <v>-6.3328763386405931E-2</v>
      </c>
      <c r="V380">
        <v>0.78928583508155203</v>
      </c>
      <c r="W380">
        <v>79.349999999999994</v>
      </c>
      <c r="X380">
        <v>80.48</v>
      </c>
      <c r="Y380">
        <v>76.099999999999994</v>
      </c>
      <c r="Z380">
        <v>81.52</v>
      </c>
      <c r="AA380">
        <v>79.349999999999994</v>
      </c>
      <c r="AB380">
        <v>80.48</v>
      </c>
      <c r="AC380" s="1">
        <f>(Table2[[#This Row],[Close Price]]/Table2[[#This Row],[Day Low]])-1</f>
        <v>8.0655324511658133E-3</v>
      </c>
      <c r="AD380" s="1">
        <f>(Table2[[#This Row],[Day High]]/Table2[[#This Row],[Close Price]])-1</f>
        <v>6.125765720715215E-3</v>
      </c>
      <c r="AE380" s="1">
        <f>(Table2[[#This Row],[Close Price]]/Table2[[#This Row],[Current Week Low]])-1</f>
        <v>5.1116951379763576E-2</v>
      </c>
      <c r="AF380" s="1">
        <f>(Table2[[#This Row],[Current Week High]]/Table2[[#This Row],[Close Price]])-1</f>
        <v>1.9127390923865395E-2</v>
      </c>
      <c r="AG380" s="1">
        <f>(Table2[[#This Row],[Close Price]]/Table2[[#This Row],[Current Month Low]])-1</f>
        <v>8.0655324511658133E-3</v>
      </c>
      <c r="AH380" s="1">
        <f>(Table2[[#This Row],[Current Month High]]/Table2[[#This Row],[Close Price]])-1</f>
        <v>6.125765720715215E-3</v>
      </c>
      <c r="AI380">
        <v>29.703712964120498</v>
      </c>
      <c r="AJ380">
        <v>47.855822550831697</v>
      </c>
      <c r="AK380" t="str">
        <f>IF(AND(Table2[[#This Row],[20D EMA]]&gt;Table2[[#This Row],[50D EMA]],Table2[[#This Row],[50D EMA]]&gt;Table2[[#This Row],[200D EMA]]),"Uptrend","Downtrend/NoTrend")</f>
        <v>Downtrend/NoTrend</v>
      </c>
      <c r="AL380">
        <v>-0.12</v>
      </c>
      <c r="AM380" t="s">
        <v>3180</v>
      </c>
      <c r="AN380">
        <v>-10.49</v>
      </c>
      <c r="AO380" t="s">
        <v>3180</v>
      </c>
      <c r="AP380">
        <v>9.5584549029468002E-2</v>
      </c>
      <c r="AQ380">
        <f>(Table2[[#This Row],[Sharpe Ratio]]-AVERAGE(Table2[Sharpe Ratio]))/_xlfn.STDEV.P(Table2[Sharpe Ratio])</f>
        <v>0.44846708067160573</v>
      </c>
      <c r="AR3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0">
        <f>_xlfn.RANK.AVG(Table2[[#This Row],[1Y Return vs Nifty Z-Score]],Table2[1Y Return vs Nifty Z-Score])</f>
        <v>315</v>
      </c>
      <c r="AT380">
        <f>_xlfn.RANK.AVG(Table2[[#This Row],[6M Return vs Nifty Z-Score]],Table2[6M Return vs Nifty Z-Score])</f>
        <v>592</v>
      </c>
      <c r="AU380">
        <f>_xlfn.RANK.AVG(Table2[[#This Row],[Sharpe Ratio Z-Score]],Table2[Sharpe Ratio Z-Score])</f>
        <v>228</v>
      </c>
      <c r="AV380">
        <f>(Table2[[#This Row],[Rank 1Y]]+Table2[[#This Row],[Rank 6M]]+Table2[[#This Row],[Rank Sharpe]])/3</f>
        <v>378.33333333333331</v>
      </c>
    </row>
    <row r="381" spans="1:48" x14ac:dyDescent="0.3">
      <c r="A381" t="s">
        <v>1485</v>
      </c>
      <c r="B381" t="s">
        <v>1486</v>
      </c>
      <c r="C381" t="s">
        <v>3137</v>
      </c>
      <c r="D381" t="s">
        <v>125</v>
      </c>
      <c r="E381">
        <v>6990.2588842076202</v>
      </c>
      <c r="F381">
        <v>609</v>
      </c>
      <c r="G381">
        <v>-10.013192927114099</v>
      </c>
      <c r="H381">
        <f>(Table2[[#This Row],[1Y Return vs Nifty]]-AVERAGE(Table2[1Y Return vs Nifty]))/_xlfn.STDEV.P(Table2[1Y Return vs Nifty])</f>
        <v>-0.58375363965144456</v>
      </c>
      <c r="I381">
        <v>-3.6323659282517098</v>
      </c>
      <c r="J381">
        <f>(Table2[[#This Row],[1M Return vs Nifty]]-AVERAGE(Table2[1M Return vs Nifty]))/_xlfn.STDEV.P(Table2[1M Return vs Nifty])</f>
        <v>-0.4168600112526778</v>
      </c>
      <c r="K381">
        <v>12.588200308588</v>
      </c>
      <c r="L381">
        <f>(Table2[[#This Row],[6M Return vs Nifty]]-AVERAGE(Table2[6M Return vs Nifty]))/_xlfn.STDEV.P(Table2[6M Return vs Nifty])</f>
        <v>0.23840388070600027</v>
      </c>
      <c r="M381">
        <v>2.4066727472613998</v>
      </c>
      <c r="N381">
        <f>(Table2[[#This Row],[1W Return vs Nifty]]-AVERAGE(Table2[1W Return vs Nifty]))/_xlfn.STDEV.P(Table2[1W Return vs Nifty])</f>
        <v>0.211050867693725</v>
      </c>
      <c r="O381">
        <v>605.94000000000005</v>
      </c>
      <c r="P381">
        <v>603.58552656637301</v>
      </c>
      <c r="Q381">
        <v>564.66734028351402</v>
      </c>
      <c r="R381">
        <v>41.461116824017601</v>
      </c>
      <c r="S381" s="1">
        <f>(Table2[[#This Row],[Close Price]]-Table2[[#This Row],[20D EMA]])/Table2[[#This Row],[20D EMA]]</f>
        <v>5.0500049509851555E-3</v>
      </c>
      <c r="T381" s="1">
        <f>(Table2[[#This Row],[Close Price]]-Table2[[#This Row],[50D EMA]])/Table2[[#This Row],[50D EMA]]</f>
        <v>8.9705156855373908E-3</v>
      </c>
      <c r="U381" s="1">
        <f>(Table2[[#This Row],[Close Price]]-Table2[[#This Row],[200D EMA]])/Table2[[#This Row],[200D EMA]]</f>
        <v>7.8511110088688635E-2</v>
      </c>
      <c r="V381">
        <v>0.64363397409609102</v>
      </c>
      <c r="W381">
        <v>599</v>
      </c>
      <c r="X381">
        <v>619.29999999999995</v>
      </c>
      <c r="Y381">
        <v>557.1</v>
      </c>
      <c r="Z381">
        <v>619.29999999999995</v>
      </c>
      <c r="AA381">
        <v>599</v>
      </c>
      <c r="AB381">
        <v>619.29999999999995</v>
      </c>
      <c r="AC381" s="1">
        <f>(Table2[[#This Row],[Close Price]]/Table2[[#This Row],[Day Low]])-1</f>
        <v>1.6694490818029983E-2</v>
      </c>
      <c r="AD381" s="1">
        <f>(Table2[[#This Row],[Day High]]/Table2[[#This Row],[Close Price]])-1</f>
        <v>1.691297208538578E-2</v>
      </c>
      <c r="AE381" s="1">
        <f>(Table2[[#This Row],[Close Price]]/Table2[[#This Row],[Current Week Low]])-1</f>
        <v>9.3161012385568176E-2</v>
      </c>
      <c r="AF381" s="1">
        <f>(Table2[[#This Row],[Current Week High]]/Table2[[#This Row],[Close Price]])-1</f>
        <v>1.691297208538578E-2</v>
      </c>
      <c r="AG381" s="1">
        <f>(Table2[[#This Row],[Close Price]]/Table2[[#This Row],[Current Month Low]])-1</f>
        <v>1.6694490818029983E-2</v>
      </c>
      <c r="AH381" s="1">
        <f>(Table2[[#This Row],[Current Month High]]/Table2[[#This Row],[Close Price]])-1</f>
        <v>1.691297208538578E-2</v>
      </c>
      <c r="AI381">
        <v>12.709359605911301</v>
      </c>
      <c r="AJ381">
        <v>30.406852248393999</v>
      </c>
      <c r="AK381" t="str">
        <f>IF(AND(Table2[[#This Row],[20D EMA]]&gt;Table2[[#This Row],[50D EMA]],Table2[[#This Row],[50D EMA]]&gt;Table2[[#This Row],[200D EMA]]),"Uptrend","Downtrend/NoTrend")</f>
        <v>Uptrend</v>
      </c>
      <c r="AL381">
        <v>0.11</v>
      </c>
      <c r="AM381" t="s">
        <v>3181</v>
      </c>
      <c r="AN381">
        <v>-5.91</v>
      </c>
      <c r="AO381" t="s">
        <v>3180</v>
      </c>
      <c r="AP381">
        <v>4.4036277989103999E-2</v>
      </c>
      <c r="AQ381">
        <f>(Table2[[#This Row],[Sharpe Ratio]]-AVERAGE(Table2[Sharpe Ratio]))/_xlfn.STDEV.P(Table2[Sharpe Ratio])</f>
        <v>-0.16389729961458246</v>
      </c>
      <c r="AR3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-0.71505620211897947</v>
      </c>
      <c r="AS381">
        <f>_xlfn.RANK.AVG(Table2[[#This Row],[1Y Return vs Nifty Z-Score]],Table2[1Y Return vs Nifty Z-Score])</f>
        <v>509</v>
      </c>
      <c r="AT381">
        <f>_xlfn.RANK.AVG(Table2[[#This Row],[6M Return vs Nifty Z-Score]],Table2[6M Return vs Nifty Z-Score])</f>
        <v>241</v>
      </c>
      <c r="AU381">
        <f>_xlfn.RANK.AVG(Table2[[#This Row],[Sharpe Ratio Z-Score]],Table2[Sharpe Ratio Z-Score])</f>
        <v>389</v>
      </c>
      <c r="AV381">
        <f>(Table2[[#This Row],[Rank 1Y]]+Table2[[#This Row],[Rank 6M]]+Table2[[#This Row],[Rank Sharpe]])/3</f>
        <v>379.66666666666669</v>
      </c>
    </row>
    <row r="382" spans="1:48" hidden="1" x14ac:dyDescent="0.3">
      <c r="A382" t="s">
        <v>1218</v>
      </c>
      <c r="B382" t="s">
        <v>1219</v>
      </c>
      <c r="C382" t="s">
        <v>3147</v>
      </c>
      <c r="D382" t="s">
        <v>128</v>
      </c>
      <c r="E382">
        <v>9649.4657721776894</v>
      </c>
      <c r="F382">
        <v>1141.7</v>
      </c>
      <c r="G382">
        <v>29.6590994745751</v>
      </c>
      <c r="H382">
        <f>(Table2[[#This Row],[1Y Return vs Nifty]]-AVERAGE(Table2[1Y Return vs Nifty]))/_xlfn.STDEV.P(Table2[1Y Return vs Nifty])</f>
        <v>8.6508556286695973E-2</v>
      </c>
      <c r="I382">
        <v>3.51676383975345</v>
      </c>
      <c r="J382">
        <f>(Table2[[#This Row],[1M Return vs Nifty]]-AVERAGE(Table2[1M Return vs Nifty]))/_xlfn.STDEV.P(Table2[1M Return vs Nifty])</f>
        <v>0.34710852816732307</v>
      </c>
      <c r="K382">
        <v>-4.9442897089336402</v>
      </c>
      <c r="L382">
        <f>(Table2[[#This Row],[6M Return vs Nifty]]-AVERAGE(Table2[6M Return vs Nifty]))/_xlfn.STDEV.P(Table2[6M Return vs Nifty])</f>
        <v>-0.37149675760602641</v>
      </c>
      <c r="M382">
        <v>-0.95392502214312302</v>
      </c>
      <c r="N382">
        <f>(Table2[[#This Row],[1W Return vs Nifty]]-AVERAGE(Table2[1W Return vs Nifty]))/_xlfn.STDEV.P(Table2[1W Return vs Nifty])</f>
        <v>-0.42722101093120773</v>
      </c>
      <c r="O382">
        <v>1151.0899999999999</v>
      </c>
      <c r="P382">
        <v>1173.94081977105</v>
      </c>
      <c r="Q382">
        <v>1059.7740176550201</v>
      </c>
      <c r="R382">
        <v>41.017487988608302</v>
      </c>
      <c r="S382" s="1">
        <f>(Table2[[#This Row],[Close Price]]-Table2[[#This Row],[20D EMA]])/Table2[[#This Row],[20D EMA]]</f>
        <v>-8.1574855137303542E-3</v>
      </c>
      <c r="T382" s="1">
        <f>(Table2[[#This Row],[Close Price]]-Table2[[#This Row],[50D EMA]])/Table2[[#This Row],[50D EMA]]</f>
        <v>-2.7463752199482896E-2</v>
      </c>
      <c r="U382" s="1">
        <f>(Table2[[#This Row],[Close Price]]-Table2[[#This Row],[200D EMA]])/Table2[[#This Row],[200D EMA]]</f>
        <v>7.730514334202962E-2</v>
      </c>
      <c r="V382">
        <v>0.51883964199641897</v>
      </c>
      <c r="W382">
        <v>1139</v>
      </c>
      <c r="X382">
        <v>1155.95</v>
      </c>
      <c r="Y382">
        <v>1018.65</v>
      </c>
      <c r="Z382">
        <v>1155.95</v>
      </c>
      <c r="AA382">
        <v>1139</v>
      </c>
      <c r="AB382">
        <v>1155.95</v>
      </c>
      <c r="AC382" s="1">
        <f>(Table2[[#This Row],[Close Price]]/Table2[[#This Row],[Day Low]])-1</f>
        <v>2.3705004389815709E-3</v>
      </c>
      <c r="AD382" s="1">
        <f>(Table2[[#This Row],[Day High]]/Table2[[#This Row],[Close Price]])-1</f>
        <v>1.2481387404747357E-2</v>
      </c>
      <c r="AE382" s="1">
        <f>(Table2[[#This Row],[Close Price]]/Table2[[#This Row],[Current Week Low]])-1</f>
        <v>0.12079713346095322</v>
      </c>
      <c r="AF382" s="1">
        <f>(Table2[[#This Row],[Current Week High]]/Table2[[#This Row],[Close Price]])-1</f>
        <v>1.2481387404747357E-2</v>
      </c>
      <c r="AG382" s="1">
        <f>(Table2[[#This Row],[Close Price]]/Table2[[#This Row],[Current Month Low]])-1</f>
        <v>2.3705004389815709E-3</v>
      </c>
      <c r="AH382" s="1">
        <f>(Table2[[#This Row],[Current Month High]]/Table2[[#This Row],[Close Price]])-1</f>
        <v>1.2481387404747357E-2</v>
      </c>
      <c r="AI382">
        <v>22.1862135412104</v>
      </c>
      <c r="AJ382">
        <v>64.037356321838999</v>
      </c>
      <c r="AK382" t="str">
        <f>IF(AND(Table2[[#This Row],[20D EMA]]&gt;Table2[[#This Row],[50D EMA]],Table2[[#This Row],[50D EMA]]&gt;Table2[[#This Row],[200D EMA]]),"Uptrend","Downtrend/NoTrend")</f>
        <v>Downtrend/NoTrend</v>
      </c>
      <c r="AL382">
        <v>-7.0000000000000007E-2</v>
      </c>
      <c r="AM382" t="s">
        <v>3180</v>
      </c>
      <c r="AN382">
        <v>-8.01</v>
      </c>
      <c r="AO382" t="s">
        <v>3180</v>
      </c>
      <c r="AP382">
        <v>2.7936607012260001E-2</v>
      </c>
      <c r="AQ382">
        <f>(Table2[[#This Row],[Sharpe Ratio]]-AVERAGE(Table2[Sharpe Ratio]))/_xlfn.STDEV.P(Table2[Sharpe Ratio])</f>
        <v>-0.3551523085910579</v>
      </c>
      <c r="AR3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2">
        <f>_xlfn.RANK.AVG(Table2[[#This Row],[1Y Return vs Nifty Z-Score]],Table2[1Y Return vs Nifty Z-Score])</f>
        <v>272</v>
      </c>
      <c r="AT382">
        <f>_xlfn.RANK.AVG(Table2[[#This Row],[6M Return vs Nifty Z-Score]],Table2[6M Return vs Nifty Z-Score])</f>
        <v>445</v>
      </c>
      <c r="AU382">
        <f>_xlfn.RANK.AVG(Table2[[#This Row],[Sharpe Ratio Z-Score]],Table2[Sharpe Ratio Z-Score])</f>
        <v>430</v>
      </c>
      <c r="AV382">
        <f>(Table2[[#This Row],[Rank 1Y]]+Table2[[#This Row],[Rank 6M]]+Table2[[#This Row],[Rank Sharpe]])/3</f>
        <v>382.33333333333331</v>
      </c>
    </row>
    <row r="383" spans="1:48" hidden="1" x14ac:dyDescent="0.3">
      <c r="A383" t="s">
        <v>1287</v>
      </c>
      <c r="B383" t="s">
        <v>1288</v>
      </c>
      <c r="C383" t="s">
        <v>3149</v>
      </c>
      <c r="D383" t="s">
        <v>400</v>
      </c>
      <c r="E383">
        <v>8901.6822312630793</v>
      </c>
      <c r="F383">
        <v>162.44999999999999</v>
      </c>
      <c r="G383">
        <v>0.52984860325134797</v>
      </c>
      <c r="H383">
        <f>(Table2[[#This Row],[1Y Return vs Nifty]]-AVERAGE(Table2[1Y Return vs Nifty]))/_xlfn.STDEV.P(Table2[1Y Return vs Nifty])</f>
        <v>-0.40562926769786239</v>
      </c>
      <c r="I383">
        <v>-5.66004347743295</v>
      </c>
      <c r="J383">
        <f>(Table2[[#This Row],[1M Return vs Nifty]]-AVERAGE(Table2[1M Return vs Nifty]))/_xlfn.STDEV.P(Table2[1M Return vs Nifty])</f>
        <v>-0.63354118867309606</v>
      </c>
      <c r="K383">
        <v>-1.4458201015718699</v>
      </c>
      <c r="L383">
        <f>(Table2[[#This Row],[6M Return vs Nifty]]-AVERAGE(Table2[6M Return vs Nifty]))/_xlfn.STDEV.P(Table2[6M Return vs Nifty])</f>
        <v>-0.24979591280230654</v>
      </c>
      <c r="M383">
        <v>1.9914391424761</v>
      </c>
      <c r="N383">
        <f>(Table2[[#This Row],[1W Return vs Nifty]]-AVERAGE(Table2[1W Return vs Nifty]))/_xlfn.STDEV.P(Table2[1W Return vs Nifty])</f>
        <v>0.1321863468018129</v>
      </c>
      <c r="O383">
        <v>165.81</v>
      </c>
      <c r="P383">
        <v>176.458571096296</v>
      </c>
      <c r="Q383">
        <v>170.92315739464499</v>
      </c>
      <c r="R383">
        <v>45.343373311229698</v>
      </c>
      <c r="S383" s="1">
        <f>(Table2[[#This Row],[Close Price]]-Table2[[#This Row],[20D EMA]])/Table2[[#This Row],[20D EMA]]</f>
        <v>-2.0264157770942728E-2</v>
      </c>
      <c r="T383" s="1">
        <f>(Table2[[#This Row],[Close Price]]-Table2[[#This Row],[50D EMA]])/Table2[[#This Row],[50D EMA]]</f>
        <v>-7.9387308926191683E-2</v>
      </c>
      <c r="U383" s="1">
        <f>(Table2[[#This Row],[Close Price]]-Table2[[#This Row],[200D EMA]])/Table2[[#This Row],[200D EMA]]</f>
        <v>-4.9572904712269626E-2</v>
      </c>
      <c r="V383">
        <v>0.53870279741610705</v>
      </c>
      <c r="W383">
        <v>161.65</v>
      </c>
      <c r="X383">
        <v>163</v>
      </c>
      <c r="Y383">
        <v>147.93</v>
      </c>
      <c r="Z383">
        <v>163</v>
      </c>
      <c r="AA383">
        <v>161.65</v>
      </c>
      <c r="AB383">
        <v>163</v>
      </c>
      <c r="AC383" s="1">
        <f>(Table2[[#This Row],[Close Price]]/Table2[[#This Row],[Day Low]])-1</f>
        <v>4.9489638107020895E-3</v>
      </c>
      <c r="AD383" s="1">
        <f>(Table2[[#This Row],[Day High]]/Table2[[#This Row],[Close Price]])-1</f>
        <v>3.3856571252692813E-3</v>
      </c>
      <c r="AE383" s="1">
        <f>(Table2[[#This Row],[Close Price]]/Table2[[#This Row],[Current Week Low]])-1</f>
        <v>9.8154532549178608E-2</v>
      </c>
      <c r="AF383" s="1">
        <f>(Table2[[#This Row],[Current Week High]]/Table2[[#This Row],[Close Price]])-1</f>
        <v>3.3856571252692813E-3</v>
      </c>
      <c r="AG383" s="1">
        <f>(Table2[[#This Row],[Close Price]]/Table2[[#This Row],[Current Month Low]])-1</f>
        <v>4.9489638107020895E-3</v>
      </c>
      <c r="AH383" s="1">
        <f>(Table2[[#This Row],[Current Month High]]/Table2[[#This Row],[Close Price]])-1</f>
        <v>3.3856571252692813E-3</v>
      </c>
      <c r="AI383">
        <v>50.815635580178501</v>
      </c>
      <c r="AJ383">
        <v>37.204391891891802</v>
      </c>
      <c r="AK383" t="str">
        <f>IF(AND(Table2[[#This Row],[20D EMA]]&gt;Table2[[#This Row],[50D EMA]],Table2[[#This Row],[50D EMA]]&gt;Table2[[#This Row],[200D EMA]]),"Uptrend","Downtrend/NoTrend")</f>
        <v>Downtrend/NoTrend</v>
      </c>
      <c r="AL383">
        <v>-0.12</v>
      </c>
      <c r="AM383" t="s">
        <v>3180</v>
      </c>
      <c r="AN383">
        <v>-7.34</v>
      </c>
      <c r="AO383" t="s">
        <v>3180</v>
      </c>
      <c r="AP383">
        <v>7.6698511471710001E-2</v>
      </c>
      <c r="AQ383">
        <f>(Table2[[#This Row],[Sharpe Ratio]]-AVERAGE(Table2[Sharpe Ratio]))/_xlfn.STDEV.P(Table2[Sharpe Ratio])</f>
        <v>0.22411160857318621</v>
      </c>
      <c r="AR3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3">
        <f>_xlfn.RANK.AVG(Table2[[#This Row],[1Y Return vs Nifty Z-Score]],Table2[1Y Return vs Nifty Z-Score])</f>
        <v>452</v>
      </c>
      <c r="AT383">
        <f>_xlfn.RANK.AVG(Table2[[#This Row],[6M Return vs Nifty Z-Score]],Table2[6M Return vs Nifty Z-Score])</f>
        <v>407</v>
      </c>
      <c r="AU383">
        <f>_xlfn.RANK.AVG(Table2[[#This Row],[Sharpe Ratio Z-Score]],Table2[Sharpe Ratio Z-Score])</f>
        <v>288</v>
      </c>
      <c r="AV383">
        <f>(Table2[[#This Row],[Rank 1Y]]+Table2[[#This Row],[Rank 6M]]+Table2[[#This Row],[Rank Sharpe]])/3</f>
        <v>382.33333333333331</v>
      </c>
    </row>
    <row r="384" spans="1:48" hidden="1" x14ac:dyDescent="0.3">
      <c r="A384" t="s">
        <v>1941</v>
      </c>
      <c r="B384" t="s">
        <v>1942</v>
      </c>
      <c r="C384" t="s">
        <v>3142</v>
      </c>
      <c r="D384" t="s">
        <v>117</v>
      </c>
      <c r="E384">
        <v>3649.7098814006799</v>
      </c>
      <c r="F384">
        <v>691.8</v>
      </c>
      <c r="G384">
        <v>32.4638771506892</v>
      </c>
      <c r="H384">
        <f>(Table2[[#This Row],[1Y Return vs Nifty]]-AVERAGE(Table2[1Y Return vs Nifty]))/_xlfn.STDEV.P(Table2[1Y Return vs Nifty])</f>
        <v>0.13389519140411776</v>
      </c>
      <c r="I384">
        <v>2.7268143310166502</v>
      </c>
      <c r="J384">
        <f>(Table2[[#This Row],[1M Return vs Nifty]]-AVERAGE(Table2[1M Return vs Nifty]))/_xlfn.STDEV.P(Table2[1M Return vs Nifty])</f>
        <v>0.2626931388837131</v>
      </c>
      <c r="K384">
        <v>-14.7712810379424</v>
      </c>
      <c r="L384">
        <f>(Table2[[#This Row],[6M Return vs Nifty]]-AVERAGE(Table2[6M Return vs Nifty]))/_xlfn.STDEV.P(Table2[6M Return vs Nifty])</f>
        <v>-0.7133471324392312</v>
      </c>
      <c r="M384">
        <v>3.0793506285160999</v>
      </c>
      <c r="N384">
        <f>(Table2[[#This Row],[1W Return vs Nifty]]-AVERAGE(Table2[1W Return vs Nifty]))/_xlfn.STDEV.P(Table2[1W Return vs Nifty])</f>
        <v>0.33881128546426803</v>
      </c>
      <c r="O384">
        <v>677.44</v>
      </c>
      <c r="P384">
        <v>680.78563321537797</v>
      </c>
      <c r="Q384">
        <v>647.76399473618198</v>
      </c>
      <c r="R384">
        <v>52.937877407116403</v>
      </c>
      <c r="S384" s="1">
        <f>(Table2[[#This Row],[Close Price]]-Table2[[#This Row],[20D EMA]])/Table2[[#This Row],[20D EMA]]</f>
        <v>2.1197449220595032E-2</v>
      </c>
      <c r="T384" s="1">
        <f>(Table2[[#This Row],[Close Price]]-Table2[[#This Row],[50D EMA]])/Table2[[#This Row],[50D EMA]]</f>
        <v>1.6178906027438749E-2</v>
      </c>
      <c r="U384" s="1">
        <f>(Table2[[#This Row],[Close Price]]-Table2[[#This Row],[200D EMA]])/Table2[[#This Row],[200D EMA]]</f>
        <v>6.7981557514249807E-2</v>
      </c>
      <c r="V384">
        <v>0.80176245915158995</v>
      </c>
      <c r="W384">
        <v>678.9</v>
      </c>
      <c r="X384">
        <v>703.7</v>
      </c>
      <c r="Y384">
        <v>640.35</v>
      </c>
      <c r="Z384">
        <v>703.7</v>
      </c>
      <c r="AA384">
        <v>678.9</v>
      </c>
      <c r="AB384">
        <v>703.7</v>
      </c>
      <c r="AC384" s="1">
        <f>(Table2[[#This Row],[Close Price]]/Table2[[#This Row],[Day Low]])-1</f>
        <v>1.9001325673884129E-2</v>
      </c>
      <c r="AD384" s="1">
        <f>(Table2[[#This Row],[Day High]]/Table2[[#This Row],[Close Price]])-1</f>
        <v>1.7201503324660417E-2</v>
      </c>
      <c r="AE384" s="1">
        <f>(Table2[[#This Row],[Close Price]]/Table2[[#This Row],[Current Week Low]])-1</f>
        <v>8.0346685406418317E-2</v>
      </c>
      <c r="AF384" s="1">
        <f>(Table2[[#This Row],[Current Week High]]/Table2[[#This Row],[Close Price]])-1</f>
        <v>1.7201503324660417E-2</v>
      </c>
      <c r="AG384" s="1">
        <f>(Table2[[#This Row],[Close Price]]/Table2[[#This Row],[Current Month Low]])-1</f>
        <v>1.9001325673884129E-2</v>
      </c>
      <c r="AH384" s="1">
        <f>(Table2[[#This Row],[Current Month High]]/Table2[[#This Row],[Close Price]])-1</f>
        <v>1.7201503324660417E-2</v>
      </c>
      <c r="AI384">
        <v>27.2043943336224</v>
      </c>
      <c r="AJ384">
        <v>61.8434904667212</v>
      </c>
      <c r="AK384" t="str">
        <f>IF(AND(Table2[[#This Row],[20D EMA]]&gt;Table2[[#This Row],[50D EMA]],Table2[[#This Row],[50D EMA]]&gt;Table2[[#This Row],[200D EMA]]),"Uptrend","Downtrend/NoTrend")</f>
        <v>Downtrend/NoTrend</v>
      </c>
      <c r="AL384">
        <v>-0.04</v>
      </c>
      <c r="AM384" t="s">
        <v>3180</v>
      </c>
      <c r="AN384">
        <v>-3.63</v>
      </c>
      <c r="AO384" t="s">
        <v>3180</v>
      </c>
      <c r="AP384">
        <v>5.8570122435012001E-2</v>
      </c>
      <c r="AQ384">
        <f>(Table2[[#This Row],[Sharpe Ratio]]-AVERAGE(Table2[Sharpe Ratio]))/_xlfn.STDEV.P(Table2[Sharpe Ratio])</f>
        <v>8.756573496415003E-3</v>
      </c>
      <c r="AR3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4">
        <f>_xlfn.RANK.AVG(Table2[[#This Row],[1Y Return vs Nifty Z-Score]],Table2[1Y Return vs Nifty Z-Score])</f>
        <v>253</v>
      </c>
      <c r="AT384">
        <f>_xlfn.RANK.AVG(Table2[[#This Row],[6M Return vs Nifty Z-Score]],Table2[6M Return vs Nifty Z-Score])</f>
        <v>561</v>
      </c>
      <c r="AU384">
        <f>_xlfn.RANK.AVG(Table2[[#This Row],[Sharpe Ratio Z-Score]],Table2[Sharpe Ratio Z-Score])</f>
        <v>333</v>
      </c>
      <c r="AV384">
        <f>(Table2[[#This Row],[Rank 1Y]]+Table2[[#This Row],[Rank 6M]]+Table2[[#This Row],[Rank Sharpe]])/3</f>
        <v>382.33333333333331</v>
      </c>
    </row>
    <row r="385" spans="1:48" hidden="1" x14ac:dyDescent="0.3">
      <c r="A385" t="s">
        <v>1848</v>
      </c>
      <c r="B385" t="s">
        <v>1849</v>
      </c>
      <c r="C385" t="s">
        <v>3151</v>
      </c>
      <c r="D385" t="s">
        <v>114</v>
      </c>
      <c r="E385">
        <v>4108.2938367685801</v>
      </c>
      <c r="F385">
        <v>241.94</v>
      </c>
      <c r="G385">
        <v>40.3153659395199</v>
      </c>
      <c r="H385">
        <f>(Table2[[#This Row],[1Y Return vs Nifty]]-AVERAGE(Table2[1Y Return vs Nifty]))/_xlfn.STDEV.P(Table2[1Y Return vs Nifty])</f>
        <v>0.26654586013031628</v>
      </c>
      <c r="I385">
        <v>-6.6891863147332398</v>
      </c>
      <c r="J385">
        <f>(Table2[[#This Row],[1M Return vs Nifty]]-AVERAGE(Table2[1M Return vs Nifty]))/_xlfn.STDEV.P(Table2[1M Return vs Nifty])</f>
        <v>-0.74351719635245339</v>
      </c>
      <c r="K385">
        <v>-20.1911008075406</v>
      </c>
      <c r="L385">
        <f>(Table2[[#This Row],[6M Return vs Nifty]]-AVERAGE(Table2[6M Return vs Nifty]))/_xlfn.STDEV.P(Table2[6M Return vs Nifty])</f>
        <v>-0.90188575608656119</v>
      </c>
      <c r="M385">
        <v>4.3777523270570304</v>
      </c>
      <c r="N385">
        <f>(Table2[[#This Row],[1W Return vs Nifty]]-AVERAGE(Table2[1W Return vs Nifty]))/_xlfn.STDEV.P(Table2[1W Return vs Nifty])</f>
        <v>0.5854142258347157</v>
      </c>
      <c r="O385">
        <v>243.72</v>
      </c>
      <c r="P385">
        <v>256.289033661129</v>
      </c>
      <c r="Q385">
        <v>250.64041633486701</v>
      </c>
      <c r="R385">
        <v>46.826416159496297</v>
      </c>
      <c r="S385" s="1">
        <f>(Table2[[#This Row],[Close Price]]-Table2[[#This Row],[20D EMA]])/Table2[[#This Row],[20D EMA]]</f>
        <v>-7.3034629903167619E-3</v>
      </c>
      <c r="T385" s="1">
        <f>(Table2[[#This Row],[Close Price]]-Table2[[#This Row],[50D EMA]])/Table2[[#This Row],[50D EMA]]</f>
        <v>-5.5987700511999305E-2</v>
      </c>
      <c r="U385" s="1">
        <f>(Table2[[#This Row],[Close Price]]-Table2[[#This Row],[200D EMA]])/Table2[[#This Row],[200D EMA]]</f>
        <v>-3.4712742909119902E-2</v>
      </c>
      <c r="V385">
        <v>0.79122444703240402</v>
      </c>
      <c r="W385">
        <v>239.85</v>
      </c>
      <c r="X385">
        <v>243.87</v>
      </c>
      <c r="Y385">
        <v>217.35</v>
      </c>
      <c r="Z385">
        <v>243.87</v>
      </c>
      <c r="AA385">
        <v>239.85</v>
      </c>
      <c r="AB385">
        <v>243.87</v>
      </c>
      <c r="AC385" s="1">
        <f>(Table2[[#This Row],[Close Price]]/Table2[[#This Row],[Day Low]])-1</f>
        <v>8.7137794454867912E-3</v>
      </c>
      <c r="AD385" s="1">
        <f>(Table2[[#This Row],[Day High]]/Table2[[#This Row],[Close Price]])-1</f>
        <v>7.9771844258906821E-3</v>
      </c>
      <c r="AE385" s="1">
        <f>(Table2[[#This Row],[Close Price]]/Table2[[#This Row],[Current Week Low]])-1</f>
        <v>0.11313549574419146</v>
      </c>
      <c r="AF385" s="1">
        <f>(Table2[[#This Row],[Current Week High]]/Table2[[#This Row],[Close Price]])-1</f>
        <v>7.9771844258906821E-3</v>
      </c>
      <c r="AG385" s="1">
        <f>(Table2[[#This Row],[Close Price]]/Table2[[#This Row],[Current Month Low]])-1</f>
        <v>8.7137794454867912E-3</v>
      </c>
      <c r="AH385" s="1">
        <f>(Table2[[#This Row],[Current Month High]]/Table2[[#This Row],[Close Price]])-1</f>
        <v>7.9771844258906821E-3</v>
      </c>
      <c r="AI385">
        <v>32.450194263040402</v>
      </c>
      <c r="AJ385">
        <v>80.552238805970106</v>
      </c>
      <c r="AK385" t="str">
        <f>IF(AND(Table2[[#This Row],[20D EMA]]&gt;Table2[[#This Row],[50D EMA]],Table2[[#This Row],[50D EMA]]&gt;Table2[[#This Row],[200D EMA]]),"Uptrend","Downtrend/NoTrend")</f>
        <v>Downtrend/NoTrend</v>
      </c>
      <c r="AL385">
        <v>0</v>
      </c>
      <c r="AM385">
        <v>0</v>
      </c>
      <c r="AN385">
        <v>-6.01</v>
      </c>
      <c r="AO385" t="s">
        <v>3180</v>
      </c>
      <c r="AP385">
        <v>6.8251990365184007E-2</v>
      </c>
      <c r="AQ385">
        <f>(Table2[[#This Row],[Sharpe Ratio]]-AVERAGE(Table2[Sharpe Ratio]))/_xlfn.STDEV.P(Table2[Sharpe Ratio])</f>
        <v>0.12377170272218532</v>
      </c>
      <c r="AR3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5">
        <f>_xlfn.RANK.AVG(Table2[[#This Row],[1Y Return vs Nifty Z-Score]],Table2[1Y Return vs Nifty Z-Score])</f>
        <v>216</v>
      </c>
      <c r="AT385">
        <f>_xlfn.RANK.AVG(Table2[[#This Row],[6M Return vs Nifty Z-Score]],Table2[6M Return vs Nifty Z-Score])</f>
        <v>627</v>
      </c>
      <c r="AU385">
        <f>_xlfn.RANK.AVG(Table2[[#This Row],[Sharpe Ratio Z-Score]],Table2[Sharpe Ratio Z-Score])</f>
        <v>309</v>
      </c>
      <c r="AV385">
        <f>(Table2[[#This Row],[Rank 1Y]]+Table2[[#This Row],[Rank 6M]]+Table2[[#This Row],[Rank Sharpe]])/3</f>
        <v>384</v>
      </c>
    </row>
    <row r="386" spans="1:48" hidden="1" x14ac:dyDescent="0.3">
      <c r="A386" t="s">
        <v>544</v>
      </c>
      <c r="B386" t="s">
        <v>545</v>
      </c>
      <c r="C386" t="s">
        <v>3134</v>
      </c>
      <c r="D386" t="s">
        <v>21</v>
      </c>
      <c r="E386">
        <v>37817.109929053397</v>
      </c>
      <c r="F386">
        <v>1424.25</v>
      </c>
      <c r="G386">
        <v>-10.657442605336399</v>
      </c>
      <c r="H386">
        <f>(Table2[[#This Row],[1Y Return vs Nifty]]-AVERAGE(Table2[1Y Return vs Nifty]))/_xlfn.STDEV.P(Table2[1Y Return vs Nifty])</f>
        <v>-0.59463821873463696</v>
      </c>
      <c r="I386">
        <v>-9.41507939069343</v>
      </c>
      <c r="J386">
        <f>(Table2[[#This Row],[1M Return vs Nifty]]-AVERAGE(Table2[1M Return vs Nifty]))/_xlfn.STDEV.P(Table2[1M Return vs Nifty])</f>
        <v>-1.0348109089349689</v>
      </c>
      <c r="K386">
        <v>-13.334327690064301</v>
      </c>
      <c r="L386">
        <f>(Table2[[#This Row],[6M Return vs Nifty]]-AVERAGE(Table2[6M Return vs Nifty]))/_xlfn.STDEV.P(Table2[6M Return vs Nifty])</f>
        <v>-0.66336000777983584</v>
      </c>
      <c r="M386">
        <v>-3.31197507611859</v>
      </c>
      <c r="N386">
        <f>(Table2[[#This Row],[1W Return vs Nifty]]-AVERAGE(Table2[1W Return vs Nifty]))/_xlfn.STDEV.P(Table2[1W Return vs Nifty])</f>
        <v>-0.87508092786177083</v>
      </c>
      <c r="O386">
        <v>1559.45</v>
      </c>
      <c r="P386">
        <v>1648.6095722344301</v>
      </c>
      <c r="Q386">
        <v>1583.5229417913299</v>
      </c>
      <c r="R386">
        <v>18.469999432704</v>
      </c>
      <c r="S386" s="1">
        <f>(Table2[[#This Row],[Close Price]]-Table2[[#This Row],[20D EMA]])/Table2[[#This Row],[20D EMA]]</f>
        <v>-8.6697232998813711E-2</v>
      </c>
      <c r="T386" s="1">
        <f>(Table2[[#This Row],[Close Price]]-Table2[[#This Row],[50D EMA]])/Table2[[#This Row],[50D EMA]]</f>
        <v>-0.13609017927170353</v>
      </c>
      <c r="U386" s="1">
        <f>(Table2[[#This Row],[Close Price]]-Table2[[#This Row],[200D EMA]])/Table2[[#This Row],[200D EMA]]</f>
        <v>-0.10058139202653765</v>
      </c>
      <c r="V386">
        <v>2.2629878682578202</v>
      </c>
      <c r="W386">
        <v>1416.55</v>
      </c>
      <c r="X386">
        <v>1428.25</v>
      </c>
      <c r="Y386">
        <v>1309.05</v>
      </c>
      <c r="Z386">
        <v>1429.9</v>
      </c>
      <c r="AA386">
        <v>1416.55</v>
      </c>
      <c r="AB386">
        <v>1428.25</v>
      </c>
      <c r="AC386" s="1">
        <f>(Table2[[#This Row],[Close Price]]/Table2[[#This Row],[Day Low]])-1</f>
        <v>5.4357417669690378E-3</v>
      </c>
      <c r="AD386" s="1">
        <f>(Table2[[#This Row],[Day High]]/Table2[[#This Row],[Close Price]])-1</f>
        <v>2.8084956994909316E-3</v>
      </c>
      <c r="AE386" s="1">
        <f>(Table2[[#This Row],[Close Price]]/Table2[[#This Row],[Current Week Low]])-1</f>
        <v>8.8002750085940162E-2</v>
      </c>
      <c r="AF386" s="1">
        <f>(Table2[[#This Row],[Current Week High]]/Table2[[#This Row],[Close Price]])-1</f>
        <v>3.9670001755309769E-3</v>
      </c>
      <c r="AG386" s="1">
        <f>(Table2[[#This Row],[Close Price]]/Table2[[#This Row],[Current Month Low]])-1</f>
        <v>5.4357417669690378E-3</v>
      </c>
      <c r="AH386" s="1">
        <f>(Table2[[#This Row],[Current Month High]]/Table2[[#This Row],[Close Price]])-1</f>
        <v>2.8084956994909316E-3</v>
      </c>
      <c r="AI386">
        <v>35.418641390205302</v>
      </c>
      <c r="AJ386">
        <v>18.293189368770701</v>
      </c>
      <c r="AK386" t="str">
        <f>IF(AND(Table2[[#This Row],[20D EMA]]&gt;Table2[[#This Row],[50D EMA]],Table2[[#This Row],[50D EMA]]&gt;Table2[[#This Row],[200D EMA]]),"Uptrend","Downtrend/NoTrend")</f>
        <v>Downtrend/NoTrend</v>
      </c>
      <c r="AL386">
        <v>-0.22</v>
      </c>
      <c r="AM386" t="s">
        <v>3180</v>
      </c>
      <c r="AN386">
        <v>-19.14</v>
      </c>
      <c r="AO386" t="s">
        <v>3180</v>
      </c>
      <c r="AP386">
        <v>0.15460408950792301</v>
      </c>
      <c r="AQ386">
        <f>(Table2[[#This Row],[Sharpe Ratio]]-AVERAGE(Table2[Sharpe Ratio]))/_xlfn.STDEV.P(Table2[Sharpe Ratio])</f>
        <v>1.1495859271517279</v>
      </c>
      <c r="AR3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6">
        <f>_xlfn.RANK.AVG(Table2[[#This Row],[1Y Return vs Nifty Z-Score]],Table2[1Y Return vs Nifty Z-Score])</f>
        <v>517</v>
      </c>
      <c r="AT386">
        <f>_xlfn.RANK.AVG(Table2[[#This Row],[6M Return vs Nifty Z-Score]],Table2[6M Return vs Nifty Z-Score])</f>
        <v>545</v>
      </c>
      <c r="AU386">
        <f>_xlfn.RANK.AVG(Table2[[#This Row],[Sharpe Ratio Z-Score]],Table2[Sharpe Ratio Z-Score])</f>
        <v>94</v>
      </c>
      <c r="AV386">
        <f>(Table2[[#This Row],[Rank 1Y]]+Table2[[#This Row],[Rank 6M]]+Table2[[#This Row],[Rank Sharpe]])/3</f>
        <v>385.33333333333331</v>
      </c>
    </row>
    <row r="387" spans="1:48" hidden="1" x14ac:dyDescent="0.3">
      <c r="A387" t="s">
        <v>1615</v>
      </c>
      <c r="B387" t="s">
        <v>1616</v>
      </c>
      <c r="C387" t="s">
        <v>3146</v>
      </c>
      <c r="D387" t="s">
        <v>580</v>
      </c>
      <c r="E387">
        <v>5824.5718023899899</v>
      </c>
      <c r="F387">
        <v>334.2</v>
      </c>
      <c r="G387">
        <v>-11.544727985642901</v>
      </c>
      <c r="H387">
        <f>(Table2[[#This Row],[1Y Return vs Nifty]]-AVERAGE(Table2[1Y Return vs Nifty]))/_xlfn.STDEV.P(Table2[1Y Return vs Nifty])</f>
        <v>-0.60962887875010718</v>
      </c>
      <c r="I387">
        <v>-4.3401241366862404</v>
      </c>
      <c r="J387">
        <f>(Table2[[#This Row],[1M Return vs Nifty]]-AVERAGE(Table2[1M Return vs Nifty]))/_xlfn.STDEV.P(Table2[1M Return vs Nifty])</f>
        <v>-0.49249229410479334</v>
      </c>
      <c r="K387">
        <v>-2.9173590972172998</v>
      </c>
      <c r="L387">
        <f>(Table2[[#This Row],[6M Return vs Nifty]]-AVERAGE(Table2[6M Return vs Nifty]))/_xlfn.STDEV.P(Table2[6M Return vs Nifty])</f>
        <v>-0.30098616426392144</v>
      </c>
      <c r="M387">
        <v>-1.5100478448575301</v>
      </c>
      <c r="N387">
        <f>(Table2[[#This Row],[1W Return vs Nifty]]-AVERAGE(Table2[1W Return vs Nifty]))/_xlfn.STDEV.P(Table2[1W Return vs Nifty])</f>
        <v>-0.53284435033579858</v>
      </c>
      <c r="O387">
        <v>342.11</v>
      </c>
      <c r="P387">
        <v>351.64168540281599</v>
      </c>
      <c r="Q387">
        <v>335.93556108904397</v>
      </c>
      <c r="R387">
        <v>39.648229904688002</v>
      </c>
      <c r="S387" s="1">
        <f>(Table2[[#This Row],[Close Price]]-Table2[[#This Row],[20D EMA]])/Table2[[#This Row],[20D EMA]]</f>
        <v>-2.3121218321592543E-2</v>
      </c>
      <c r="T387" s="1">
        <f>(Table2[[#This Row],[Close Price]]-Table2[[#This Row],[50D EMA]])/Table2[[#This Row],[50D EMA]]</f>
        <v>-4.9600733152089287E-2</v>
      </c>
      <c r="U387" s="1">
        <f>(Table2[[#This Row],[Close Price]]-Table2[[#This Row],[200D EMA]])/Table2[[#This Row],[200D EMA]]</f>
        <v>-5.1663511996693648E-3</v>
      </c>
      <c r="V387">
        <v>0.48224887204296002</v>
      </c>
      <c r="W387">
        <v>332</v>
      </c>
      <c r="X387">
        <v>335</v>
      </c>
      <c r="Y387">
        <v>317.10000000000002</v>
      </c>
      <c r="Z387">
        <v>336.75</v>
      </c>
      <c r="AA387">
        <v>332</v>
      </c>
      <c r="AB387">
        <v>335</v>
      </c>
      <c r="AC387" s="1">
        <f>(Table2[[#This Row],[Close Price]]/Table2[[#This Row],[Day Low]])-1</f>
        <v>6.6265060240964235E-3</v>
      </c>
      <c r="AD387" s="1">
        <f>(Table2[[#This Row],[Day High]]/Table2[[#This Row],[Close Price]])-1</f>
        <v>2.3937761819270431E-3</v>
      </c>
      <c r="AE387" s="1">
        <f>(Table2[[#This Row],[Close Price]]/Table2[[#This Row],[Current Week Low]])-1</f>
        <v>5.3926206244086838E-2</v>
      </c>
      <c r="AF387" s="1">
        <f>(Table2[[#This Row],[Current Week High]]/Table2[[#This Row],[Close Price]])-1</f>
        <v>7.6301615798923805E-3</v>
      </c>
      <c r="AG387" s="1">
        <f>(Table2[[#This Row],[Close Price]]/Table2[[#This Row],[Current Month Low]])-1</f>
        <v>6.6265060240964235E-3</v>
      </c>
      <c r="AH387" s="1">
        <f>(Table2[[#This Row],[Current Month High]]/Table2[[#This Row],[Close Price]])-1</f>
        <v>2.3937761819270431E-3</v>
      </c>
      <c r="AI387">
        <v>31.149012567324899</v>
      </c>
      <c r="AJ387">
        <v>34.189921702469299</v>
      </c>
      <c r="AK387" t="str">
        <f>IF(AND(Table2[[#This Row],[20D EMA]]&gt;Table2[[#This Row],[50D EMA]],Table2[[#This Row],[50D EMA]]&gt;Table2[[#This Row],[200D EMA]]),"Uptrend","Downtrend/NoTrend")</f>
        <v>Downtrend/NoTrend</v>
      </c>
      <c r="AL387">
        <v>-0.03</v>
      </c>
      <c r="AM387" t="s">
        <v>3180</v>
      </c>
      <c r="AN387">
        <v>-9.42</v>
      </c>
      <c r="AO387" t="s">
        <v>3180</v>
      </c>
      <c r="AP387">
        <v>0.102812898768811</v>
      </c>
      <c r="AQ387">
        <f>(Table2[[#This Row],[Sharpe Ratio]]-AVERAGE(Table2[Sharpe Ratio]))/_xlfn.STDEV.P(Table2[Sharpe Ratio])</f>
        <v>0.53433579788151175</v>
      </c>
      <c r="AR3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7">
        <f>_xlfn.RANK.AVG(Table2[[#This Row],[1Y Return vs Nifty Z-Score]],Table2[1Y Return vs Nifty Z-Score])</f>
        <v>525</v>
      </c>
      <c r="AT387">
        <f>_xlfn.RANK.AVG(Table2[[#This Row],[6M Return vs Nifty Z-Score]],Table2[6M Return vs Nifty Z-Score])</f>
        <v>420</v>
      </c>
      <c r="AU387">
        <f>_xlfn.RANK.AVG(Table2[[#This Row],[Sharpe Ratio Z-Score]],Table2[Sharpe Ratio Z-Score])</f>
        <v>211</v>
      </c>
      <c r="AV387">
        <f>(Table2[[#This Row],[Rank 1Y]]+Table2[[#This Row],[Rank 6M]]+Table2[[#This Row],[Rank Sharpe]])/3</f>
        <v>385.33333333333331</v>
      </c>
    </row>
    <row r="388" spans="1:48" hidden="1" x14ac:dyDescent="0.3">
      <c r="A388" t="s">
        <v>1129</v>
      </c>
      <c r="B388" t="s">
        <v>1130</v>
      </c>
      <c r="C388" t="s">
        <v>3138</v>
      </c>
      <c r="D388" t="s">
        <v>46</v>
      </c>
      <c r="E388">
        <v>10942.7398243916</v>
      </c>
      <c r="F388">
        <v>196.18</v>
      </c>
      <c r="G388">
        <v>30.795195615940301</v>
      </c>
      <c r="H388">
        <f>(Table2[[#This Row],[1Y Return vs Nifty]]-AVERAGE(Table2[1Y Return vs Nifty]))/_xlfn.STDEV.P(Table2[1Y Return vs Nifty])</f>
        <v>0.10570286668343687</v>
      </c>
      <c r="I388">
        <v>-2.3990457727241998</v>
      </c>
      <c r="J388">
        <f>(Table2[[#This Row],[1M Return vs Nifty]]-AVERAGE(Table2[1M Return vs Nifty]))/_xlfn.STDEV.P(Table2[1M Return vs Nifty])</f>
        <v>-0.28506525742510674</v>
      </c>
      <c r="K388">
        <v>-27.379409175464499</v>
      </c>
      <c r="L388">
        <f>(Table2[[#This Row],[6M Return vs Nifty]]-AVERAGE(Table2[6M Return vs Nifty]))/_xlfn.STDEV.P(Table2[6M Return vs Nifty])</f>
        <v>-1.1519445815927514</v>
      </c>
      <c r="M388">
        <v>7.16945555398617</v>
      </c>
      <c r="N388">
        <f>(Table2[[#This Row],[1W Return vs Nifty]]-AVERAGE(Table2[1W Return vs Nifty]))/_xlfn.STDEV.P(Table2[1W Return vs Nifty])</f>
        <v>1.115637056855366</v>
      </c>
      <c r="O388">
        <v>190.85</v>
      </c>
      <c r="P388">
        <v>203.67168537303999</v>
      </c>
      <c r="Q388">
        <v>211.18940575272001</v>
      </c>
      <c r="R388">
        <v>51.128443723496702</v>
      </c>
      <c r="S388" s="1">
        <f>(Table2[[#This Row],[Close Price]]-Table2[[#This Row],[20D EMA]])/Table2[[#This Row],[20D EMA]]</f>
        <v>2.7927691904637217E-2</v>
      </c>
      <c r="T388" s="1">
        <f>(Table2[[#This Row],[Close Price]]-Table2[[#This Row],[50D EMA]])/Table2[[#This Row],[50D EMA]]</f>
        <v>-3.6783146166431531E-2</v>
      </c>
      <c r="U388" s="1">
        <f>(Table2[[#This Row],[Close Price]]-Table2[[#This Row],[200D EMA]])/Table2[[#This Row],[200D EMA]]</f>
        <v>-7.1070827152638488E-2</v>
      </c>
      <c r="V388">
        <v>0.82468018154438905</v>
      </c>
      <c r="W388">
        <v>195.25</v>
      </c>
      <c r="X388">
        <v>198</v>
      </c>
      <c r="Y388">
        <v>172.52</v>
      </c>
      <c r="Z388">
        <v>198</v>
      </c>
      <c r="AA388">
        <v>195.25</v>
      </c>
      <c r="AB388">
        <v>198</v>
      </c>
      <c r="AC388" s="1">
        <f>(Table2[[#This Row],[Close Price]]/Table2[[#This Row],[Day Low]])-1</f>
        <v>4.7631241997438956E-3</v>
      </c>
      <c r="AD388" s="1">
        <f>(Table2[[#This Row],[Day High]]/Table2[[#This Row],[Close Price]])-1</f>
        <v>9.2771944132938877E-3</v>
      </c>
      <c r="AE388" s="1">
        <f>(Table2[[#This Row],[Close Price]]/Table2[[#This Row],[Current Week Low]])-1</f>
        <v>0.13714351959193127</v>
      </c>
      <c r="AF388" s="1">
        <f>(Table2[[#This Row],[Current Week High]]/Table2[[#This Row],[Close Price]])-1</f>
        <v>9.2771944132938877E-3</v>
      </c>
      <c r="AG388" s="1">
        <f>(Table2[[#This Row],[Close Price]]/Table2[[#This Row],[Current Month Low]])-1</f>
        <v>4.7631241997438956E-3</v>
      </c>
      <c r="AH388" s="1">
        <f>(Table2[[#This Row],[Current Month High]]/Table2[[#This Row],[Close Price]])-1</f>
        <v>9.2771944132938877E-3</v>
      </c>
      <c r="AI388">
        <v>54.9087572637373</v>
      </c>
      <c r="AJ388">
        <v>60.408830744071899</v>
      </c>
      <c r="AK388" t="str">
        <f>IF(AND(Table2[[#This Row],[20D EMA]]&gt;Table2[[#This Row],[50D EMA]],Table2[[#This Row],[50D EMA]]&gt;Table2[[#This Row],[200D EMA]]),"Uptrend","Downtrend/NoTrend")</f>
        <v>Downtrend/NoTrend</v>
      </c>
      <c r="AL388">
        <v>-7.0000000000000007E-2</v>
      </c>
      <c r="AM388" t="s">
        <v>3180</v>
      </c>
      <c r="AN388">
        <v>1.21</v>
      </c>
      <c r="AO388" t="s">
        <v>3181</v>
      </c>
      <c r="AP388">
        <v>0.103396189203513</v>
      </c>
      <c r="AQ388">
        <f>(Table2[[#This Row],[Sharpe Ratio]]-AVERAGE(Table2[Sharpe Ratio]))/_xlfn.STDEV.P(Table2[Sharpe Ratio])</f>
        <v>0.54126495919699913</v>
      </c>
      <c r="AR3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8">
        <f>_xlfn.RANK.AVG(Table2[[#This Row],[1Y Return vs Nifty Z-Score]],Table2[1Y Return vs Nifty Z-Score])</f>
        <v>267</v>
      </c>
      <c r="AT388">
        <f>_xlfn.RANK.AVG(Table2[[#This Row],[6M Return vs Nifty Z-Score]],Table2[6M Return vs Nifty Z-Score])</f>
        <v>683</v>
      </c>
      <c r="AU388">
        <f>_xlfn.RANK.AVG(Table2[[#This Row],[Sharpe Ratio Z-Score]],Table2[Sharpe Ratio Z-Score])</f>
        <v>207</v>
      </c>
      <c r="AV388">
        <f>(Table2[[#This Row],[Rank 1Y]]+Table2[[#This Row],[Rank 6M]]+Table2[[#This Row],[Rank Sharpe]])/3</f>
        <v>385.66666666666669</v>
      </c>
    </row>
    <row r="389" spans="1:48" hidden="1" x14ac:dyDescent="0.3">
      <c r="A389" t="s">
        <v>1139</v>
      </c>
      <c r="B389" t="s">
        <v>1140</v>
      </c>
      <c r="C389" t="s">
        <v>3144</v>
      </c>
      <c r="D389" t="s">
        <v>1141</v>
      </c>
      <c r="E389">
        <v>10743.208271375899</v>
      </c>
      <c r="F389">
        <v>732.75</v>
      </c>
      <c r="G389">
        <v>46.452797611732798</v>
      </c>
      <c r="H389">
        <f>(Table2[[#This Row],[1Y Return vs Nifty]]-AVERAGE(Table2[1Y Return vs Nifty]))/_xlfn.STDEV.P(Table2[1Y Return vs Nifty])</f>
        <v>0.37023758503458609</v>
      </c>
      <c r="I389">
        <v>-1.49814624445386</v>
      </c>
      <c r="J389">
        <f>(Table2[[#This Row],[1M Return vs Nifty]]-AVERAGE(Table2[1M Return vs Nifty]))/_xlfn.STDEV.P(Table2[1M Return vs Nifty])</f>
        <v>-0.18879355455896815</v>
      </c>
      <c r="K389">
        <v>7.6939660865899402</v>
      </c>
      <c r="L389">
        <f>(Table2[[#This Row],[6M Return vs Nifty]]-AVERAGE(Table2[6M Return vs Nifty]))/_xlfn.STDEV.P(Table2[6M Return vs Nifty])</f>
        <v>6.8148738791643987E-2</v>
      </c>
      <c r="M389">
        <v>0.97698556426112304</v>
      </c>
      <c r="N389">
        <f>(Table2[[#This Row],[1W Return vs Nifty]]-AVERAGE(Table2[1W Return vs Nifty]))/_xlfn.STDEV.P(Table2[1W Return vs Nifty])</f>
        <v>-6.048687254028972E-2</v>
      </c>
      <c r="O389">
        <v>724.06</v>
      </c>
      <c r="P389">
        <v>735.94722876455501</v>
      </c>
      <c r="Q389">
        <v>650.87981559289199</v>
      </c>
      <c r="R389">
        <v>44.795482262025402</v>
      </c>
      <c r="S389" s="1">
        <f>(Table2[[#This Row],[Close Price]]-Table2[[#This Row],[20D EMA]])/Table2[[#This Row],[20D EMA]]</f>
        <v>1.2001767809297648E-2</v>
      </c>
      <c r="T389" s="1">
        <f>(Table2[[#This Row],[Close Price]]-Table2[[#This Row],[50D EMA]])/Table2[[#This Row],[50D EMA]]</f>
        <v>-4.3443723131103293E-3</v>
      </c>
      <c r="U389" s="1">
        <f>(Table2[[#This Row],[Close Price]]-Table2[[#This Row],[200D EMA]])/Table2[[#This Row],[200D EMA]]</f>
        <v>0.12578387352898901</v>
      </c>
      <c r="V389">
        <v>0.60025255592261995</v>
      </c>
      <c r="W389">
        <v>728.05</v>
      </c>
      <c r="X389">
        <v>739</v>
      </c>
      <c r="Y389">
        <v>655.25</v>
      </c>
      <c r="Z389">
        <v>739</v>
      </c>
      <c r="AA389">
        <v>728.05</v>
      </c>
      <c r="AB389">
        <v>739</v>
      </c>
      <c r="AC389" s="1">
        <f>(Table2[[#This Row],[Close Price]]/Table2[[#This Row],[Day Low]])-1</f>
        <v>6.4556005768834357E-3</v>
      </c>
      <c r="AD389" s="1">
        <f>(Table2[[#This Row],[Day High]]/Table2[[#This Row],[Close Price]])-1</f>
        <v>8.5295121119071116E-3</v>
      </c>
      <c r="AE389" s="1">
        <f>(Table2[[#This Row],[Close Price]]/Table2[[#This Row],[Current Week Low]])-1</f>
        <v>0.11827546737886308</v>
      </c>
      <c r="AF389" s="1">
        <f>(Table2[[#This Row],[Current Week High]]/Table2[[#This Row],[Close Price]])-1</f>
        <v>8.5295121119071116E-3</v>
      </c>
      <c r="AG389" s="1">
        <f>(Table2[[#This Row],[Close Price]]/Table2[[#This Row],[Current Month Low]])-1</f>
        <v>6.4556005768834357E-3</v>
      </c>
      <c r="AH389" s="1">
        <f>(Table2[[#This Row],[Current Month High]]/Table2[[#This Row],[Close Price]])-1</f>
        <v>8.5295121119071116E-3</v>
      </c>
      <c r="AI389">
        <v>19.413169566700699</v>
      </c>
      <c r="AJ389">
        <v>75.173320583313398</v>
      </c>
      <c r="AK389" t="str">
        <f>IF(AND(Table2[[#This Row],[20D EMA]]&gt;Table2[[#This Row],[50D EMA]],Table2[[#This Row],[50D EMA]]&gt;Table2[[#This Row],[200D EMA]]),"Uptrend","Downtrend/NoTrend")</f>
        <v>Downtrend/NoTrend</v>
      </c>
      <c r="AL389">
        <v>0.05</v>
      </c>
      <c r="AM389" t="s">
        <v>3181</v>
      </c>
      <c r="AN389">
        <v>0.02</v>
      </c>
      <c r="AO389" t="s">
        <v>3181</v>
      </c>
      <c r="AP389">
        <v>-5.4635320952688998E-2</v>
      </c>
      <c r="AQ389">
        <f>(Table2[[#This Row],[Sharpe Ratio]]-AVERAGE(Table2[Sharpe Ratio]))/_xlfn.STDEV.P(Table2[Sharpe Ratio])</f>
        <v>-1.3360602319178829</v>
      </c>
      <c r="AR3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9">
        <f>_xlfn.RANK.AVG(Table2[[#This Row],[1Y Return vs Nifty Z-Score]],Table2[1Y Return vs Nifty Z-Score])</f>
        <v>194</v>
      </c>
      <c r="AT389">
        <f>_xlfn.RANK.AVG(Table2[[#This Row],[6M Return vs Nifty Z-Score]],Table2[6M Return vs Nifty Z-Score])</f>
        <v>295</v>
      </c>
      <c r="AU389">
        <f>_xlfn.RANK.AVG(Table2[[#This Row],[Sharpe Ratio Z-Score]],Table2[Sharpe Ratio Z-Score])</f>
        <v>669</v>
      </c>
      <c r="AV389">
        <f>(Table2[[#This Row],[Rank 1Y]]+Table2[[#This Row],[Rank 6M]]+Table2[[#This Row],[Rank Sharpe]])/3</f>
        <v>386</v>
      </c>
    </row>
    <row r="390" spans="1:48" hidden="1" x14ac:dyDescent="0.3">
      <c r="A390" t="s">
        <v>998</v>
      </c>
      <c r="B390" t="s">
        <v>999</v>
      </c>
      <c r="C390" t="s">
        <v>3146</v>
      </c>
      <c r="D390" t="s">
        <v>265</v>
      </c>
      <c r="E390">
        <v>13931.3013082815</v>
      </c>
      <c r="F390">
        <v>799.55</v>
      </c>
      <c r="G390">
        <v>5.40322949935649</v>
      </c>
      <c r="H390">
        <f>(Table2[[#This Row],[1Y Return vs Nifty]]-AVERAGE(Table2[1Y Return vs Nifty]))/_xlfn.STDEV.P(Table2[1Y Return vs Nifty])</f>
        <v>-0.32329364292495827</v>
      </c>
      <c r="I390">
        <v>-5.6320510448174996</v>
      </c>
      <c r="J390">
        <f>(Table2[[#This Row],[1M Return vs Nifty]]-AVERAGE(Table2[1M Return vs Nifty]))/_xlfn.STDEV.P(Table2[1M Return vs Nifty])</f>
        <v>-0.63054986825312753</v>
      </c>
      <c r="K390">
        <v>-20.870632365796901</v>
      </c>
      <c r="L390">
        <f>(Table2[[#This Row],[6M Return vs Nifty]]-AVERAGE(Table2[6M Return vs Nifty]))/_xlfn.STDEV.P(Table2[6M Return vs Nifty])</f>
        <v>-0.92552453932382495</v>
      </c>
      <c r="M390">
        <v>-5.5008559396826202</v>
      </c>
      <c r="N390">
        <f>(Table2[[#This Row],[1W Return vs Nifty]]-AVERAGE(Table2[1W Return vs Nifty]))/_xlfn.STDEV.P(Table2[1W Return vs Nifty])</f>
        <v>-1.2908108654319956</v>
      </c>
      <c r="O390">
        <v>850.49</v>
      </c>
      <c r="P390">
        <v>879.38290285717198</v>
      </c>
      <c r="Q390">
        <v>844.52580778025697</v>
      </c>
      <c r="R390">
        <v>28.691531759122402</v>
      </c>
      <c r="S390" s="1">
        <f>(Table2[[#This Row],[Close Price]]-Table2[[#This Row],[20D EMA]])/Table2[[#This Row],[20D EMA]]</f>
        <v>-5.9894884125621765E-2</v>
      </c>
      <c r="T390" s="1">
        <f>(Table2[[#This Row],[Close Price]]-Table2[[#This Row],[50D EMA]])/Table2[[#This Row],[50D EMA]]</f>
        <v>-9.0782868984363649E-2</v>
      </c>
      <c r="U390" s="1">
        <f>(Table2[[#This Row],[Close Price]]-Table2[[#This Row],[200D EMA]])/Table2[[#This Row],[200D EMA]]</f>
        <v>-5.3255693746613819E-2</v>
      </c>
      <c r="V390">
        <v>1.3297123637570401</v>
      </c>
      <c r="W390">
        <v>790</v>
      </c>
      <c r="X390">
        <v>810</v>
      </c>
      <c r="Y390">
        <v>741.25</v>
      </c>
      <c r="Z390">
        <v>889.7</v>
      </c>
      <c r="AA390">
        <v>790</v>
      </c>
      <c r="AB390">
        <v>810</v>
      </c>
      <c r="AC390" s="1">
        <f>(Table2[[#This Row],[Close Price]]/Table2[[#This Row],[Day Low]])-1</f>
        <v>1.2088607594936684E-2</v>
      </c>
      <c r="AD390" s="1">
        <f>(Table2[[#This Row],[Day High]]/Table2[[#This Row],[Close Price]])-1</f>
        <v>1.3069851791632781E-2</v>
      </c>
      <c r="AE390" s="1">
        <f>(Table2[[#This Row],[Close Price]]/Table2[[#This Row],[Current Week Low]])-1</f>
        <v>7.8650927487352362E-2</v>
      </c>
      <c r="AF390" s="1">
        <f>(Table2[[#This Row],[Current Week High]]/Table2[[#This Row],[Close Price]])-1</f>
        <v>0.11275092239384676</v>
      </c>
      <c r="AG390" s="1">
        <f>(Table2[[#This Row],[Close Price]]/Table2[[#This Row],[Current Month Low]])-1</f>
        <v>1.2088607594936684E-2</v>
      </c>
      <c r="AH390" s="1">
        <f>(Table2[[#This Row],[Current Month High]]/Table2[[#This Row],[Close Price]])-1</f>
        <v>1.3069851791632781E-2</v>
      </c>
      <c r="AI390">
        <v>32.574573197423497</v>
      </c>
      <c r="AJ390">
        <v>38.237175608153599</v>
      </c>
      <c r="AK390" t="str">
        <f>IF(AND(Table2[[#This Row],[20D EMA]]&gt;Table2[[#This Row],[50D EMA]],Table2[[#This Row],[50D EMA]]&gt;Table2[[#This Row],[200D EMA]]),"Uptrend","Downtrend/NoTrend")</f>
        <v>Downtrend/NoTrend</v>
      </c>
      <c r="AL390">
        <v>-0.11</v>
      </c>
      <c r="AM390" t="s">
        <v>3180</v>
      </c>
      <c r="AN390">
        <v>-10.15</v>
      </c>
      <c r="AO390" t="s">
        <v>3180</v>
      </c>
      <c r="AP390">
        <v>0.13821618238216199</v>
      </c>
      <c r="AQ390">
        <f>(Table2[[#This Row],[Sharpe Ratio]]-AVERAGE(Table2[Sharpe Ratio]))/_xlfn.STDEV.P(Table2[Sharpe Ratio])</f>
        <v>0.95490683532736331</v>
      </c>
      <c r="AR3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0">
        <f>_xlfn.RANK.AVG(Table2[[#This Row],[1Y Return vs Nifty Z-Score]],Table2[1Y Return vs Nifty Z-Score])</f>
        <v>408</v>
      </c>
      <c r="AT390">
        <f>_xlfn.RANK.AVG(Table2[[#This Row],[6M Return vs Nifty Z-Score]],Table2[6M Return vs Nifty Z-Score])</f>
        <v>631</v>
      </c>
      <c r="AU390">
        <f>_xlfn.RANK.AVG(Table2[[#This Row],[Sharpe Ratio Z-Score]],Table2[Sharpe Ratio Z-Score])</f>
        <v>120</v>
      </c>
      <c r="AV390">
        <f>(Table2[[#This Row],[Rank 1Y]]+Table2[[#This Row],[Rank 6M]]+Table2[[#This Row],[Rank Sharpe]])/3</f>
        <v>386.33333333333331</v>
      </c>
    </row>
    <row r="391" spans="1:48" hidden="1" x14ac:dyDescent="0.3">
      <c r="A391" t="s">
        <v>137</v>
      </c>
      <c r="B391" t="s">
        <v>138</v>
      </c>
      <c r="C391" t="s">
        <v>3148</v>
      </c>
      <c r="D391" t="s">
        <v>139</v>
      </c>
      <c r="E391">
        <v>202892.57115154099</v>
      </c>
      <c r="F391">
        <v>823.75</v>
      </c>
      <c r="G391">
        <v>15.307530700837599</v>
      </c>
      <c r="H391">
        <f>(Table2[[#This Row],[1Y Return vs Nifty]]-AVERAGE(Table2[1Y Return vs Nifty]))/_xlfn.STDEV.P(Table2[1Y Return vs Nifty])</f>
        <v>-0.15596076976195367</v>
      </c>
      <c r="I391">
        <v>-3.2360327616633402</v>
      </c>
      <c r="J391">
        <f>(Table2[[#This Row],[1M Return vs Nifty]]-AVERAGE(Table2[1M Return vs Nifty]))/_xlfn.STDEV.P(Table2[1M Return vs Nifty])</f>
        <v>-0.37450715429975284</v>
      </c>
      <c r="K391">
        <v>-15.628064364760601</v>
      </c>
      <c r="L391">
        <f>(Table2[[#This Row],[6M Return vs Nifty]]-AVERAGE(Table2[6M Return vs Nifty]))/_xlfn.STDEV.P(Table2[6M Return vs Nifty])</f>
        <v>-0.74315195180027416</v>
      </c>
      <c r="M391">
        <v>1.0813746582847099</v>
      </c>
      <c r="N391">
        <f>(Table2[[#This Row],[1W Return vs Nifty]]-AVERAGE(Table2[1W Return vs Nifty]))/_xlfn.STDEV.P(Table2[1W Return vs Nifty])</f>
        <v>-4.0660452444142445E-2</v>
      </c>
      <c r="O391">
        <v>836.57</v>
      </c>
      <c r="P391">
        <v>846.87552148933003</v>
      </c>
      <c r="Q391">
        <v>809.98427878649602</v>
      </c>
      <c r="R391">
        <v>46.940061242127001</v>
      </c>
      <c r="S391" s="1">
        <f>(Table2[[#This Row],[Close Price]]-Table2[[#This Row],[20D EMA]])/Table2[[#This Row],[20D EMA]]</f>
        <v>-1.532447972076461E-2</v>
      </c>
      <c r="T391" s="1">
        <f>(Table2[[#This Row],[Close Price]]-Table2[[#This Row],[50D EMA]])/Table2[[#This Row],[50D EMA]]</f>
        <v>-2.7306872028442956E-2</v>
      </c>
      <c r="U391" s="1">
        <f>(Table2[[#This Row],[Close Price]]-Table2[[#This Row],[200D EMA]])/Table2[[#This Row],[200D EMA]]</f>
        <v>1.6995047402805816E-2</v>
      </c>
      <c r="V391">
        <v>1.17653687239864</v>
      </c>
      <c r="W391">
        <v>819</v>
      </c>
      <c r="X391">
        <v>828.4</v>
      </c>
      <c r="Y391">
        <v>787.5</v>
      </c>
      <c r="Z391">
        <v>842.45</v>
      </c>
      <c r="AA391">
        <v>819</v>
      </c>
      <c r="AB391">
        <v>828.4</v>
      </c>
      <c r="AC391" s="1">
        <f>(Table2[[#This Row],[Close Price]]/Table2[[#This Row],[Day Low]])-1</f>
        <v>5.7997557997557792E-3</v>
      </c>
      <c r="AD391" s="1">
        <f>(Table2[[#This Row],[Day High]]/Table2[[#This Row],[Close Price]])-1</f>
        <v>5.6449165402123747E-3</v>
      </c>
      <c r="AE391" s="1">
        <f>(Table2[[#This Row],[Close Price]]/Table2[[#This Row],[Current Week Low]])-1</f>
        <v>4.603174603174609E-2</v>
      </c>
      <c r="AF391" s="1">
        <f>(Table2[[#This Row],[Current Week High]]/Table2[[#This Row],[Close Price]])-1</f>
        <v>2.2701062215477963E-2</v>
      </c>
      <c r="AG391" s="1">
        <f>(Table2[[#This Row],[Close Price]]/Table2[[#This Row],[Current Month Low]])-1</f>
        <v>5.7997557997557792E-3</v>
      </c>
      <c r="AH391" s="1">
        <f>(Table2[[#This Row],[Current Month High]]/Table2[[#This Row],[Close Price]])-1</f>
        <v>5.6449165402123747E-3</v>
      </c>
      <c r="AI391">
        <v>17.4628224582701</v>
      </c>
      <c r="AJ391">
        <v>45.796460176991097</v>
      </c>
      <c r="AK391" t="str">
        <f>IF(AND(Table2[[#This Row],[20D EMA]]&gt;Table2[[#This Row],[50D EMA]],Table2[[#This Row],[50D EMA]]&gt;Table2[[#This Row],[200D EMA]]),"Uptrend","Downtrend/NoTrend")</f>
        <v>Downtrend/NoTrend</v>
      </c>
      <c r="AL391">
        <v>0.02</v>
      </c>
      <c r="AM391" t="s">
        <v>3181</v>
      </c>
      <c r="AN391">
        <v>-6.89</v>
      </c>
      <c r="AO391" t="s">
        <v>3180</v>
      </c>
      <c r="AP391">
        <v>9.1854051228597994E-2</v>
      </c>
      <c r="AQ391">
        <f>(Table2[[#This Row],[Sharpe Ratio]]-AVERAGE(Table2[Sharpe Ratio]))/_xlfn.STDEV.P(Table2[Sharpe Ratio])</f>
        <v>0.40415087126469912</v>
      </c>
      <c r="AR3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1">
        <f>_xlfn.RANK.AVG(Table2[[#This Row],[1Y Return vs Nifty Z-Score]],Table2[1Y Return vs Nifty Z-Score])</f>
        <v>349</v>
      </c>
      <c r="AT391">
        <f>_xlfn.RANK.AVG(Table2[[#This Row],[6M Return vs Nifty Z-Score]],Table2[6M Return vs Nifty Z-Score])</f>
        <v>576</v>
      </c>
      <c r="AU391">
        <f>_xlfn.RANK.AVG(Table2[[#This Row],[Sharpe Ratio Z-Score]],Table2[Sharpe Ratio Z-Score])</f>
        <v>238</v>
      </c>
      <c r="AV391">
        <f>(Table2[[#This Row],[Rank 1Y]]+Table2[[#This Row],[Rank 6M]]+Table2[[#This Row],[Rank Sharpe]])/3</f>
        <v>387.66666666666669</v>
      </c>
    </row>
    <row r="392" spans="1:48" hidden="1" x14ac:dyDescent="0.3">
      <c r="A392" t="s">
        <v>1591</v>
      </c>
      <c r="B392" t="s">
        <v>1592</v>
      </c>
      <c r="C392" t="s">
        <v>580</v>
      </c>
      <c r="D392" t="s">
        <v>463</v>
      </c>
      <c r="E392">
        <v>5887.0052383740804</v>
      </c>
      <c r="F392">
        <v>1965.05</v>
      </c>
      <c r="G392">
        <v>17.9252216576844</v>
      </c>
      <c r="H392">
        <f>(Table2[[#This Row],[1Y Return vs Nifty]]-AVERAGE(Table2[1Y Return vs Nifty]))/_xlfn.STDEV.P(Table2[1Y Return vs Nifty])</f>
        <v>-0.11173495918215358</v>
      </c>
      <c r="I392">
        <v>0.28866846201972401</v>
      </c>
      <c r="J392">
        <f>(Table2[[#This Row],[1M Return vs Nifty]]-AVERAGE(Table2[1M Return vs Nifty]))/_xlfn.STDEV.P(Table2[1M Return vs Nifty])</f>
        <v>2.1485972576019436E-3</v>
      </c>
      <c r="K392">
        <v>22.175131629076201</v>
      </c>
      <c r="L392">
        <f>(Table2[[#This Row],[6M Return vs Nifty]]-AVERAGE(Table2[6M Return vs Nifty]))/_xlfn.STDEV.P(Table2[6M Return vs Nifty])</f>
        <v>0.57190331666608685</v>
      </c>
      <c r="M392">
        <v>2.47919550105836</v>
      </c>
      <c r="N392">
        <f>(Table2[[#This Row],[1W Return vs Nifty]]-AVERAGE(Table2[1W Return vs Nifty]))/_xlfn.STDEV.P(Table2[1W Return vs Nifty])</f>
        <v>0.2248249750059611</v>
      </c>
      <c r="O392">
        <v>1989.83</v>
      </c>
      <c r="P392">
        <v>2048.0999923511699</v>
      </c>
      <c r="Q392">
        <v>1789.4805125072</v>
      </c>
      <c r="R392">
        <v>50.4220349403219</v>
      </c>
      <c r="S392" s="1">
        <f>(Table2[[#This Row],[Close Price]]-Table2[[#This Row],[20D EMA]])/Table2[[#This Row],[20D EMA]]</f>
        <v>-1.2453325158430607E-2</v>
      </c>
      <c r="T392" s="1">
        <f>(Table2[[#This Row],[Close Price]]-Table2[[#This Row],[50D EMA]])/Table2[[#This Row],[50D EMA]]</f>
        <v>-4.0549774259717938E-2</v>
      </c>
      <c r="U392" s="1">
        <f>(Table2[[#This Row],[Close Price]]-Table2[[#This Row],[200D EMA]])/Table2[[#This Row],[200D EMA]]</f>
        <v>9.8111986280763425E-2</v>
      </c>
      <c r="V392">
        <v>0.29729944445433698</v>
      </c>
      <c r="W392">
        <v>1944.1</v>
      </c>
      <c r="X392">
        <v>1981</v>
      </c>
      <c r="Y392">
        <v>1806</v>
      </c>
      <c r="Z392">
        <v>1981.2</v>
      </c>
      <c r="AA392">
        <v>1944.1</v>
      </c>
      <c r="AB392">
        <v>1981</v>
      </c>
      <c r="AC392" s="1">
        <f>(Table2[[#This Row],[Close Price]]/Table2[[#This Row],[Day Low]])-1</f>
        <v>1.0776194640193415E-2</v>
      </c>
      <c r="AD392" s="1">
        <f>(Table2[[#This Row],[Day High]]/Table2[[#This Row],[Close Price]])-1</f>
        <v>8.1168418106409845E-3</v>
      </c>
      <c r="AE392" s="1">
        <f>(Table2[[#This Row],[Close Price]]/Table2[[#This Row],[Current Week Low]])-1</f>
        <v>8.8067552602436372E-2</v>
      </c>
      <c r="AF392" s="1">
        <f>(Table2[[#This Row],[Current Week High]]/Table2[[#This Row],[Close Price]])-1</f>
        <v>8.2186203913385825E-3</v>
      </c>
      <c r="AG392" s="1">
        <f>(Table2[[#This Row],[Close Price]]/Table2[[#This Row],[Current Month Low]])-1</f>
        <v>1.0776194640193415E-2</v>
      </c>
      <c r="AH392" s="1">
        <f>(Table2[[#This Row],[Current Month High]]/Table2[[#This Row],[Close Price]])-1</f>
        <v>8.1168418106409845E-3</v>
      </c>
      <c r="AI392">
        <v>26.867000839673199</v>
      </c>
      <c r="AJ392">
        <v>83.349661768136201</v>
      </c>
      <c r="AK392" t="str">
        <f>IF(AND(Table2[[#This Row],[20D EMA]]&gt;Table2[[#This Row],[50D EMA]],Table2[[#This Row],[50D EMA]]&gt;Table2[[#This Row],[200D EMA]]),"Uptrend","Downtrend/NoTrend")</f>
        <v>Downtrend/NoTrend</v>
      </c>
      <c r="AL392">
        <v>-0.11</v>
      </c>
      <c r="AM392" t="s">
        <v>3180</v>
      </c>
      <c r="AN392">
        <v>-5.6</v>
      </c>
      <c r="AO392" t="s">
        <v>3180</v>
      </c>
      <c r="AP392">
        <v>-9.1244725066981003E-2</v>
      </c>
      <c r="AQ392">
        <f>(Table2[[#This Row],[Sharpe Ratio]]-AVERAGE(Table2[Sharpe Ratio]))/_xlfn.STDEV.P(Table2[Sharpe Ratio])</f>
        <v>-1.7709593005120707</v>
      </c>
      <c r="AR3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2">
        <f>_xlfn.RANK.AVG(Table2[[#This Row],[1Y Return vs Nifty Z-Score]],Table2[1Y Return vs Nifty Z-Score])</f>
        <v>325</v>
      </c>
      <c r="AT392">
        <f>_xlfn.RANK.AVG(Table2[[#This Row],[6M Return vs Nifty Z-Score]],Table2[6M Return vs Nifty Z-Score])</f>
        <v>141</v>
      </c>
      <c r="AU392">
        <f>_xlfn.RANK.AVG(Table2[[#This Row],[Sharpe Ratio Z-Score]],Table2[Sharpe Ratio Z-Score])</f>
        <v>704</v>
      </c>
      <c r="AV392">
        <f>(Table2[[#This Row],[Rank 1Y]]+Table2[[#This Row],[Rank 6M]]+Table2[[#This Row],[Rank Sharpe]])/3</f>
        <v>390</v>
      </c>
    </row>
    <row r="393" spans="1:48" hidden="1" x14ac:dyDescent="0.3">
      <c r="A393" t="s">
        <v>1404</v>
      </c>
      <c r="B393" t="s">
        <v>1405</v>
      </c>
      <c r="C393" t="s">
        <v>580</v>
      </c>
      <c r="D393" t="s">
        <v>580</v>
      </c>
      <c r="E393">
        <v>7682.7718832054197</v>
      </c>
      <c r="F393">
        <v>392</v>
      </c>
      <c r="G393">
        <v>13.884052779596001</v>
      </c>
      <c r="H393">
        <f>(Table2[[#This Row],[1Y Return vs Nifty]]-AVERAGE(Table2[1Y Return vs Nifty]))/_xlfn.STDEV.P(Table2[1Y Return vs Nifty])</f>
        <v>-0.18001038675157408</v>
      </c>
      <c r="I393">
        <v>9.7793401173255194</v>
      </c>
      <c r="J393">
        <f>(Table2[[#This Row],[1M Return vs Nifty]]-AVERAGE(Table2[1M Return vs Nifty]))/_xlfn.STDEV.P(Table2[1M Return vs Nifty])</f>
        <v>1.0163384074730513</v>
      </c>
      <c r="K393">
        <v>-3.5257261052076601</v>
      </c>
      <c r="L393">
        <f>(Table2[[#This Row],[6M Return vs Nifty]]-AVERAGE(Table2[6M Return vs Nifty]))/_xlfn.STDEV.P(Table2[6M Return vs Nifty])</f>
        <v>-0.32214935478223827</v>
      </c>
      <c r="M393">
        <v>0.438712696128088</v>
      </c>
      <c r="N393">
        <f>(Table2[[#This Row],[1W Return vs Nifty]]-AVERAGE(Table2[1W Return vs Nifty]))/_xlfn.STDEV.P(Table2[1W Return vs Nifty])</f>
        <v>-0.16272000436105516</v>
      </c>
      <c r="O393">
        <v>376.66</v>
      </c>
      <c r="P393">
        <v>382.19167506415198</v>
      </c>
      <c r="Q393">
        <v>357.842654152026</v>
      </c>
      <c r="R393">
        <v>55.2486927735347</v>
      </c>
      <c r="S393" s="1">
        <f>(Table2[[#This Row],[Close Price]]-Table2[[#This Row],[20D EMA]])/Table2[[#This Row],[20D EMA]]</f>
        <v>4.072638453777936E-2</v>
      </c>
      <c r="T393" s="1">
        <f>(Table2[[#This Row],[Close Price]]-Table2[[#This Row],[50D EMA]])/Table2[[#This Row],[50D EMA]]</f>
        <v>2.5663366252552895E-2</v>
      </c>
      <c r="U393" s="1">
        <f>(Table2[[#This Row],[Close Price]]-Table2[[#This Row],[200D EMA]])/Table2[[#This Row],[200D EMA]]</f>
        <v>9.5453533701610041E-2</v>
      </c>
      <c r="V393">
        <v>0.61159165079954603</v>
      </c>
      <c r="W393">
        <v>388.05</v>
      </c>
      <c r="X393">
        <v>396.7</v>
      </c>
      <c r="Y393">
        <v>353.85</v>
      </c>
      <c r="Z393">
        <v>396.7</v>
      </c>
      <c r="AA393">
        <v>388.05</v>
      </c>
      <c r="AB393">
        <v>396.7</v>
      </c>
      <c r="AC393" s="1">
        <f>(Table2[[#This Row],[Close Price]]/Table2[[#This Row],[Day Low]])-1</f>
        <v>1.0179100631361848E-2</v>
      </c>
      <c r="AD393" s="1">
        <f>(Table2[[#This Row],[Day High]]/Table2[[#This Row],[Close Price]])-1</f>
        <v>1.1989795918367241E-2</v>
      </c>
      <c r="AE393" s="1">
        <f>(Table2[[#This Row],[Close Price]]/Table2[[#This Row],[Current Week Low]])-1</f>
        <v>0.10781404549950535</v>
      </c>
      <c r="AF393" s="1">
        <f>(Table2[[#This Row],[Current Week High]]/Table2[[#This Row],[Close Price]])-1</f>
        <v>1.1989795918367241E-2</v>
      </c>
      <c r="AG393" s="1">
        <f>(Table2[[#This Row],[Close Price]]/Table2[[#This Row],[Current Month Low]])-1</f>
        <v>1.0179100631361848E-2</v>
      </c>
      <c r="AH393" s="1">
        <f>(Table2[[#This Row],[Current Month High]]/Table2[[#This Row],[Close Price]])-1</f>
        <v>1.1989795918367241E-2</v>
      </c>
      <c r="AI393">
        <v>14.961734693877499</v>
      </c>
      <c r="AJ393">
        <v>53.454687805832798</v>
      </c>
      <c r="AK393" t="str">
        <f>IF(AND(Table2[[#This Row],[20D EMA]]&gt;Table2[[#This Row],[50D EMA]],Table2[[#This Row],[50D EMA]]&gt;Table2[[#This Row],[200D EMA]]),"Uptrend","Downtrend/NoTrend")</f>
        <v>Downtrend/NoTrend</v>
      </c>
      <c r="AL393">
        <v>0.09</v>
      </c>
      <c r="AM393" t="s">
        <v>3181</v>
      </c>
      <c r="AN393">
        <v>4.7300000000000004</v>
      </c>
      <c r="AO393" t="s">
        <v>3181</v>
      </c>
      <c r="AP393">
        <v>4.3792923199530001E-2</v>
      </c>
      <c r="AQ393">
        <f>(Table2[[#This Row],[Sharpe Ratio]]-AVERAGE(Table2[Sharpe Ratio]))/_xlfn.STDEV.P(Table2[Sharpe Ratio])</f>
        <v>-0.1667882172321776</v>
      </c>
      <c r="AR3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3">
        <f>_xlfn.RANK.AVG(Table2[[#This Row],[1Y Return vs Nifty Z-Score]],Table2[1Y Return vs Nifty Z-Score])</f>
        <v>356</v>
      </c>
      <c r="AT393">
        <f>_xlfn.RANK.AVG(Table2[[#This Row],[6M Return vs Nifty Z-Score]],Table2[6M Return vs Nifty Z-Score])</f>
        <v>424</v>
      </c>
      <c r="AU393">
        <f>_xlfn.RANK.AVG(Table2[[#This Row],[Sharpe Ratio Z-Score]],Table2[Sharpe Ratio Z-Score])</f>
        <v>391</v>
      </c>
      <c r="AV393">
        <f>(Table2[[#This Row],[Rank 1Y]]+Table2[[#This Row],[Rank 6M]]+Table2[[#This Row],[Rank Sharpe]])/3</f>
        <v>390.33333333333331</v>
      </c>
    </row>
    <row r="394" spans="1:48" hidden="1" x14ac:dyDescent="0.3">
      <c r="A394" t="s">
        <v>73</v>
      </c>
      <c r="B394" t="s">
        <v>74</v>
      </c>
      <c r="C394" t="s">
        <v>3143</v>
      </c>
      <c r="D394" t="s">
        <v>75</v>
      </c>
      <c r="E394">
        <v>318844.95293134899</v>
      </c>
      <c r="F394">
        <v>11145.8</v>
      </c>
      <c r="G394">
        <v>4.99104228171141</v>
      </c>
      <c r="H394">
        <f>(Table2[[#This Row],[1Y Return vs Nifty]]-AVERAGE(Table2[1Y Return vs Nifty]))/_xlfn.STDEV.P(Table2[1Y Return vs Nifty])</f>
        <v>-0.33025753366359034</v>
      </c>
      <c r="I394">
        <v>-0.42441769885680802</v>
      </c>
      <c r="J394">
        <f>(Table2[[#This Row],[1M Return vs Nifty]]-AVERAGE(Table2[1M Return vs Nifty]))/_xlfn.STDEV.P(Table2[1M Return vs Nifty])</f>
        <v>-7.405303993235636E-2</v>
      </c>
      <c r="K394">
        <v>4.1244707179812998</v>
      </c>
      <c r="L394">
        <f>(Table2[[#This Row],[6M Return vs Nifty]]-AVERAGE(Table2[6M Return vs Nifty]))/_xlfn.STDEV.P(Table2[6M Return vs Nifty])</f>
        <v>-5.6022870693976275E-2</v>
      </c>
      <c r="M394">
        <v>-0.40283396888146</v>
      </c>
      <c r="N394">
        <f>(Table2[[#This Row],[1W Return vs Nifty]]-AVERAGE(Table2[1W Return vs Nifty]))/_xlfn.STDEV.P(Table2[1W Return vs Nifty])</f>
        <v>-0.32255334583273276</v>
      </c>
      <c r="O394">
        <v>11183.79</v>
      </c>
      <c r="P394">
        <v>11306.231669352501</v>
      </c>
      <c r="Q394">
        <v>10647.872954406699</v>
      </c>
      <c r="R394">
        <v>54.844379180882299</v>
      </c>
      <c r="S394" s="1">
        <f>(Table2[[#This Row],[Close Price]]-Table2[[#This Row],[20D EMA]])/Table2[[#This Row],[20D EMA]]</f>
        <v>-3.3968806638895758E-3</v>
      </c>
      <c r="T394" s="1">
        <f>(Table2[[#This Row],[Close Price]]-Table2[[#This Row],[50D EMA]])/Table2[[#This Row],[50D EMA]]</f>
        <v>-1.4189667613779698E-2</v>
      </c>
      <c r="U394" s="1">
        <f>(Table2[[#This Row],[Close Price]]-Table2[[#This Row],[200D EMA]])/Table2[[#This Row],[200D EMA]]</f>
        <v>4.6763052839321251E-2</v>
      </c>
      <c r="V394">
        <v>1.22582114150885</v>
      </c>
      <c r="W394">
        <v>11078.55</v>
      </c>
      <c r="X394">
        <v>11171.3</v>
      </c>
      <c r="Y394">
        <v>10899.6</v>
      </c>
      <c r="Z394">
        <v>11250.9</v>
      </c>
      <c r="AA394">
        <v>11078.55</v>
      </c>
      <c r="AB394">
        <v>11171.3</v>
      </c>
      <c r="AC394" s="1">
        <f>(Table2[[#This Row],[Close Price]]/Table2[[#This Row],[Day Low]])-1</f>
        <v>6.0702889818613492E-3</v>
      </c>
      <c r="AD394" s="1">
        <f>(Table2[[#This Row],[Day High]]/Table2[[#This Row],[Close Price]])-1</f>
        <v>2.2878573094797794E-3</v>
      </c>
      <c r="AE394" s="1">
        <f>(Table2[[#This Row],[Close Price]]/Table2[[#This Row],[Current Week Low]])-1</f>
        <v>2.258798488017888E-2</v>
      </c>
      <c r="AF394" s="1">
        <f>(Table2[[#This Row],[Current Week High]]/Table2[[#This Row],[Close Price]])-1</f>
        <v>9.4295609108363543E-3</v>
      </c>
      <c r="AG394" s="1">
        <f>(Table2[[#This Row],[Close Price]]/Table2[[#This Row],[Current Month Low]])-1</f>
        <v>6.0702889818613492E-3</v>
      </c>
      <c r="AH394" s="1">
        <f>(Table2[[#This Row],[Current Month High]]/Table2[[#This Row],[Close Price]])-1</f>
        <v>2.2878573094797794E-3</v>
      </c>
      <c r="AI394">
        <v>8.9020079312386695</v>
      </c>
      <c r="AJ394">
        <v>33.162088863932297</v>
      </c>
      <c r="AK394" t="str">
        <f>IF(AND(Table2[[#This Row],[20D EMA]]&gt;Table2[[#This Row],[50D EMA]],Table2[[#This Row],[50D EMA]]&gt;Table2[[#This Row],[200D EMA]]),"Uptrend","Downtrend/NoTrend")</f>
        <v>Downtrend/NoTrend</v>
      </c>
      <c r="AL394">
        <v>0.03</v>
      </c>
      <c r="AM394" t="s">
        <v>3181</v>
      </c>
      <c r="AN394">
        <v>-1.56</v>
      </c>
      <c r="AO394" t="s">
        <v>3180</v>
      </c>
      <c r="AP394">
        <v>3.076351908454E-2</v>
      </c>
      <c r="AQ394">
        <f>(Table2[[#This Row],[Sharpe Ratio]]-AVERAGE(Table2[Sharpe Ratio]))/_xlfn.STDEV.P(Table2[Sharpe Ratio])</f>
        <v>-0.32157018790441494</v>
      </c>
      <c r="AR3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4">
        <f>_xlfn.RANK.AVG(Table2[[#This Row],[1Y Return vs Nifty Z-Score]],Table2[1Y Return vs Nifty Z-Score])</f>
        <v>414</v>
      </c>
      <c r="AT394">
        <f>_xlfn.RANK.AVG(Table2[[#This Row],[6M Return vs Nifty Z-Score]],Table2[6M Return vs Nifty Z-Score])</f>
        <v>336</v>
      </c>
      <c r="AU394">
        <f>_xlfn.RANK.AVG(Table2[[#This Row],[Sharpe Ratio Z-Score]],Table2[Sharpe Ratio Z-Score])</f>
        <v>422</v>
      </c>
      <c r="AV394">
        <f>(Table2[[#This Row],[Rank 1Y]]+Table2[[#This Row],[Rank 6M]]+Table2[[#This Row],[Rank Sharpe]])/3</f>
        <v>390.66666666666669</v>
      </c>
    </row>
    <row r="395" spans="1:48" hidden="1" x14ac:dyDescent="0.3">
      <c r="A395" t="s">
        <v>516</v>
      </c>
      <c r="B395" t="s">
        <v>517</v>
      </c>
      <c r="C395" t="s">
        <v>3151</v>
      </c>
      <c r="D395" t="s">
        <v>518</v>
      </c>
      <c r="E395">
        <v>40598.6973583078</v>
      </c>
      <c r="F395">
        <v>36166.800000000003</v>
      </c>
      <c r="G395">
        <v>-8.7106204922812207</v>
      </c>
      <c r="H395">
        <f>(Table2[[#This Row],[1Y Return vs Nifty]]-AVERAGE(Table2[1Y Return vs Nifty]))/_xlfn.STDEV.P(Table2[1Y Return vs Nifty])</f>
        <v>-0.56174671724576075</v>
      </c>
      <c r="I395">
        <v>11.6336323405257</v>
      </c>
      <c r="J395">
        <f>(Table2[[#This Row],[1M Return vs Nifty]]-AVERAGE(Table2[1M Return vs Nifty]))/_xlfn.STDEV.P(Table2[1M Return vs Nifty])</f>
        <v>1.2144913250149847</v>
      </c>
      <c r="K395">
        <v>14.119262579034</v>
      </c>
      <c r="L395">
        <f>(Table2[[#This Row],[6M Return vs Nifty]]-AVERAGE(Table2[6M Return vs Nifty]))/_xlfn.STDEV.P(Table2[6M Return vs Nifty])</f>
        <v>0.29166476122595258</v>
      </c>
      <c r="M395">
        <v>5.5430706173445996</v>
      </c>
      <c r="N395">
        <f>(Table2[[#This Row],[1W Return vs Nifty]]-AVERAGE(Table2[1W Return vs Nifty]))/_xlfn.STDEV.P(Table2[1W Return vs Nifty])</f>
        <v>0.80674089012921602</v>
      </c>
      <c r="O395">
        <v>34475.85</v>
      </c>
      <c r="P395">
        <v>34850.402726601598</v>
      </c>
      <c r="Q395">
        <v>33884.262944681599</v>
      </c>
      <c r="R395">
        <v>62.915648305238598</v>
      </c>
      <c r="S395" s="1">
        <f>(Table2[[#This Row],[Close Price]]-Table2[[#This Row],[20D EMA]])/Table2[[#This Row],[20D EMA]]</f>
        <v>4.9047376641910334E-2</v>
      </c>
      <c r="T395" s="1">
        <f>(Table2[[#This Row],[Close Price]]-Table2[[#This Row],[50D EMA]])/Table2[[#This Row],[50D EMA]]</f>
        <v>3.7772799463048609E-2</v>
      </c>
      <c r="U395" s="1">
        <f>(Table2[[#This Row],[Close Price]]-Table2[[#This Row],[200D EMA]])/Table2[[#This Row],[200D EMA]]</f>
        <v>6.7362747687467875E-2</v>
      </c>
      <c r="V395">
        <v>0.73191788107086597</v>
      </c>
      <c r="W395">
        <v>36075.35</v>
      </c>
      <c r="X395">
        <v>36317.599999999999</v>
      </c>
      <c r="Y395">
        <v>33210</v>
      </c>
      <c r="Z395">
        <v>36317.599999999999</v>
      </c>
      <c r="AA395">
        <v>36075.35</v>
      </c>
      <c r="AB395">
        <v>36317.599999999999</v>
      </c>
      <c r="AC395" s="1">
        <f>(Table2[[#This Row],[Close Price]]/Table2[[#This Row],[Day Low]])-1</f>
        <v>2.5349719406742022E-3</v>
      </c>
      <c r="AD395" s="1">
        <f>(Table2[[#This Row],[Day High]]/Table2[[#This Row],[Close Price]])-1</f>
        <v>4.1695698817698634E-3</v>
      </c>
      <c r="AE395" s="1">
        <f>(Table2[[#This Row],[Close Price]]/Table2[[#This Row],[Current Week Low]])-1</f>
        <v>8.9033423667570055E-2</v>
      </c>
      <c r="AF395" s="1">
        <f>(Table2[[#This Row],[Current Week High]]/Table2[[#This Row],[Close Price]])-1</f>
        <v>4.1695698817698634E-3</v>
      </c>
      <c r="AG395" s="1">
        <f>(Table2[[#This Row],[Close Price]]/Table2[[#This Row],[Current Month Low]])-1</f>
        <v>2.5349719406742022E-3</v>
      </c>
      <c r="AH395" s="1">
        <f>(Table2[[#This Row],[Current Month High]]/Table2[[#This Row],[Close Price]])-1</f>
        <v>4.1695698817698634E-3</v>
      </c>
      <c r="AI395">
        <v>12.966864638286999</v>
      </c>
      <c r="AJ395">
        <v>26.905728105772301</v>
      </c>
      <c r="AK395" t="str">
        <f>IF(AND(Table2[[#This Row],[20D EMA]]&gt;Table2[[#This Row],[50D EMA]],Table2[[#This Row],[50D EMA]]&gt;Table2[[#This Row],[200D EMA]]),"Uptrend","Downtrend/NoTrend")</f>
        <v>Downtrend/NoTrend</v>
      </c>
      <c r="AL395">
        <v>0</v>
      </c>
      <c r="AM395">
        <v>0</v>
      </c>
      <c r="AN395">
        <v>5.69</v>
      </c>
      <c r="AO395" t="s">
        <v>3181</v>
      </c>
      <c r="AP395">
        <v>1.8459165354237E-2</v>
      </c>
      <c r="AQ395">
        <f>(Table2[[#This Row],[Sharpe Ratio]]-AVERAGE(Table2[Sharpe Ratio]))/_xlfn.STDEV.P(Table2[Sharpe Ratio])</f>
        <v>-0.46773896902568834</v>
      </c>
      <c r="AR3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5">
        <f>_xlfn.RANK.AVG(Table2[[#This Row],[1Y Return vs Nifty Z-Score]],Table2[1Y Return vs Nifty Z-Score])</f>
        <v>501</v>
      </c>
      <c r="AT395">
        <f>_xlfn.RANK.AVG(Table2[[#This Row],[6M Return vs Nifty Z-Score]],Table2[6M Return vs Nifty Z-Score])</f>
        <v>216</v>
      </c>
      <c r="AU395">
        <f>_xlfn.RANK.AVG(Table2[[#This Row],[Sharpe Ratio Z-Score]],Table2[Sharpe Ratio Z-Score])</f>
        <v>456</v>
      </c>
      <c r="AV395">
        <f>(Table2[[#This Row],[Rank 1Y]]+Table2[[#This Row],[Rank 6M]]+Table2[[#This Row],[Rank Sharpe]])/3</f>
        <v>391</v>
      </c>
    </row>
    <row r="396" spans="1:48" hidden="1" x14ac:dyDescent="0.3">
      <c r="A396" t="s">
        <v>44</v>
      </c>
      <c r="B396" t="s">
        <v>45</v>
      </c>
      <c r="C396" t="s">
        <v>3138</v>
      </c>
      <c r="D396" t="s">
        <v>46</v>
      </c>
      <c r="E396">
        <v>498001.00857175398</v>
      </c>
      <c r="F396">
        <v>3626.35</v>
      </c>
      <c r="G396">
        <v>-2.7411786552430999</v>
      </c>
      <c r="H396">
        <f>(Table2[[#This Row],[1Y Return vs Nifty]]-AVERAGE(Table2[1Y Return vs Nifty]))/_xlfn.STDEV.P(Table2[1Y Return vs Nifty])</f>
        <v>-0.46089317559239718</v>
      </c>
      <c r="I396">
        <v>3.7572654200211102</v>
      </c>
      <c r="J396">
        <f>(Table2[[#This Row],[1M Return vs Nifty]]-AVERAGE(Table2[1M Return vs Nifty]))/_xlfn.STDEV.P(Table2[1M Return vs Nifty])</f>
        <v>0.37280894863354092</v>
      </c>
      <c r="K396">
        <v>-6.7723611286679297</v>
      </c>
      <c r="L396">
        <f>(Table2[[#This Row],[6M Return vs Nifty]]-AVERAGE(Table2[6M Return vs Nifty]))/_xlfn.STDEV.P(Table2[6M Return vs Nifty])</f>
        <v>-0.43508965996397236</v>
      </c>
      <c r="M396">
        <v>5.1570854386646703</v>
      </c>
      <c r="N396">
        <f>(Table2[[#This Row],[1W Return vs Nifty]]-AVERAGE(Table2[1W Return vs Nifty]))/_xlfn.STDEV.P(Table2[1W Return vs Nifty])</f>
        <v>0.73343146662118552</v>
      </c>
      <c r="O396">
        <v>3514.05</v>
      </c>
      <c r="P396">
        <v>3562.3681424704801</v>
      </c>
      <c r="Q396">
        <v>3483.2749964182899</v>
      </c>
      <c r="R396">
        <v>39.7445985181403</v>
      </c>
      <c r="S396" s="1">
        <f>(Table2[[#This Row],[Close Price]]-Table2[[#This Row],[20D EMA]])/Table2[[#This Row],[20D EMA]]</f>
        <v>3.195742803887245E-2</v>
      </c>
      <c r="T396" s="1">
        <f>(Table2[[#This Row],[Close Price]]-Table2[[#This Row],[50D EMA]])/Table2[[#This Row],[50D EMA]]</f>
        <v>1.7960484422350813E-2</v>
      </c>
      <c r="U396" s="1">
        <f>(Table2[[#This Row],[Close Price]]-Table2[[#This Row],[200D EMA]])/Table2[[#This Row],[200D EMA]]</f>
        <v>4.1074851606269447E-2</v>
      </c>
      <c r="V396">
        <v>1.1167747702498301</v>
      </c>
      <c r="W396">
        <v>3620</v>
      </c>
      <c r="X396">
        <v>3641.9</v>
      </c>
      <c r="Y396">
        <v>3262.55</v>
      </c>
      <c r="Z396">
        <v>3654.95</v>
      </c>
      <c r="AA396">
        <v>3620</v>
      </c>
      <c r="AB396">
        <v>3641.9</v>
      </c>
      <c r="AC396" s="1">
        <f>(Table2[[#This Row],[Close Price]]/Table2[[#This Row],[Day Low]])-1</f>
        <v>1.7541436464088012E-3</v>
      </c>
      <c r="AD396" s="1">
        <f>(Table2[[#This Row],[Day High]]/Table2[[#This Row],[Close Price]])-1</f>
        <v>4.2880582403794776E-3</v>
      </c>
      <c r="AE396" s="1">
        <f>(Table2[[#This Row],[Close Price]]/Table2[[#This Row],[Current Week Low]])-1</f>
        <v>0.11150786961119352</v>
      </c>
      <c r="AF396" s="1">
        <f>(Table2[[#This Row],[Current Week High]]/Table2[[#This Row],[Close Price]])-1</f>
        <v>7.8867180498296552E-3</v>
      </c>
      <c r="AG396" s="1">
        <f>(Table2[[#This Row],[Close Price]]/Table2[[#This Row],[Current Month Low]])-1</f>
        <v>1.7541436464088012E-3</v>
      </c>
      <c r="AH396" s="1">
        <f>(Table2[[#This Row],[Current Month High]]/Table2[[#This Row],[Close Price]])-1</f>
        <v>4.2880582403794776E-3</v>
      </c>
      <c r="AI396">
        <v>8.0949163759703193</v>
      </c>
      <c r="AJ396">
        <v>26.307448494453201</v>
      </c>
      <c r="AK396" t="str">
        <f>IF(AND(Table2[[#This Row],[20D EMA]]&gt;Table2[[#This Row],[50D EMA]],Table2[[#This Row],[50D EMA]]&gt;Table2[[#This Row],[200D EMA]]),"Uptrend","Downtrend/NoTrend")</f>
        <v>Downtrend/NoTrend</v>
      </c>
      <c r="AL396">
        <v>0.04</v>
      </c>
      <c r="AM396" t="s">
        <v>3181</v>
      </c>
      <c r="AN396">
        <v>2.65</v>
      </c>
      <c r="AO396" t="s">
        <v>3181</v>
      </c>
      <c r="AP396">
        <v>8.9137061029044007E-2</v>
      </c>
      <c r="AQ396">
        <f>(Table2[[#This Row],[Sharpe Ratio]]-AVERAGE(Table2[Sharpe Ratio]))/_xlfn.STDEV.P(Table2[Sharpe Ratio])</f>
        <v>0.37187456041635425</v>
      </c>
      <c r="AR3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6">
        <f>_xlfn.RANK.AVG(Table2[[#This Row],[1Y Return vs Nifty Z-Score]],Table2[1Y Return vs Nifty Z-Score])</f>
        <v>471</v>
      </c>
      <c r="AT396">
        <f>_xlfn.RANK.AVG(Table2[[#This Row],[6M Return vs Nifty Z-Score]],Table2[6M Return vs Nifty Z-Score])</f>
        <v>464</v>
      </c>
      <c r="AU396">
        <f>_xlfn.RANK.AVG(Table2[[#This Row],[Sharpe Ratio Z-Score]],Table2[Sharpe Ratio Z-Score])</f>
        <v>242</v>
      </c>
      <c r="AV396">
        <f>(Table2[[#This Row],[Rank 1Y]]+Table2[[#This Row],[Rank 6M]]+Table2[[#This Row],[Rank Sharpe]])/3</f>
        <v>392.33333333333331</v>
      </c>
    </row>
    <row r="397" spans="1:48" hidden="1" x14ac:dyDescent="0.3">
      <c r="A397" t="s">
        <v>693</v>
      </c>
      <c r="B397" t="s">
        <v>694</v>
      </c>
      <c r="C397" t="s">
        <v>3139</v>
      </c>
      <c r="D397" t="s">
        <v>247</v>
      </c>
      <c r="E397">
        <v>25844.705414677999</v>
      </c>
      <c r="F397">
        <v>1248.2</v>
      </c>
      <c r="G397">
        <v>-2.8767030748377</v>
      </c>
      <c r="H397">
        <f>(Table2[[#This Row],[1Y Return vs Nifty]]-AVERAGE(Table2[1Y Return vs Nifty]))/_xlfn.STDEV.P(Table2[1Y Return vs Nifty])</f>
        <v>-0.46318285661614489</v>
      </c>
      <c r="I397">
        <v>8.0679970742798606</v>
      </c>
      <c r="J397">
        <f>(Table2[[#This Row],[1M Return vs Nifty]]-AVERAGE(Table2[1M Return vs Nifty]))/_xlfn.STDEV.P(Table2[1M Return vs Nifty])</f>
        <v>0.83346128991207236</v>
      </c>
      <c r="K397">
        <v>-8.3564311328737997</v>
      </c>
      <c r="L397">
        <f>(Table2[[#This Row],[6M Return vs Nifty]]-AVERAGE(Table2[6M Return vs Nifty]))/_xlfn.STDEV.P(Table2[6M Return vs Nifty])</f>
        <v>-0.49019451419349519</v>
      </c>
      <c r="M397">
        <v>2.2295022013217598</v>
      </c>
      <c r="N397">
        <f>(Table2[[#This Row],[1W Return vs Nifty]]-AVERAGE(Table2[1W Return vs Nifty]))/_xlfn.STDEV.P(Table2[1W Return vs Nifty])</f>
        <v>0.17740120624854211</v>
      </c>
      <c r="O397">
        <v>1249.26</v>
      </c>
      <c r="P397">
        <v>1252.2747243326401</v>
      </c>
      <c r="Q397">
        <v>1224.73060975915</v>
      </c>
      <c r="R397">
        <v>32.650960951508701</v>
      </c>
      <c r="S397" s="1">
        <f>(Table2[[#This Row],[Close Price]]-Table2[[#This Row],[20D EMA]])/Table2[[#This Row],[20D EMA]]</f>
        <v>-8.4850231336947111E-4</v>
      </c>
      <c r="T397" s="1">
        <f>(Table2[[#This Row],[Close Price]]-Table2[[#This Row],[50D EMA]])/Table2[[#This Row],[50D EMA]]</f>
        <v>-3.2538581618434493E-3</v>
      </c>
      <c r="U397" s="1">
        <f>(Table2[[#This Row],[Close Price]]-Table2[[#This Row],[200D EMA]])/Table2[[#This Row],[200D EMA]]</f>
        <v>1.916290003192251E-2</v>
      </c>
      <c r="V397">
        <v>0.66003246531204296</v>
      </c>
      <c r="W397">
        <v>1220.0999999999999</v>
      </c>
      <c r="X397">
        <v>1260</v>
      </c>
      <c r="Y397">
        <v>1213.4000000000001</v>
      </c>
      <c r="Z397">
        <v>1284.55</v>
      </c>
      <c r="AA397">
        <v>1220.0999999999999</v>
      </c>
      <c r="AB397">
        <v>1260</v>
      </c>
      <c r="AC397" s="1">
        <f>(Table2[[#This Row],[Close Price]]/Table2[[#This Row],[Day Low]])-1</f>
        <v>2.3030899106630809E-2</v>
      </c>
      <c r="AD397" s="1">
        <f>(Table2[[#This Row],[Day High]]/Table2[[#This Row],[Close Price]])-1</f>
        <v>9.453613203012301E-3</v>
      </c>
      <c r="AE397" s="1">
        <f>(Table2[[#This Row],[Close Price]]/Table2[[#This Row],[Current Week Low]])-1</f>
        <v>2.8679742871270841E-2</v>
      </c>
      <c r="AF397" s="1">
        <f>(Table2[[#This Row],[Current Week High]]/Table2[[#This Row],[Close Price]])-1</f>
        <v>2.9121935587245629E-2</v>
      </c>
      <c r="AG397" s="1">
        <f>(Table2[[#This Row],[Close Price]]/Table2[[#This Row],[Current Month Low]])-1</f>
        <v>2.3030899106630809E-2</v>
      </c>
      <c r="AH397" s="1">
        <f>(Table2[[#This Row],[Current Month High]]/Table2[[#This Row],[Close Price]])-1</f>
        <v>9.453613203012301E-3</v>
      </c>
      <c r="AI397">
        <v>15.7586925172248</v>
      </c>
      <c r="AJ397">
        <v>26.2082912032356</v>
      </c>
      <c r="AK397" t="str">
        <f>IF(AND(Table2[[#This Row],[20D EMA]]&gt;Table2[[#This Row],[50D EMA]],Table2[[#This Row],[50D EMA]]&gt;Table2[[#This Row],[200D EMA]]),"Uptrend","Downtrend/NoTrend")</f>
        <v>Downtrend/NoTrend</v>
      </c>
      <c r="AL397">
        <v>0.02</v>
      </c>
      <c r="AM397" t="s">
        <v>3181</v>
      </c>
      <c r="AN397">
        <v>-3.12</v>
      </c>
      <c r="AO397" t="s">
        <v>3180</v>
      </c>
      <c r="AP397">
        <v>0.100281540934556</v>
      </c>
      <c r="AQ397">
        <f>(Table2[[#This Row],[Sharpe Ratio]]-AVERAGE(Table2[Sharpe Ratio]))/_xlfn.STDEV.P(Table2[Sharpe Ratio])</f>
        <v>0.50426469481304304</v>
      </c>
      <c r="AR3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7">
        <f>_xlfn.RANK.AVG(Table2[[#This Row],[1Y Return vs Nifty Z-Score]],Table2[1Y Return vs Nifty Z-Score])</f>
        <v>474</v>
      </c>
      <c r="AT397">
        <f>_xlfn.RANK.AVG(Table2[[#This Row],[6M Return vs Nifty Z-Score]],Table2[6M Return vs Nifty Z-Score])</f>
        <v>487</v>
      </c>
      <c r="AU397">
        <f>_xlfn.RANK.AVG(Table2[[#This Row],[Sharpe Ratio Z-Score]],Table2[Sharpe Ratio Z-Score])</f>
        <v>220</v>
      </c>
      <c r="AV397">
        <f>(Table2[[#This Row],[Rank 1Y]]+Table2[[#This Row],[Rank 6M]]+Table2[[#This Row],[Rank Sharpe]])/3</f>
        <v>393.66666666666669</v>
      </c>
    </row>
    <row r="398" spans="1:48" hidden="1" x14ac:dyDescent="0.3">
      <c r="A398" t="s">
        <v>595</v>
      </c>
      <c r="B398" t="s">
        <v>596</v>
      </c>
      <c r="C398" t="s">
        <v>3147</v>
      </c>
      <c r="D398" t="s">
        <v>108</v>
      </c>
      <c r="E398">
        <v>32862.715815531898</v>
      </c>
      <c r="F398">
        <v>314.05</v>
      </c>
      <c r="G398">
        <v>16.206752076119301</v>
      </c>
      <c r="H398">
        <f>(Table2[[#This Row],[1Y Return vs Nifty]]-AVERAGE(Table2[1Y Return vs Nifty]))/_xlfn.STDEV.P(Table2[1Y Return vs Nifty])</f>
        <v>-0.14076845146765804</v>
      </c>
      <c r="I398">
        <v>-6.0832391598878903</v>
      </c>
      <c r="J398">
        <f>(Table2[[#This Row],[1M Return vs Nifty]]-AVERAGE(Table2[1M Return vs Nifty]))/_xlfn.STDEV.P(Table2[1M Return vs Nifty])</f>
        <v>-0.6787646211614623</v>
      </c>
      <c r="K398">
        <v>11.5076636563211</v>
      </c>
      <c r="L398">
        <f>(Table2[[#This Row],[6M Return vs Nifty]]-AVERAGE(Table2[6M Return vs Nifty]))/_xlfn.STDEV.P(Table2[6M Return vs Nifty])</f>
        <v>0.20081538111019209</v>
      </c>
      <c r="M398">
        <v>-0.81828646765274204</v>
      </c>
      <c r="N398">
        <f>(Table2[[#This Row],[1W Return vs Nifty]]-AVERAGE(Table2[1W Return vs Nifty]))/_xlfn.STDEV.P(Table2[1W Return vs Nifty])</f>
        <v>-0.4014594408389065</v>
      </c>
      <c r="O398">
        <v>319.44</v>
      </c>
      <c r="P398">
        <v>323.60435131517801</v>
      </c>
      <c r="Q398">
        <v>294.71481036699799</v>
      </c>
      <c r="R398">
        <v>34.559504890225597</v>
      </c>
      <c r="S398" s="1">
        <f>(Table2[[#This Row],[Close Price]]-Table2[[#This Row],[20D EMA]])/Table2[[#This Row],[20D EMA]]</f>
        <v>-1.6873278236914559E-2</v>
      </c>
      <c r="T398" s="1">
        <f>(Table2[[#This Row],[Close Price]]-Table2[[#This Row],[50D EMA]])/Table2[[#This Row],[50D EMA]]</f>
        <v>-2.9524792470643976E-2</v>
      </c>
      <c r="U398" s="1">
        <f>(Table2[[#This Row],[Close Price]]-Table2[[#This Row],[200D EMA]])/Table2[[#This Row],[200D EMA]]</f>
        <v>6.5606440371709124E-2</v>
      </c>
      <c r="V398">
        <v>0.52205310705177399</v>
      </c>
      <c r="W398">
        <v>310</v>
      </c>
      <c r="X398">
        <v>317.89999999999998</v>
      </c>
      <c r="Y398">
        <v>296.95</v>
      </c>
      <c r="Z398">
        <v>317.89999999999998</v>
      </c>
      <c r="AA398">
        <v>310</v>
      </c>
      <c r="AB398">
        <v>317.89999999999998</v>
      </c>
      <c r="AC398" s="1">
        <f>(Table2[[#This Row],[Close Price]]/Table2[[#This Row],[Day Low]])-1</f>
        <v>1.3064516129032366E-2</v>
      </c>
      <c r="AD398" s="1">
        <f>(Table2[[#This Row],[Day High]]/Table2[[#This Row],[Close Price]])-1</f>
        <v>1.2259194395796813E-2</v>
      </c>
      <c r="AE398" s="1">
        <f>(Table2[[#This Row],[Close Price]]/Table2[[#This Row],[Current Week Low]])-1</f>
        <v>5.7585452096312606E-2</v>
      </c>
      <c r="AF398" s="1">
        <f>(Table2[[#This Row],[Current Week High]]/Table2[[#This Row],[Close Price]])-1</f>
        <v>1.2259194395796813E-2</v>
      </c>
      <c r="AG398" s="1">
        <f>(Table2[[#This Row],[Close Price]]/Table2[[#This Row],[Current Month Low]])-1</f>
        <v>1.3064516129032366E-2</v>
      </c>
      <c r="AH398" s="1">
        <f>(Table2[[#This Row],[Current Month High]]/Table2[[#This Row],[Close Price]])-1</f>
        <v>1.2259194395796813E-2</v>
      </c>
      <c r="AI398">
        <v>16.032478904632999</v>
      </c>
      <c r="AJ398">
        <v>58.012578616352201</v>
      </c>
      <c r="AK398" t="str">
        <f>IF(AND(Table2[[#This Row],[20D EMA]]&gt;Table2[[#This Row],[50D EMA]],Table2[[#This Row],[50D EMA]]&gt;Table2[[#This Row],[200D EMA]]),"Uptrend","Downtrend/NoTrend")</f>
        <v>Downtrend/NoTrend</v>
      </c>
      <c r="AL398">
        <v>0.02</v>
      </c>
      <c r="AM398" t="s">
        <v>3181</v>
      </c>
      <c r="AN398">
        <v>-8.56</v>
      </c>
      <c r="AO398" t="s">
        <v>3180</v>
      </c>
      <c r="AP398">
        <v>-1.8296632243483001E-2</v>
      </c>
      <c r="AQ398">
        <f>(Table2[[#This Row],[Sharpe Ratio]]-AVERAGE(Table2[Sharpe Ratio]))/_xlfn.STDEV.P(Table2[Sharpe Ratio])</f>
        <v>-0.90437710961876294</v>
      </c>
      <c r="AR3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8">
        <f>_xlfn.RANK.AVG(Table2[[#This Row],[1Y Return vs Nifty Z-Score]],Table2[1Y Return vs Nifty Z-Score])</f>
        <v>343</v>
      </c>
      <c r="AT398">
        <f>_xlfn.RANK.AVG(Table2[[#This Row],[6M Return vs Nifty Z-Score]],Table2[6M Return vs Nifty Z-Score])</f>
        <v>247</v>
      </c>
      <c r="AU398">
        <f>_xlfn.RANK.AVG(Table2[[#This Row],[Sharpe Ratio Z-Score]],Table2[Sharpe Ratio Z-Score])</f>
        <v>593</v>
      </c>
      <c r="AV398">
        <f>(Table2[[#This Row],[Rank 1Y]]+Table2[[#This Row],[Rank 6M]]+Table2[[#This Row],[Rank Sharpe]])/3</f>
        <v>394.33333333333331</v>
      </c>
    </row>
    <row r="399" spans="1:48" hidden="1" x14ac:dyDescent="0.3">
      <c r="A399" t="s">
        <v>1272</v>
      </c>
      <c r="B399" t="s">
        <v>1273</v>
      </c>
      <c r="C399" t="s">
        <v>3137</v>
      </c>
      <c r="D399" t="s">
        <v>256</v>
      </c>
      <c r="E399">
        <v>9053.1496445383309</v>
      </c>
      <c r="F399">
        <v>680.45</v>
      </c>
      <c r="G399">
        <v>-16.700001397735299</v>
      </c>
      <c r="H399">
        <f>(Table2[[#This Row],[1Y Return vs Nifty]]-AVERAGE(Table2[1Y Return vs Nifty]))/_xlfn.STDEV.P(Table2[1Y Return vs Nifty])</f>
        <v>-0.69672706916633409</v>
      </c>
      <c r="I399">
        <v>2.6643441376953998</v>
      </c>
      <c r="J399">
        <f>(Table2[[#This Row],[1M Return vs Nifty]]-AVERAGE(Table2[1M Return vs Nifty]))/_xlfn.STDEV.P(Table2[1M Return vs Nifty])</f>
        <v>0.25601746451527341</v>
      </c>
      <c r="K399">
        <v>9.0270474867298809</v>
      </c>
      <c r="L399">
        <f>(Table2[[#This Row],[6M Return vs Nifty]]-AVERAGE(Table2[6M Return vs Nifty]))/_xlfn.STDEV.P(Table2[6M Return vs Nifty])</f>
        <v>0.11452248239878113</v>
      </c>
      <c r="M399">
        <v>4.4089924537233696</v>
      </c>
      <c r="N399">
        <f>(Table2[[#This Row],[1W Return vs Nifty]]-AVERAGE(Table2[1W Return vs Nifty]))/_xlfn.STDEV.P(Table2[1W Return vs Nifty])</f>
        <v>0.5913476030800795</v>
      </c>
      <c r="O399">
        <v>661.25</v>
      </c>
      <c r="P399">
        <v>673.34913192327599</v>
      </c>
      <c r="Q399">
        <v>645.05280324780097</v>
      </c>
      <c r="R399">
        <v>49.321303661088599</v>
      </c>
      <c r="S399" s="1">
        <f>(Table2[[#This Row],[Close Price]]-Table2[[#This Row],[20D EMA]])/Table2[[#This Row],[20D EMA]]</f>
        <v>2.9035916824196668E-2</v>
      </c>
      <c r="T399" s="1">
        <f>(Table2[[#This Row],[Close Price]]-Table2[[#This Row],[50D EMA]])/Table2[[#This Row],[50D EMA]]</f>
        <v>1.0545596244316767E-2</v>
      </c>
      <c r="U399" s="1">
        <f>(Table2[[#This Row],[Close Price]]-Table2[[#This Row],[200D EMA]])/Table2[[#This Row],[200D EMA]]</f>
        <v>5.4874882449896169E-2</v>
      </c>
      <c r="V399">
        <v>0.29617613256953301</v>
      </c>
      <c r="W399">
        <v>679</v>
      </c>
      <c r="X399">
        <v>684</v>
      </c>
      <c r="Y399">
        <v>619.9</v>
      </c>
      <c r="Z399">
        <v>684</v>
      </c>
      <c r="AA399">
        <v>679</v>
      </c>
      <c r="AB399">
        <v>684</v>
      </c>
      <c r="AC399" s="1">
        <f>(Table2[[#This Row],[Close Price]]/Table2[[#This Row],[Day Low]])-1</f>
        <v>2.1354933726067671E-3</v>
      </c>
      <c r="AD399" s="1">
        <f>(Table2[[#This Row],[Day High]]/Table2[[#This Row],[Close Price]])-1</f>
        <v>5.2171357190093914E-3</v>
      </c>
      <c r="AE399" s="1">
        <f>(Table2[[#This Row],[Close Price]]/Table2[[#This Row],[Current Week Low]])-1</f>
        <v>9.7677044684626679E-2</v>
      </c>
      <c r="AF399" s="1">
        <f>(Table2[[#This Row],[Current Week High]]/Table2[[#This Row],[Close Price]])-1</f>
        <v>5.2171357190093914E-3</v>
      </c>
      <c r="AG399" s="1">
        <f>(Table2[[#This Row],[Close Price]]/Table2[[#This Row],[Current Month Low]])-1</f>
        <v>2.1354933726067671E-3</v>
      </c>
      <c r="AH399" s="1">
        <f>(Table2[[#This Row],[Current Month High]]/Table2[[#This Row],[Close Price]])-1</f>
        <v>5.2171357190093914E-3</v>
      </c>
      <c r="AI399">
        <v>25.652141964876101</v>
      </c>
      <c r="AJ399">
        <v>23.359318346627902</v>
      </c>
      <c r="AK399" t="str">
        <f>IF(AND(Table2[[#This Row],[20D EMA]]&gt;Table2[[#This Row],[50D EMA]],Table2[[#This Row],[50D EMA]]&gt;Table2[[#This Row],[200D EMA]]),"Uptrend","Downtrend/NoTrend")</f>
        <v>Downtrend/NoTrend</v>
      </c>
      <c r="AL399">
        <v>0.06</v>
      </c>
      <c r="AM399" t="s">
        <v>3181</v>
      </c>
      <c r="AN399">
        <v>1.17</v>
      </c>
      <c r="AO399" t="s">
        <v>3181</v>
      </c>
      <c r="AP399">
        <v>5.5367969391627997E-2</v>
      </c>
      <c r="AQ399">
        <f>(Table2[[#This Row],[Sharpe Ratio]]-AVERAGE(Table2[Sharpe Ratio]))/_xlfn.STDEV.P(Table2[Sharpe Ratio])</f>
        <v>-2.9283198244094772E-2</v>
      </c>
      <c r="AR3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9">
        <f>_xlfn.RANK.AVG(Table2[[#This Row],[1Y Return vs Nifty Z-Score]],Table2[1Y Return vs Nifty Z-Score])</f>
        <v>563</v>
      </c>
      <c r="AT399">
        <f>_xlfn.RANK.AVG(Table2[[#This Row],[6M Return vs Nifty Z-Score]],Table2[6M Return vs Nifty Z-Score])</f>
        <v>276</v>
      </c>
      <c r="AU399">
        <f>_xlfn.RANK.AVG(Table2[[#This Row],[Sharpe Ratio Z-Score]],Table2[Sharpe Ratio Z-Score])</f>
        <v>345</v>
      </c>
      <c r="AV399">
        <f>(Table2[[#This Row],[Rank 1Y]]+Table2[[#This Row],[Rank 6M]]+Table2[[#This Row],[Rank Sharpe]])/3</f>
        <v>394.66666666666669</v>
      </c>
    </row>
    <row r="400" spans="1:48" hidden="1" x14ac:dyDescent="0.3">
      <c r="A400" t="s">
        <v>68</v>
      </c>
      <c r="B400" t="s">
        <v>69</v>
      </c>
      <c r="C400" t="s">
        <v>3133</v>
      </c>
      <c r="D400" t="s">
        <v>70</v>
      </c>
      <c r="E400">
        <v>334748.469097063</v>
      </c>
      <c r="F400">
        <v>271.75</v>
      </c>
      <c r="G400">
        <v>17.563644274910299</v>
      </c>
      <c r="H400">
        <f>(Table2[[#This Row],[1Y Return vs Nifty]]-AVERAGE(Table2[1Y Return vs Nifty]))/_xlfn.STDEV.P(Table2[1Y Return vs Nifty])</f>
        <v>-0.11784379827130627</v>
      </c>
      <c r="I400">
        <v>-4.5863438088083397</v>
      </c>
      <c r="J400">
        <f>(Table2[[#This Row],[1M Return vs Nifty]]-AVERAGE(Table2[1M Return vs Nifty]))/_xlfn.STDEV.P(Table2[1M Return vs Nifty])</f>
        <v>-0.51880375989038063</v>
      </c>
      <c r="K400">
        <v>-11.425653085569801</v>
      </c>
      <c r="L400">
        <f>(Table2[[#This Row],[6M Return vs Nifty]]-AVERAGE(Table2[6M Return vs Nifty]))/_xlfn.STDEV.P(Table2[6M Return vs Nifty])</f>
        <v>-0.59696317205098226</v>
      </c>
      <c r="M400">
        <v>-1.3122843475905599</v>
      </c>
      <c r="N400">
        <f>(Table2[[#This Row],[1W Return vs Nifty]]-AVERAGE(Table2[1W Return vs Nifty]))/_xlfn.STDEV.P(Table2[1W Return vs Nifty])</f>
        <v>-0.49528350920413522</v>
      </c>
      <c r="O400">
        <v>275.99</v>
      </c>
      <c r="P400">
        <v>288.03721757450398</v>
      </c>
      <c r="Q400">
        <v>275.21194954909402</v>
      </c>
      <c r="R400">
        <v>19.466363539192599</v>
      </c>
      <c r="S400" s="1">
        <f>(Table2[[#This Row],[Close Price]]-Table2[[#This Row],[20D EMA]])/Table2[[#This Row],[20D EMA]]</f>
        <v>-1.5362875466502442E-2</v>
      </c>
      <c r="T400" s="1">
        <f>(Table2[[#This Row],[Close Price]]-Table2[[#This Row],[50D EMA]])/Table2[[#This Row],[50D EMA]]</f>
        <v>-5.6545531551981186E-2</v>
      </c>
      <c r="U400" s="1">
        <f>(Table2[[#This Row],[Close Price]]-Table2[[#This Row],[200D EMA]])/Table2[[#This Row],[200D EMA]]</f>
        <v>-1.2579212329864519E-2</v>
      </c>
      <c r="V400">
        <v>0.61585630360517796</v>
      </c>
      <c r="W400">
        <v>268.64999999999998</v>
      </c>
      <c r="X400">
        <v>274</v>
      </c>
      <c r="Y400">
        <v>255.3</v>
      </c>
      <c r="Z400">
        <v>274</v>
      </c>
      <c r="AA400">
        <v>268.64999999999998</v>
      </c>
      <c r="AB400">
        <v>274</v>
      </c>
      <c r="AC400" s="1">
        <f>(Table2[[#This Row],[Close Price]]/Table2[[#This Row],[Day Low]])-1</f>
        <v>1.1539177368323106E-2</v>
      </c>
      <c r="AD400" s="1">
        <f>(Table2[[#This Row],[Day High]]/Table2[[#This Row],[Close Price]])-1</f>
        <v>8.2796688132473761E-3</v>
      </c>
      <c r="AE400" s="1">
        <f>(Table2[[#This Row],[Close Price]]/Table2[[#This Row],[Current Week Low]])-1</f>
        <v>6.4433999216607862E-2</v>
      </c>
      <c r="AF400" s="1">
        <f>(Table2[[#This Row],[Current Week High]]/Table2[[#This Row],[Close Price]])-1</f>
        <v>8.2796688132473761E-3</v>
      </c>
      <c r="AG400" s="1">
        <f>(Table2[[#This Row],[Close Price]]/Table2[[#This Row],[Current Month Low]])-1</f>
        <v>1.1539177368323106E-2</v>
      </c>
      <c r="AH400" s="1">
        <f>(Table2[[#This Row],[Current Month High]]/Table2[[#This Row],[Close Price]])-1</f>
        <v>8.2796688132473761E-3</v>
      </c>
      <c r="AI400">
        <v>26.9549218031278</v>
      </c>
      <c r="AJ400">
        <v>46.852202107538403</v>
      </c>
      <c r="AK400" t="str">
        <f>IF(AND(Table2[[#This Row],[20D EMA]]&gt;Table2[[#This Row],[50D EMA]],Table2[[#This Row],[50D EMA]]&gt;Table2[[#This Row],[200D EMA]]),"Uptrend","Downtrend/NoTrend")</f>
        <v>Downtrend/NoTrend</v>
      </c>
      <c r="AL400">
        <v>-0.12</v>
      </c>
      <c r="AM400" t="s">
        <v>3180</v>
      </c>
      <c r="AN400">
        <v>-4.78</v>
      </c>
      <c r="AO400" t="s">
        <v>3180</v>
      </c>
      <c r="AP400">
        <v>5.8869005252225999E-2</v>
      </c>
      <c r="AQ400">
        <f>(Table2[[#This Row],[Sharpe Ratio]]-AVERAGE(Table2[Sharpe Ratio]))/_xlfn.STDEV.P(Table2[Sharpe Ratio])</f>
        <v>1.2307132757619424E-2</v>
      </c>
      <c r="AR4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0">
        <f>_xlfn.RANK.AVG(Table2[[#This Row],[1Y Return vs Nifty Z-Score]],Table2[1Y Return vs Nifty Z-Score])</f>
        <v>328</v>
      </c>
      <c r="AT400">
        <f>_xlfn.RANK.AVG(Table2[[#This Row],[6M Return vs Nifty Z-Score]],Table2[6M Return vs Nifty Z-Score])</f>
        <v>525</v>
      </c>
      <c r="AU400">
        <f>_xlfn.RANK.AVG(Table2[[#This Row],[Sharpe Ratio Z-Score]],Table2[Sharpe Ratio Z-Score])</f>
        <v>332</v>
      </c>
      <c r="AV400">
        <f>(Table2[[#This Row],[Rank 1Y]]+Table2[[#This Row],[Rank 6M]]+Table2[[#This Row],[Rank Sharpe]])/3</f>
        <v>395</v>
      </c>
    </row>
    <row r="401" spans="1:48" hidden="1" x14ac:dyDescent="0.3">
      <c r="A401" t="s">
        <v>30</v>
      </c>
      <c r="B401" t="s">
        <v>31</v>
      </c>
      <c r="C401" t="s">
        <v>3135</v>
      </c>
      <c r="D401" t="s">
        <v>32</v>
      </c>
      <c r="E401">
        <v>731831.92189932999</v>
      </c>
      <c r="F401">
        <v>821.2</v>
      </c>
      <c r="G401">
        <v>16.9951546892129</v>
      </c>
      <c r="H401">
        <f>(Table2[[#This Row],[1Y Return vs Nifty]]-AVERAGE(Table2[1Y Return vs Nifty]))/_xlfn.STDEV.P(Table2[1Y Return vs Nifty])</f>
        <v>-0.12744841285267286</v>
      </c>
      <c r="I401">
        <v>9.4576427716911304</v>
      </c>
      <c r="J401">
        <f>(Table2[[#This Row],[1M Return vs Nifty]]-AVERAGE(Table2[1M Return vs Nifty]))/_xlfn.STDEV.P(Table2[1M Return vs Nifty])</f>
        <v>0.98196126518372151</v>
      </c>
      <c r="K401">
        <v>-8.5844988956286592</v>
      </c>
      <c r="L401">
        <f>(Table2[[#This Row],[6M Return vs Nifty]]-AVERAGE(Table2[6M Return vs Nifty]))/_xlfn.STDEV.P(Table2[6M Return vs Nifty])</f>
        <v>-0.49812828024404321</v>
      </c>
      <c r="M401">
        <v>2.3935176309735802</v>
      </c>
      <c r="N401">
        <f>(Table2[[#This Row],[1W Return vs Nifty]]-AVERAGE(Table2[1W Return vs Nifty]))/_xlfn.STDEV.P(Table2[1W Return vs Nifty])</f>
        <v>0.20855234172819598</v>
      </c>
      <c r="O401">
        <v>805.6</v>
      </c>
      <c r="P401">
        <v>805.64427132009996</v>
      </c>
      <c r="Q401">
        <v>774.49166636823304</v>
      </c>
      <c r="R401">
        <v>61.056993296949798</v>
      </c>
      <c r="S401" s="1">
        <f>(Table2[[#This Row],[Close Price]]-Table2[[#This Row],[20D EMA]])/Table2[[#This Row],[20D EMA]]</f>
        <v>1.9364448857994071E-2</v>
      </c>
      <c r="T401" s="1">
        <f>(Table2[[#This Row],[Close Price]]-Table2[[#This Row],[50D EMA]])/Table2[[#This Row],[50D EMA]]</f>
        <v>1.9308433304454611E-2</v>
      </c>
      <c r="U401" s="1">
        <f>(Table2[[#This Row],[Close Price]]-Table2[[#This Row],[200D EMA]])/Table2[[#This Row],[200D EMA]]</f>
        <v>6.030837471859829E-2</v>
      </c>
      <c r="V401">
        <v>0.89484270129474397</v>
      </c>
      <c r="W401">
        <v>818.9</v>
      </c>
      <c r="X401">
        <v>825.6</v>
      </c>
      <c r="Y401">
        <v>783.55</v>
      </c>
      <c r="Z401">
        <v>834.85</v>
      </c>
      <c r="AA401">
        <v>818.9</v>
      </c>
      <c r="AB401">
        <v>825.6</v>
      </c>
      <c r="AC401" s="1">
        <f>(Table2[[#This Row],[Close Price]]/Table2[[#This Row],[Day Low]])-1</f>
        <v>2.8086457442912938E-3</v>
      </c>
      <c r="AD401" s="1">
        <f>(Table2[[#This Row],[Day High]]/Table2[[#This Row],[Close Price]])-1</f>
        <v>5.3580126643935078E-3</v>
      </c>
      <c r="AE401" s="1">
        <f>(Table2[[#This Row],[Close Price]]/Table2[[#This Row],[Current Week Low]])-1</f>
        <v>4.8050539212558308E-2</v>
      </c>
      <c r="AF401" s="1">
        <f>(Table2[[#This Row],[Current Week High]]/Table2[[#This Row],[Close Price]])-1</f>
        <v>1.6622016561129938E-2</v>
      </c>
      <c r="AG401" s="1">
        <f>(Table2[[#This Row],[Close Price]]/Table2[[#This Row],[Current Month Low]])-1</f>
        <v>2.8086457442912938E-3</v>
      </c>
      <c r="AH401" s="1">
        <f>(Table2[[#This Row],[Current Month High]]/Table2[[#This Row],[Close Price]])-1</f>
        <v>5.3580126643935078E-3</v>
      </c>
      <c r="AI401">
        <v>11.0569897710667</v>
      </c>
      <c r="AJ401">
        <v>47.923984508691298</v>
      </c>
      <c r="AK401" t="str">
        <f>IF(AND(Table2[[#This Row],[20D EMA]]&gt;Table2[[#This Row],[50D EMA]],Table2[[#This Row],[50D EMA]]&gt;Table2[[#This Row],[200D EMA]]),"Uptrend","Downtrend/NoTrend")</f>
        <v>Downtrend/NoTrend</v>
      </c>
      <c r="AL401">
        <v>-0.02</v>
      </c>
      <c r="AM401" t="s">
        <v>3180</v>
      </c>
      <c r="AN401">
        <v>1.96</v>
      </c>
      <c r="AO401" t="s">
        <v>3181</v>
      </c>
      <c r="AP401">
        <v>5.0896262534650002E-2</v>
      </c>
      <c r="AQ401">
        <f>(Table2[[#This Row],[Sharpe Ratio]]-AVERAGE(Table2[Sharpe Ratio]))/_xlfn.STDEV.P(Table2[Sharpe Ratio])</f>
        <v>-8.2404553102934514E-2</v>
      </c>
      <c r="AR4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1">
        <f>_xlfn.RANK.AVG(Table2[[#This Row],[1Y Return vs Nifty Z-Score]],Table2[1Y Return vs Nifty Z-Score])</f>
        <v>337</v>
      </c>
      <c r="AT401">
        <f>_xlfn.RANK.AVG(Table2[[#This Row],[6M Return vs Nifty Z-Score]],Table2[6M Return vs Nifty Z-Score])</f>
        <v>491</v>
      </c>
      <c r="AU401">
        <f>_xlfn.RANK.AVG(Table2[[#This Row],[Sharpe Ratio Z-Score]],Table2[Sharpe Ratio Z-Score])</f>
        <v>360</v>
      </c>
      <c r="AV401">
        <f>(Table2[[#This Row],[Rank 1Y]]+Table2[[#This Row],[Rank 6M]]+Table2[[#This Row],[Rank Sharpe]])/3</f>
        <v>396</v>
      </c>
    </row>
    <row r="402" spans="1:48" hidden="1" x14ac:dyDescent="0.3">
      <c r="A402" t="s">
        <v>368</v>
      </c>
      <c r="B402" t="s">
        <v>369</v>
      </c>
      <c r="C402" t="s">
        <v>3142</v>
      </c>
      <c r="D402" t="s">
        <v>370</v>
      </c>
      <c r="E402">
        <v>65006.658776919998</v>
      </c>
      <c r="F402">
        <v>222.84</v>
      </c>
      <c r="G402">
        <v>17.040193398878401</v>
      </c>
      <c r="H402">
        <f>(Table2[[#This Row],[1Y Return vs Nifty]]-AVERAGE(Table2[1Y Return vs Nifty]))/_xlfn.STDEV.P(Table2[1Y Return vs Nifty])</f>
        <v>-0.12668748519724615</v>
      </c>
      <c r="I402">
        <v>-2.9209713142476201</v>
      </c>
      <c r="J402">
        <f>(Table2[[#This Row],[1M Return vs Nifty]]-AVERAGE(Table2[1M Return vs Nifty]))/_xlfn.STDEV.P(Table2[1M Return vs Nifty])</f>
        <v>-0.34083913572678715</v>
      </c>
      <c r="K402">
        <v>-21.313269050813702</v>
      </c>
      <c r="L402">
        <f>(Table2[[#This Row],[6M Return vs Nifty]]-AVERAGE(Table2[6M Return vs Nifty]))/_xlfn.STDEV.P(Table2[6M Return vs Nifty])</f>
        <v>-0.94092248887133756</v>
      </c>
      <c r="M402">
        <v>1.9694269490087699</v>
      </c>
      <c r="N402">
        <f>(Table2[[#This Row],[1W Return vs Nifty]]-AVERAGE(Table2[1W Return vs Nifty]))/_xlfn.STDEV.P(Table2[1W Return vs Nifty])</f>
        <v>0.12800561318205045</v>
      </c>
      <c r="O402">
        <v>224.48</v>
      </c>
      <c r="P402">
        <v>226.02565013707101</v>
      </c>
      <c r="Q402">
        <v>221.92347724038899</v>
      </c>
      <c r="R402">
        <v>49.535181496819398</v>
      </c>
      <c r="S402" s="1">
        <f>(Table2[[#This Row],[Close Price]]-Table2[[#This Row],[20D EMA]])/Table2[[#This Row],[20D EMA]]</f>
        <v>-7.305773342836718E-3</v>
      </c>
      <c r="T402" s="1">
        <f>(Table2[[#This Row],[Close Price]]-Table2[[#This Row],[50D EMA]])/Table2[[#This Row],[50D EMA]]</f>
        <v>-1.4094197429093121E-2</v>
      </c>
      <c r="U402" s="1">
        <f>(Table2[[#This Row],[Close Price]]-Table2[[#This Row],[200D EMA]])/Table2[[#This Row],[200D EMA]]</f>
        <v>4.1299044653046292E-3</v>
      </c>
      <c r="V402">
        <v>0.82571578365295495</v>
      </c>
      <c r="W402">
        <v>221.7</v>
      </c>
      <c r="X402">
        <v>224.88</v>
      </c>
      <c r="Y402">
        <v>215.05</v>
      </c>
      <c r="Z402">
        <v>229.15</v>
      </c>
      <c r="AA402">
        <v>221.7</v>
      </c>
      <c r="AB402">
        <v>224.88</v>
      </c>
      <c r="AC402" s="1">
        <f>(Table2[[#This Row],[Close Price]]/Table2[[#This Row],[Day Low]])-1</f>
        <v>5.1420838971583116E-3</v>
      </c>
      <c r="AD402" s="1">
        <f>(Table2[[#This Row],[Day High]]/Table2[[#This Row],[Close Price]])-1</f>
        <v>9.1545503500269909E-3</v>
      </c>
      <c r="AE402" s="1">
        <f>(Table2[[#This Row],[Close Price]]/Table2[[#This Row],[Current Week Low]])-1</f>
        <v>3.6224133922343693E-2</v>
      </c>
      <c r="AF402" s="1">
        <f>(Table2[[#This Row],[Current Week High]]/Table2[[#This Row],[Close Price]])-1</f>
        <v>2.8316280739544064E-2</v>
      </c>
      <c r="AG402" s="1">
        <f>(Table2[[#This Row],[Close Price]]/Table2[[#This Row],[Current Month Low]])-1</f>
        <v>5.1420838971583116E-3</v>
      </c>
      <c r="AH402" s="1">
        <f>(Table2[[#This Row],[Current Month High]]/Table2[[#This Row],[Close Price]])-1</f>
        <v>9.1545503500269909E-3</v>
      </c>
      <c r="AI402">
        <v>28.500269251480798</v>
      </c>
      <c r="AJ402">
        <v>45.885433715220898</v>
      </c>
      <c r="AK402" t="str">
        <f>IF(AND(Table2[[#This Row],[20D EMA]]&gt;Table2[[#This Row],[50D EMA]],Table2[[#This Row],[50D EMA]]&gt;Table2[[#This Row],[200D EMA]]),"Uptrend","Downtrend/NoTrend")</f>
        <v>Downtrend/NoTrend</v>
      </c>
      <c r="AL402">
        <v>0</v>
      </c>
      <c r="AM402" t="s">
        <v>3182</v>
      </c>
      <c r="AN402">
        <v>-3.7</v>
      </c>
      <c r="AO402" t="s">
        <v>3180</v>
      </c>
      <c r="AP402">
        <v>9.7371900892280996E-2</v>
      </c>
      <c r="AQ402">
        <f>(Table2[[#This Row],[Sharpe Ratio]]-AVERAGE(Table2[Sharpe Ratio]))/_xlfn.STDEV.P(Table2[Sharpe Ratio])</f>
        <v>0.46969981251178339</v>
      </c>
      <c r="AR4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2">
        <f>_xlfn.RANK.AVG(Table2[[#This Row],[1Y Return vs Nifty Z-Score]],Table2[1Y Return vs Nifty Z-Score])</f>
        <v>334</v>
      </c>
      <c r="AT402">
        <f>_xlfn.RANK.AVG(Table2[[#This Row],[6M Return vs Nifty Z-Score]],Table2[6M Return vs Nifty Z-Score])</f>
        <v>633</v>
      </c>
      <c r="AU402">
        <f>_xlfn.RANK.AVG(Table2[[#This Row],[Sharpe Ratio Z-Score]],Table2[Sharpe Ratio Z-Score])</f>
        <v>222</v>
      </c>
      <c r="AV402">
        <f>(Table2[[#This Row],[Rank 1Y]]+Table2[[#This Row],[Rank 6M]]+Table2[[#This Row],[Rank Sharpe]])/3</f>
        <v>396.33333333333331</v>
      </c>
    </row>
    <row r="403" spans="1:48" x14ac:dyDescent="0.3">
      <c r="A403" t="s">
        <v>198</v>
      </c>
      <c r="B403" t="s">
        <v>199</v>
      </c>
      <c r="C403" t="s">
        <v>3135</v>
      </c>
      <c r="D403" t="s">
        <v>32</v>
      </c>
      <c r="E403">
        <v>129751.178060554</v>
      </c>
      <c r="F403">
        <v>253.7</v>
      </c>
      <c r="G403">
        <v>1.7790999548652</v>
      </c>
      <c r="H403">
        <f>(Table2[[#This Row],[1Y Return vs Nifty]]-AVERAGE(Table2[1Y Return vs Nifty]))/_xlfn.STDEV.P(Table2[1Y Return vs Nifty])</f>
        <v>-0.38452320340156937</v>
      </c>
      <c r="I403">
        <v>6.2622110323813702</v>
      </c>
      <c r="J403">
        <f>(Table2[[#This Row],[1M Return vs Nifty]]-AVERAGE(Table2[1M Return vs Nifty]))/_xlfn.STDEV.P(Table2[1M Return vs Nifty])</f>
        <v>0.6404918279352817</v>
      </c>
      <c r="K403">
        <v>-16.716580097281099</v>
      </c>
      <c r="L403">
        <f>(Table2[[#This Row],[6M Return vs Nifty]]-AVERAGE(Table2[6M Return vs Nifty]))/_xlfn.STDEV.P(Table2[6M Return vs Nifty])</f>
        <v>-0.78101801870882281</v>
      </c>
      <c r="M403">
        <v>2.4258909040546399</v>
      </c>
      <c r="N403">
        <f>(Table2[[#This Row],[1W Return vs Nifty]]-AVERAGE(Table2[1W Return vs Nifty]))/_xlfn.STDEV.P(Table2[1W Return vs Nifty])</f>
        <v>0.2147009352953301</v>
      </c>
      <c r="O403">
        <v>246.59</v>
      </c>
      <c r="P403">
        <v>246.5294486713</v>
      </c>
      <c r="Q403">
        <v>245.78078082323401</v>
      </c>
      <c r="R403">
        <v>58.830925828841998</v>
      </c>
      <c r="S403" s="1">
        <f>(Table2[[#This Row],[Close Price]]-Table2[[#This Row],[20D EMA]])/Table2[[#This Row],[20D EMA]]</f>
        <v>2.8833286021330895E-2</v>
      </c>
      <c r="T403" s="1">
        <f>(Table2[[#This Row],[Close Price]]-Table2[[#This Row],[50D EMA]])/Table2[[#This Row],[50D EMA]]</f>
        <v>2.9085982901217406E-2</v>
      </c>
      <c r="U403" s="1">
        <f>(Table2[[#This Row],[Close Price]]-Table2[[#This Row],[200D EMA]])/Table2[[#This Row],[200D EMA]]</f>
        <v>3.2220660827265803E-2</v>
      </c>
      <c r="V403">
        <v>0.91276711376751396</v>
      </c>
      <c r="W403">
        <v>252</v>
      </c>
      <c r="X403">
        <v>254.2</v>
      </c>
      <c r="Y403">
        <v>239.9</v>
      </c>
      <c r="Z403">
        <v>256.39</v>
      </c>
      <c r="AA403">
        <v>252</v>
      </c>
      <c r="AB403">
        <v>254.2</v>
      </c>
      <c r="AC403" s="1">
        <f>(Table2[[#This Row],[Close Price]]/Table2[[#This Row],[Day Low]])-1</f>
        <v>6.7460317460317221E-3</v>
      </c>
      <c r="AD403" s="1">
        <f>(Table2[[#This Row],[Day High]]/Table2[[#This Row],[Close Price]])-1</f>
        <v>1.9708316909736734E-3</v>
      </c>
      <c r="AE403" s="1">
        <f>(Table2[[#This Row],[Close Price]]/Table2[[#This Row],[Current Week Low]])-1</f>
        <v>5.7523968320133401E-2</v>
      </c>
      <c r="AF403" s="1">
        <f>(Table2[[#This Row],[Current Week High]]/Table2[[#This Row],[Close Price]])-1</f>
        <v>1.0603074497437914E-2</v>
      </c>
      <c r="AG403" s="1">
        <f>(Table2[[#This Row],[Close Price]]/Table2[[#This Row],[Current Month Low]])-1</f>
        <v>6.7460317460317221E-3</v>
      </c>
      <c r="AH403" s="1">
        <f>(Table2[[#This Row],[Current Month High]]/Table2[[#This Row],[Close Price]])-1</f>
        <v>1.9708316909736734E-3</v>
      </c>
      <c r="AI403">
        <v>18.131651556956999</v>
      </c>
      <c r="AJ403">
        <v>33.071072646210297</v>
      </c>
      <c r="AK403" t="str">
        <f>IF(AND(Table2[[#This Row],[20D EMA]]&gt;Table2[[#This Row],[50D EMA]],Table2[[#This Row],[50D EMA]]&gt;Table2[[#This Row],[200D EMA]]),"Uptrend","Downtrend/NoTrend")</f>
        <v>Uptrend</v>
      </c>
      <c r="AL403">
        <v>0.02</v>
      </c>
      <c r="AM403" t="s">
        <v>3181</v>
      </c>
      <c r="AN403">
        <v>3.91</v>
      </c>
      <c r="AO403" t="s">
        <v>3181</v>
      </c>
      <c r="AP403">
        <v>0.11950348124226901</v>
      </c>
      <c r="AQ403">
        <f>(Table2[[#This Row],[Sharpe Ratio]]-AVERAGE(Table2[Sharpe Ratio]))/_xlfn.STDEV.P(Table2[Sharpe Ratio])</f>
        <v>0.73261050208975698</v>
      </c>
      <c r="AR4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0.42226204320997662</v>
      </c>
      <c r="AS403">
        <f>_xlfn.RANK.AVG(Table2[[#This Row],[1Y Return vs Nifty Z-Score]],Table2[1Y Return vs Nifty Z-Score])</f>
        <v>442</v>
      </c>
      <c r="AT403">
        <f>_xlfn.RANK.AVG(Table2[[#This Row],[6M Return vs Nifty Z-Score]],Table2[6M Return vs Nifty Z-Score])</f>
        <v>590</v>
      </c>
      <c r="AU403">
        <f>_xlfn.RANK.AVG(Table2[[#This Row],[Sharpe Ratio Z-Score]],Table2[Sharpe Ratio Z-Score])</f>
        <v>158</v>
      </c>
      <c r="AV403">
        <f>(Table2[[#This Row],[Rank 1Y]]+Table2[[#This Row],[Rank 6M]]+Table2[[#This Row],[Rank Sharpe]])/3</f>
        <v>396.66666666666669</v>
      </c>
    </row>
    <row r="404" spans="1:48" hidden="1" x14ac:dyDescent="0.3">
      <c r="A404" t="s">
        <v>618</v>
      </c>
      <c r="B404" t="s">
        <v>619</v>
      </c>
      <c r="C404" t="s">
        <v>3138</v>
      </c>
      <c r="D404" t="s">
        <v>46</v>
      </c>
      <c r="E404">
        <v>31305.139214022402</v>
      </c>
      <c r="F404">
        <v>53.49</v>
      </c>
      <c r="G404">
        <v>31.6809207740429</v>
      </c>
      <c r="H404">
        <f>(Table2[[#This Row],[1Y Return vs Nifty]]-AVERAGE(Table2[1Y Return vs Nifty]))/_xlfn.STDEV.P(Table2[1Y Return vs Nifty])</f>
        <v>0.12066716679134358</v>
      </c>
      <c r="I404">
        <v>-9.87785773980249</v>
      </c>
      <c r="J404">
        <f>(Table2[[#This Row],[1M Return vs Nifty]]-AVERAGE(Table2[1M Return vs Nifty]))/_xlfn.STDEV.P(Table2[1M Return vs Nifty])</f>
        <v>-1.0842642145703341</v>
      </c>
      <c r="K404">
        <v>-30.775112985443801</v>
      </c>
      <c r="L404">
        <f>(Table2[[#This Row],[6M Return vs Nifty]]-AVERAGE(Table2[6M Return vs Nifty]))/_xlfn.STDEV.P(Table2[6M Return vs Nifty])</f>
        <v>-1.2700705248646542</v>
      </c>
      <c r="M404">
        <v>-2.7545323095925101</v>
      </c>
      <c r="N404">
        <f>(Table2[[#This Row],[1W Return vs Nifty]]-AVERAGE(Table2[1W Return vs Nifty]))/_xlfn.STDEV.P(Table2[1W Return vs Nifty])</f>
        <v>-0.76920689406464482</v>
      </c>
      <c r="O404">
        <v>55.29</v>
      </c>
      <c r="P404">
        <v>58.6099697492605</v>
      </c>
      <c r="Q404">
        <v>58.505196571723999</v>
      </c>
      <c r="R404">
        <v>45.272279780928798</v>
      </c>
      <c r="S404" s="1">
        <f>(Table2[[#This Row],[Close Price]]-Table2[[#This Row],[20D EMA]])/Table2[[#This Row],[20D EMA]]</f>
        <v>-3.2555615843732996E-2</v>
      </c>
      <c r="T404" s="1">
        <f>(Table2[[#This Row],[Close Price]]-Table2[[#This Row],[50D EMA]])/Table2[[#This Row],[50D EMA]]</f>
        <v>-8.7356635247625228E-2</v>
      </c>
      <c r="U404" s="1">
        <f>(Table2[[#This Row],[Close Price]]-Table2[[#This Row],[200D EMA]])/Table2[[#This Row],[200D EMA]]</f>
        <v>-8.5722241195714227E-2</v>
      </c>
      <c r="V404">
        <v>0.88260467541393794</v>
      </c>
      <c r="W404">
        <v>52.9</v>
      </c>
      <c r="X404">
        <v>53.59</v>
      </c>
      <c r="Y404">
        <v>50.43</v>
      </c>
      <c r="Z404">
        <v>54.65</v>
      </c>
      <c r="AA404">
        <v>52.9</v>
      </c>
      <c r="AB404">
        <v>53.59</v>
      </c>
      <c r="AC404" s="1">
        <f>(Table2[[#This Row],[Close Price]]/Table2[[#This Row],[Day Low]])-1</f>
        <v>1.1153119092627728E-2</v>
      </c>
      <c r="AD404" s="1">
        <f>(Table2[[#This Row],[Day High]]/Table2[[#This Row],[Close Price]])-1</f>
        <v>1.8695083193120965E-3</v>
      </c>
      <c r="AE404" s="1">
        <f>(Table2[[#This Row],[Close Price]]/Table2[[#This Row],[Current Week Low]])-1</f>
        <v>6.0678167757287405E-2</v>
      </c>
      <c r="AF404" s="1">
        <f>(Table2[[#This Row],[Current Week High]]/Table2[[#This Row],[Close Price]])-1</f>
        <v>2.1686296504019431E-2</v>
      </c>
      <c r="AG404" s="1">
        <f>(Table2[[#This Row],[Close Price]]/Table2[[#This Row],[Current Month Low]])-1</f>
        <v>1.1153119092627728E-2</v>
      </c>
      <c r="AH404" s="1">
        <f>(Table2[[#This Row],[Current Month High]]/Table2[[#This Row],[Close Price]])-1</f>
        <v>1.8695083193120965E-3</v>
      </c>
      <c r="AI404">
        <v>46.102075154234399</v>
      </c>
      <c r="AJ404">
        <v>60.872180451127797</v>
      </c>
      <c r="AK404" t="str">
        <f>IF(AND(Table2[[#This Row],[20D EMA]]&gt;Table2[[#This Row],[50D EMA]],Table2[[#This Row],[50D EMA]]&gt;Table2[[#This Row],[200D EMA]]),"Uptrend","Downtrend/NoTrend")</f>
        <v>Downtrend/NoTrend</v>
      </c>
      <c r="AL404">
        <v>-0.13</v>
      </c>
      <c r="AM404" t="s">
        <v>3180</v>
      </c>
      <c r="AN404">
        <v>-10.73</v>
      </c>
      <c r="AO404" t="s">
        <v>3180</v>
      </c>
      <c r="AP404">
        <v>9.3137354128017005E-2</v>
      </c>
      <c r="AQ404">
        <f>(Table2[[#This Row],[Sharpe Ratio]]-AVERAGE(Table2[Sharpe Ratio]))/_xlfn.STDEV.P(Table2[Sharpe Ratio])</f>
        <v>0.419395785766426</v>
      </c>
      <c r="AR4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4">
        <f>_xlfn.RANK.AVG(Table2[[#This Row],[1Y Return vs Nifty Z-Score]],Table2[1Y Return vs Nifty Z-Score])</f>
        <v>262</v>
      </c>
      <c r="AT404">
        <f>_xlfn.RANK.AVG(Table2[[#This Row],[6M Return vs Nifty Z-Score]],Table2[6M Return vs Nifty Z-Score])</f>
        <v>695</v>
      </c>
      <c r="AU404">
        <f>_xlfn.RANK.AVG(Table2[[#This Row],[Sharpe Ratio Z-Score]],Table2[Sharpe Ratio Z-Score])</f>
        <v>234</v>
      </c>
      <c r="AV404">
        <f>(Table2[[#This Row],[Rank 1Y]]+Table2[[#This Row],[Rank 6M]]+Table2[[#This Row],[Rank Sharpe]])/3</f>
        <v>397</v>
      </c>
    </row>
    <row r="405" spans="1:48" hidden="1" x14ac:dyDescent="0.3">
      <c r="A405" t="s">
        <v>806</v>
      </c>
      <c r="B405" t="s">
        <v>807</v>
      </c>
      <c r="C405" t="s">
        <v>3144</v>
      </c>
      <c r="D405" t="s">
        <v>438</v>
      </c>
      <c r="E405">
        <v>19316.6973754797</v>
      </c>
      <c r="F405">
        <v>8073.3</v>
      </c>
      <c r="G405">
        <v>-1.9497861661751399</v>
      </c>
      <c r="H405">
        <f>(Table2[[#This Row],[1Y Return vs Nifty]]-AVERAGE(Table2[1Y Return vs Nifty]))/_xlfn.STDEV.P(Table2[1Y Return vs Nifty])</f>
        <v>-0.44752262311207075</v>
      </c>
      <c r="I405">
        <v>3.6453663804435998</v>
      </c>
      <c r="J405">
        <f>(Table2[[#This Row],[1M Return vs Nifty]]-AVERAGE(Table2[1M Return vs Nifty]))/_xlfn.STDEV.P(Table2[1M Return vs Nifty])</f>
        <v>0.36085122110548329</v>
      </c>
      <c r="K405">
        <v>21.838706309875398</v>
      </c>
      <c r="L405">
        <f>(Table2[[#This Row],[6M Return vs Nifty]]-AVERAGE(Table2[6M Return vs Nifty]))/_xlfn.STDEV.P(Table2[6M Return vs Nifty])</f>
        <v>0.56020012922837326</v>
      </c>
      <c r="M405">
        <v>3.2249641796498101</v>
      </c>
      <c r="N405">
        <f>(Table2[[#This Row],[1W Return vs Nifty]]-AVERAGE(Table2[1W Return vs Nifty]))/_xlfn.STDEV.P(Table2[1W Return vs Nifty])</f>
        <v>0.36646738750703928</v>
      </c>
      <c r="O405">
        <v>8102.25</v>
      </c>
      <c r="P405">
        <v>8159.2555681255699</v>
      </c>
      <c r="Q405">
        <v>7618.3917562039596</v>
      </c>
      <c r="R405">
        <v>38.254014706267597</v>
      </c>
      <c r="S405" s="1">
        <f>(Table2[[#This Row],[Close Price]]-Table2[[#This Row],[20D EMA]])/Table2[[#This Row],[20D EMA]]</f>
        <v>-3.5730815514208791E-3</v>
      </c>
      <c r="T405" s="1">
        <f>(Table2[[#This Row],[Close Price]]-Table2[[#This Row],[50D EMA]])/Table2[[#This Row],[50D EMA]]</f>
        <v>-1.0534731680835966E-2</v>
      </c>
      <c r="U405" s="1">
        <f>(Table2[[#This Row],[Close Price]]-Table2[[#This Row],[200D EMA]])/Table2[[#This Row],[200D EMA]]</f>
        <v>5.9711847113347864E-2</v>
      </c>
      <c r="V405">
        <v>0.26610700075872201</v>
      </c>
      <c r="W405">
        <v>8000.95</v>
      </c>
      <c r="X405">
        <v>8304</v>
      </c>
      <c r="Y405">
        <v>7579.55</v>
      </c>
      <c r="Z405">
        <v>8304</v>
      </c>
      <c r="AA405">
        <v>8000.95</v>
      </c>
      <c r="AB405">
        <v>8304</v>
      </c>
      <c r="AC405" s="1">
        <f>(Table2[[#This Row],[Close Price]]/Table2[[#This Row],[Day Low]])-1</f>
        <v>9.0426761822033352E-3</v>
      </c>
      <c r="AD405" s="1">
        <f>(Table2[[#This Row],[Day High]]/Table2[[#This Row],[Close Price]])-1</f>
        <v>2.8575675374382214E-2</v>
      </c>
      <c r="AE405" s="1">
        <f>(Table2[[#This Row],[Close Price]]/Table2[[#This Row],[Current Week Low]])-1</f>
        <v>6.5142389719706317E-2</v>
      </c>
      <c r="AF405" s="1">
        <f>(Table2[[#This Row],[Current Week High]]/Table2[[#This Row],[Close Price]])-1</f>
        <v>2.8575675374382214E-2</v>
      </c>
      <c r="AG405" s="1">
        <f>(Table2[[#This Row],[Close Price]]/Table2[[#This Row],[Current Month Low]])-1</f>
        <v>9.0426761822033352E-3</v>
      </c>
      <c r="AH405" s="1">
        <f>(Table2[[#This Row],[Current Month High]]/Table2[[#This Row],[Close Price]])-1</f>
        <v>2.8575675374382214E-2</v>
      </c>
      <c r="AI405">
        <v>17.531864293411601</v>
      </c>
      <c r="AJ405">
        <v>47.145773338679597</v>
      </c>
      <c r="AK405" t="str">
        <f>IF(AND(Table2[[#This Row],[20D EMA]]&gt;Table2[[#This Row],[50D EMA]],Table2[[#This Row],[50D EMA]]&gt;Table2[[#This Row],[200D EMA]]),"Uptrend","Downtrend/NoTrend")</f>
        <v>Downtrend/NoTrend</v>
      </c>
      <c r="AL405">
        <v>0.05</v>
      </c>
      <c r="AM405" t="s">
        <v>3181</v>
      </c>
      <c r="AN405">
        <v>-4.9400000000000004</v>
      </c>
      <c r="AO405" t="s">
        <v>3180</v>
      </c>
      <c r="AP405">
        <v>-1.1734656446671999E-2</v>
      </c>
      <c r="AQ405">
        <f>(Table2[[#This Row],[Sharpe Ratio]]-AVERAGE(Table2[Sharpe Ratio]))/_xlfn.STDEV.P(Table2[Sharpe Ratio])</f>
        <v>-0.82642453892787282</v>
      </c>
      <c r="AR4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5">
        <f>_xlfn.RANK.AVG(Table2[[#This Row],[1Y Return vs Nifty Z-Score]],Table2[1Y Return vs Nifty Z-Score])</f>
        <v>470</v>
      </c>
      <c r="AT405">
        <f>_xlfn.RANK.AVG(Table2[[#This Row],[6M Return vs Nifty Z-Score]],Table2[6M Return vs Nifty Z-Score])</f>
        <v>143</v>
      </c>
      <c r="AU405">
        <f>_xlfn.RANK.AVG(Table2[[#This Row],[Sharpe Ratio Z-Score]],Table2[Sharpe Ratio Z-Score])</f>
        <v>584</v>
      </c>
      <c r="AV405">
        <f>(Table2[[#This Row],[Rank 1Y]]+Table2[[#This Row],[Rank 6M]]+Table2[[#This Row],[Rank Sharpe]])/3</f>
        <v>399</v>
      </c>
    </row>
    <row r="406" spans="1:48" hidden="1" x14ac:dyDescent="0.3">
      <c r="A406" t="s">
        <v>597</v>
      </c>
      <c r="B406" t="s">
        <v>598</v>
      </c>
      <c r="C406" t="s">
        <v>3145</v>
      </c>
      <c r="D406" t="s">
        <v>599</v>
      </c>
      <c r="E406">
        <v>32638.7505715109</v>
      </c>
      <c r="F406">
        <v>1188.75</v>
      </c>
      <c r="G406">
        <v>-26.906537343532399</v>
      </c>
      <c r="H406">
        <f>(Table2[[#This Row],[1Y Return vs Nifty]]-AVERAGE(Table2[1Y Return vs Nifty]))/_xlfn.STDEV.P(Table2[1Y Return vs Nifty])</f>
        <v>-0.86916618931307532</v>
      </c>
      <c r="I406">
        <v>-0.16455634133043001</v>
      </c>
      <c r="J406">
        <f>(Table2[[#This Row],[1M Return vs Nifty]]-AVERAGE(Table2[1M Return vs Nifty]))/_xlfn.STDEV.P(Table2[1M Return vs Nifty])</f>
        <v>-4.6283799730619073E-2</v>
      </c>
      <c r="K406">
        <v>1.8121535129481301</v>
      </c>
      <c r="L406">
        <f>(Table2[[#This Row],[6M Return vs Nifty]]-AVERAGE(Table2[6M Return vs Nifty]))/_xlfn.STDEV.P(Table2[6M Return vs Nifty])</f>
        <v>-0.13646117340626646</v>
      </c>
      <c r="M406">
        <v>2.3069239065251699</v>
      </c>
      <c r="N406">
        <f>(Table2[[#This Row],[1W Return vs Nifty]]-AVERAGE(Table2[1W Return vs Nifty]))/_xlfn.STDEV.P(Table2[1W Return vs Nifty])</f>
        <v>0.19210576199050539</v>
      </c>
      <c r="O406">
        <v>1203.5999999999999</v>
      </c>
      <c r="P406">
        <v>1231.3975647700699</v>
      </c>
      <c r="Q406">
        <v>1204.6504637370499</v>
      </c>
      <c r="R406">
        <v>45.469768239623498</v>
      </c>
      <c r="S406" s="1">
        <f>(Table2[[#This Row],[Close Price]]-Table2[[#This Row],[20D EMA]])/Table2[[#This Row],[20D EMA]]</f>
        <v>-1.2337986041874303E-2</v>
      </c>
      <c r="T406" s="1">
        <f>(Table2[[#This Row],[Close Price]]-Table2[[#This Row],[50D EMA]])/Table2[[#This Row],[50D EMA]]</f>
        <v>-3.4633465251357083E-2</v>
      </c>
      <c r="U406" s="1">
        <f>(Table2[[#This Row],[Close Price]]-Table2[[#This Row],[200D EMA]])/Table2[[#This Row],[200D EMA]]</f>
        <v>-1.3199234313764099E-2</v>
      </c>
      <c r="V406">
        <v>0.70071809146331898</v>
      </c>
      <c r="W406">
        <v>1181</v>
      </c>
      <c r="X406">
        <v>1229</v>
      </c>
      <c r="Y406">
        <v>1124.75</v>
      </c>
      <c r="Z406">
        <v>1229</v>
      </c>
      <c r="AA406">
        <v>1181</v>
      </c>
      <c r="AB406">
        <v>1229</v>
      </c>
      <c r="AC406" s="1">
        <f>(Table2[[#This Row],[Close Price]]/Table2[[#This Row],[Day Low]])-1</f>
        <v>6.5622353937340172E-3</v>
      </c>
      <c r="AD406" s="1">
        <f>(Table2[[#This Row],[Day High]]/Table2[[#This Row],[Close Price]])-1</f>
        <v>3.3859095688748786E-2</v>
      </c>
      <c r="AE406" s="1">
        <f>(Table2[[#This Row],[Close Price]]/Table2[[#This Row],[Current Week Low]])-1</f>
        <v>5.6901533674149851E-2</v>
      </c>
      <c r="AF406" s="1">
        <f>(Table2[[#This Row],[Current Week High]]/Table2[[#This Row],[Close Price]])-1</f>
        <v>3.3859095688748786E-2</v>
      </c>
      <c r="AG406" s="1">
        <f>(Table2[[#This Row],[Close Price]]/Table2[[#This Row],[Current Month Low]])-1</f>
        <v>6.5622353937340172E-3</v>
      </c>
      <c r="AH406" s="1">
        <f>(Table2[[#This Row],[Current Month High]]/Table2[[#This Row],[Close Price]])-1</f>
        <v>3.3859095688748786E-2</v>
      </c>
      <c r="AI406">
        <v>21.236593059936901</v>
      </c>
      <c r="AJ406">
        <v>20.069693449825699</v>
      </c>
      <c r="AK406" t="str">
        <f>IF(AND(Table2[[#This Row],[20D EMA]]&gt;Table2[[#This Row],[50D EMA]],Table2[[#This Row],[50D EMA]]&gt;Table2[[#This Row],[200D EMA]]),"Uptrend","Downtrend/NoTrend")</f>
        <v>Downtrend/NoTrend</v>
      </c>
      <c r="AL406">
        <v>-0.08</v>
      </c>
      <c r="AM406" t="s">
        <v>3180</v>
      </c>
      <c r="AN406">
        <v>-5.71</v>
      </c>
      <c r="AO406" t="s">
        <v>3180</v>
      </c>
      <c r="AP406">
        <v>0.103028468151763</v>
      </c>
      <c r="AQ406">
        <f>(Table2[[#This Row],[Sharpe Ratio]]-AVERAGE(Table2[Sharpe Ratio]))/_xlfn.STDEV.P(Table2[Sharpe Ratio])</f>
        <v>0.53689664054288277</v>
      </c>
      <c r="AR4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6">
        <f>_xlfn.RANK.AVG(Table2[[#This Row],[1Y Return vs Nifty Z-Score]],Table2[1Y Return vs Nifty Z-Score])</f>
        <v>621</v>
      </c>
      <c r="AT406">
        <f>_xlfn.RANK.AVG(Table2[[#This Row],[6M Return vs Nifty Z-Score]],Table2[6M Return vs Nifty Z-Score])</f>
        <v>367</v>
      </c>
      <c r="AU406">
        <f>_xlfn.RANK.AVG(Table2[[#This Row],[Sharpe Ratio Z-Score]],Table2[Sharpe Ratio Z-Score])</f>
        <v>210</v>
      </c>
      <c r="AV406">
        <f>(Table2[[#This Row],[Rank 1Y]]+Table2[[#This Row],[Rank 6M]]+Table2[[#This Row],[Rank Sharpe]])/3</f>
        <v>399.33333333333331</v>
      </c>
    </row>
    <row r="407" spans="1:48" hidden="1" x14ac:dyDescent="0.3">
      <c r="A407" t="s">
        <v>1133</v>
      </c>
      <c r="B407" t="s">
        <v>1134</v>
      </c>
      <c r="C407" t="s">
        <v>3141</v>
      </c>
      <c r="D407" t="s">
        <v>409</v>
      </c>
      <c r="E407">
        <v>10876.1367785322</v>
      </c>
      <c r="F407">
        <v>397.9</v>
      </c>
      <c r="G407">
        <v>1.1347049119289101</v>
      </c>
      <c r="H407">
        <f>(Table2[[#This Row],[1Y Return vs Nifty]]-AVERAGE(Table2[1Y Return vs Nifty]))/_xlfn.STDEV.P(Table2[1Y Return vs Nifty])</f>
        <v>-0.39541023841726558</v>
      </c>
      <c r="I407">
        <v>-2.1135429155135301</v>
      </c>
      <c r="J407">
        <f>(Table2[[#This Row],[1M Return vs Nifty]]-AVERAGE(Table2[1M Return vs Nifty]))/_xlfn.STDEV.P(Table2[1M Return vs Nifty])</f>
        <v>-0.25455592161760554</v>
      </c>
      <c r="K407">
        <v>-14.6703223322335</v>
      </c>
      <c r="L407">
        <f>(Table2[[#This Row],[6M Return vs Nifty]]-AVERAGE(Table2[6M Return vs Nifty]))/_xlfn.STDEV.P(Table2[6M Return vs Nifty])</f>
        <v>-0.70983509398984501</v>
      </c>
      <c r="M407">
        <v>2.5524011515465501</v>
      </c>
      <c r="N407">
        <f>(Table2[[#This Row],[1W Return vs Nifty]]-AVERAGE(Table2[1W Return vs Nifty]))/_xlfn.STDEV.P(Table2[1W Return vs Nifty])</f>
        <v>0.23872878357491603</v>
      </c>
      <c r="O407">
        <v>396.71</v>
      </c>
      <c r="P407">
        <v>406.41107459335598</v>
      </c>
      <c r="Q407">
        <v>402.146450784151</v>
      </c>
      <c r="R407">
        <v>51.2110797518529</v>
      </c>
      <c r="S407" s="1">
        <f>(Table2[[#This Row],[Close Price]]-Table2[[#This Row],[20D EMA]])/Table2[[#This Row],[20D EMA]]</f>
        <v>2.9996723047062031E-3</v>
      </c>
      <c r="T407" s="1">
        <f>(Table2[[#This Row],[Close Price]]-Table2[[#This Row],[50D EMA]])/Table2[[#This Row],[50D EMA]]</f>
        <v>-2.0942034126092534E-2</v>
      </c>
      <c r="U407" s="1">
        <f>(Table2[[#This Row],[Close Price]]-Table2[[#This Row],[200D EMA]])/Table2[[#This Row],[200D EMA]]</f>
        <v>-1.055946353839704E-2</v>
      </c>
      <c r="V407">
        <v>0.52546450064577399</v>
      </c>
      <c r="W407">
        <v>390</v>
      </c>
      <c r="X407">
        <v>401.5</v>
      </c>
      <c r="Y407">
        <v>369</v>
      </c>
      <c r="Z407">
        <v>401.5</v>
      </c>
      <c r="AA407">
        <v>390</v>
      </c>
      <c r="AB407">
        <v>401.5</v>
      </c>
      <c r="AC407" s="1">
        <f>(Table2[[#This Row],[Close Price]]/Table2[[#This Row],[Day Low]])-1</f>
        <v>2.0256410256410229E-2</v>
      </c>
      <c r="AD407" s="1">
        <f>(Table2[[#This Row],[Day High]]/Table2[[#This Row],[Close Price]])-1</f>
        <v>9.0474993717015728E-3</v>
      </c>
      <c r="AE407" s="1">
        <f>(Table2[[#This Row],[Close Price]]/Table2[[#This Row],[Current Week Low]])-1</f>
        <v>7.8319783197831949E-2</v>
      </c>
      <c r="AF407" s="1">
        <f>(Table2[[#This Row],[Current Week High]]/Table2[[#This Row],[Close Price]])-1</f>
        <v>9.0474993717015728E-3</v>
      </c>
      <c r="AG407" s="1">
        <f>(Table2[[#This Row],[Close Price]]/Table2[[#This Row],[Current Month Low]])-1</f>
        <v>2.0256410256410229E-2</v>
      </c>
      <c r="AH407" s="1">
        <f>(Table2[[#This Row],[Current Month High]]/Table2[[#This Row],[Close Price]])-1</f>
        <v>9.0474993717015728E-3</v>
      </c>
      <c r="AI407">
        <v>39.218396582055803</v>
      </c>
      <c r="AJ407">
        <v>31.320132013201299</v>
      </c>
      <c r="AK407" t="str">
        <f>IF(AND(Table2[[#This Row],[20D EMA]]&gt;Table2[[#This Row],[50D EMA]],Table2[[#This Row],[50D EMA]]&gt;Table2[[#This Row],[200D EMA]]),"Uptrend","Downtrend/NoTrend")</f>
        <v>Downtrend/NoTrend</v>
      </c>
      <c r="AL407">
        <v>7.0000000000000007E-2</v>
      </c>
      <c r="AM407" t="s">
        <v>3181</v>
      </c>
      <c r="AN407">
        <v>-1.93</v>
      </c>
      <c r="AO407" t="s">
        <v>3180</v>
      </c>
      <c r="AP407">
        <v>0.107671201851017</v>
      </c>
      <c r="AQ407">
        <f>(Table2[[#This Row],[Sharpe Ratio]]-AVERAGE(Table2[Sharpe Ratio]))/_xlfn.STDEV.P(Table2[Sharpe Ratio])</f>
        <v>0.59204969780742767</v>
      </c>
      <c r="AR4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7">
        <f>_xlfn.RANK.AVG(Table2[[#This Row],[1Y Return vs Nifty Z-Score]],Table2[1Y Return vs Nifty Z-Score])</f>
        <v>448</v>
      </c>
      <c r="AT407">
        <f>_xlfn.RANK.AVG(Table2[[#This Row],[6M Return vs Nifty Z-Score]],Table2[6M Return vs Nifty Z-Score])</f>
        <v>558</v>
      </c>
      <c r="AU407">
        <f>_xlfn.RANK.AVG(Table2[[#This Row],[Sharpe Ratio Z-Score]],Table2[Sharpe Ratio Z-Score])</f>
        <v>194</v>
      </c>
      <c r="AV407">
        <f>(Table2[[#This Row],[Rank 1Y]]+Table2[[#This Row],[Rank 6M]]+Table2[[#This Row],[Rank Sharpe]])/3</f>
        <v>400</v>
      </c>
    </row>
    <row r="408" spans="1:48" hidden="1" x14ac:dyDescent="0.3">
      <c r="A408" t="s">
        <v>203</v>
      </c>
      <c r="B408" t="s">
        <v>204</v>
      </c>
      <c r="C408" t="s">
        <v>3139</v>
      </c>
      <c r="D408" t="s">
        <v>51</v>
      </c>
      <c r="E408">
        <v>125290.304114072</v>
      </c>
      <c r="F408">
        <v>1559.55</v>
      </c>
      <c r="G408">
        <v>1.8365422504279501</v>
      </c>
      <c r="H408">
        <f>(Table2[[#This Row],[1Y Return vs Nifty]]-AVERAGE(Table2[1Y Return vs Nifty]))/_xlfn.STDEV.P(Table2[1Y Return vs Nifty])</f>
        <v>-0.38355271753264647</v>
      </c>
      <c r="I408">
        <v>-0.87026675189624103</v>
      </c>
      <c r="J408">
        <f>(Table2[[#This Row],[1M Return vs Nifty]]-AVERAGE(Table2[1M Return vs Nifty]))/_xlfn.STDEV.P(Table2[1M Return vs Nifty])</f>
        <v>-0.12169725131269737</v>
      </c>
      <c r="K408">
        <v>2.3052996962887802</v>
      </c>
      <c r="L408">
        <f>(Table2[[#This Row],[6M Return vs Nifty]]-AVERAGE(Table2[6M Return vs Nifty]))/_xlfn.STDEV.P(Table2[6M Return vs Nifty])</f>
        <v>-0.11930615596721371</v>
      </c>
      <c r="M408">
        <v>3.47284085556125</v>
      </c>
      <c r="N408">
        <f>(Table2[[#This Row],[1W Return vs Nifty]]-AVERAGE(Table2[1W Return vs Nifty]))/_xlfn.STDEV.P(Table2[1W Return vs Nifty])</f>
        <v>0.41354612839108518</v>
      </c>
      <c r="O408">
        <v>1542.13</v>
      </c>
      <c r="P408">
        <v>1570.1979869295801</v>
      </c>
      <c r="Q408">
        <v>1483.69814394266</v>
      </c>
      <c r="R408">
        <v>15.4062981388526</v>
      </c>
      <c r="S408" s="1">
        <f>(Table2[[#This Row],[Close Price]]-Table2[[#This Row],[20D EMA]])/Table2[[#This Row],[20D EMA]]</f>
        <v>1.1296064534118294E-2</v>
      </c>
      <c r="T408" s="1">
        <f>(Table2[[#This Row],[Close Price]]-Table2[[#This Row],[50D EMA]])/Table2[[#This Row],[50D EMA]]</f>
        <v>-6.7813021149018288E-3</v>
      </c>
      <c r="U408" s="1">
        <f>(Table2[[#This Row],[Close Price]]-Table2[[#This Row],[200D EMA]])/Table2[[#This Row],[200D EMA]]</f>
        <v>5.112350943284015E-2</v>
      </c>
      <c r="V408">
        <v>1.78511916419908</v>
      </c>
      <c r="W408">
        <v>1551.75</v>
      </c>
      <c r="X408">
        <v>1573.45</v>
      </c>
      <c r="Y408">
        <v>1403</v>
      </c>
      <c r="Z408">
        <v>1573.45</v>
      </c>
      <c r="AA408">
        <v>1551.75</v>
      </c>
      <c r="AB408">
        <v>1573.45</v>
      </c>
      <c r="AC408" s="1">
        <f>(Table2[[#This Row],[Close Price]]/Table2[[#This Row],[Day Low]])-1</f>
        <v>5.0265828902851251E-3</v>
      </c>
      <c r="AD408" s="1">
        <f>(Table2[[#This Row],[Day High]]/Table2[[#This Row],[Close Price]])-1</f>
        <v>8.9128274181655698E-3</v>
      </c>
      <c r="AE408" s="1">
        <f>(Table2[[#This Row],[Close Price]]/Table2[[#This Row],[Current Week Low]])-1</f>
        <v>0.11158232359230214</v>
      </c>
      <c r="AF408" s="1">
        <f>(Table2[[#This Row],[Current Week High]]/Table2[[#This Row],[Close Price]])-1</f>
        <v>8.9128274181655698E-3</v>
      </c>
      <c r="AG408" s="1">
        <f>(Table2[[#This Row],[Close Price]]/Table2[[#This Row],[Current Month Low]])-1</f>
        <v>5.0265828902851251E-3</v>
      </c>
      <c r="AH408" s="1">
        <f>(Table2[[#This Row],[Current Month High]]/Table2[[#This Row],[Close Price]])-1</f>
        <v>8.9128274181655698E-3</v>
      </c>
      <c r="AI408">
        <v>9.1372511301336807</v>
      </c>
      <c r="AJ408">
        <v>33.918681035593103</v>
      </c>
      <c r="AK408" t="str">
        <f>IF(AND(Table2[[#This Row],[20D EMA]]&gt;Table2[[#This Row],[50D EMA]],Table2[[#This Row],[50D EMA]]&gt;Table2[[#This Row],[200D EMA]]),"Uptrend","Downtrend/NoTrend")</f>
        <v>Downtrend/NoTrend</v>
      </c>
      <c r="AL408">
        <v>-0.04</v>
      </c>
      <c r="AM408" t="s">
        <v>3180</v>
      </c>
      <c r="AN408">
        <v>-0.17</v>
      </c>
      <c r="AO408" t="s">
        <v>3180</v>
      </c>
      <c r="AP408">
        <v>3.9600179466827E-2</v>
      </c>
      <c r="AQ408">
        <f>(Table2[[#This Row],[Sharpe Ratio]]-AVERAGE(Table2[Sharpe Ratio]))/_xlfn.STDEV.P(Table2[Sharpe Ratio])</f>
        <v>-0.2165956475447296</v>
      </c>
      <c r="AR4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8">
        <f>_xlfn.RANK.AVG(Table2[[#This Row],[1Y Return vs Nifty Z-Score]],Table2[1Y Return vs Nifty Z-Score])</f>
        <v>440</v>
      </c>
      <c r="AT408">
        <f>_xlfn.RANK.AVG(Table2[[#This Row],[6M Return vs Nifty Z-Score]],Table2[6M Return vs Nifty Z-Score])</f>
        <v>363</v>
      </c>
      <c r="AU408">
        <f>_xlfn.RANK.AVG(Table2[[#This Row],[Sharpe Ratio Z-Score]],Table2[Sharpe Ratio Z-Score])</f>
        <v>401</v>
      </c>
      <c r="AV408">
        <f>(Table2[[#This Row],[Rank 1Y]]+Table2[[#This Row],[Rank 6M]]+Table2[[#This Row],[Rank Sharpe]])/3</f>
        <v>401.33333333333331</v>
      </c>
    </row>
    <row r="409" spans="1:48" hidden="1" x14ac:dyDescent="0.3">
      <c r="A409" t="s">
        <v>589</v>
      </c>
      <c r="B409" t="s">
        <v>590</v>
      </c>
      <c r="C409" t="s">
        <v>3143</v>
      </c>
      <c r="D409" t="s">
        <v>75</v>
      </c>
      <c r="E409">
        <v>33390.109085647397</v>
      </c>
      <c r="F409">
        <v>4345.25</v>
      </c>
      <c r="G409">
        <v>12.725611825174999</v>
      </c>
      <c r="H409">
        <f>(Table2[[#This Row],[1Y Return vs Nifty]]-AVERAGE(Table2[1Y Return vs Nifty]))/_xlfn.STDEV.P(Table2[1Y Return vs Nifty])</f>
        <v>-0.19958221209791668</v>
      </c>
      <c r="I409">
        <v>-0.98787466434869398</v>
      </c>
      <c r="J409">
        <f>(Table2[[#This Row],[1M Return vs Nifty]]-AVERAGE(Table2[1M Return vs Nifty]))/_xlfn.STDEV.P(Table2[1M Return vs Nifty])</f>
        <v>-0.13426503900381473</v>
      </c>
      <c r="K409">
        <v>2.8694977363248402</v>
      </c>
      <c r="L409">
        <f>(Table2[[#This Row],[6M Return vs Nifty]]-AVERAGE(Table2[6M Return vs Nifty]))/_xlfn.STDEV.P(Table2[6M Return vs Nifty])</f>
        <v>-9.9679466067005826E-2</v>
      </c>
      <c r="M409">
        <v>1.78596294254701</v>
      </c>
      <c r="N409">
        <f>(Table2[[#This Row],[1W Return vs Nifty]]-AVERAGE(Table2[1W Return vs Nifty]))/_xlfn.STDEV.P(Table2[1W Return vs Nifty])</f>
        <v>9.3160646869657263E-2</v>
      </c>
      <c r="O409">
        <v>4328.67</v>
      </c>
      <c r="P409">
        <v>4393.3757988663701</v>
      </c>
      <c r="Q409">
        <v>4200.5424696586297</v>
      </c>
      <c r="R409">
        <v>55.247545415207902</v>
      </c>
      <c r="S409" s="1">
        <f>(Table2[[#This Row],[Close Price]]-Table2[[#This Row],[20D EMA]])/Table2[[#This Row],[20D EMA]]</f>
        <v>3.8302758122009594E-3</v>
      </c>
      <c r="T409" s="1">
        <f>(Table2[[#This Row],[Close Price]]-Table2[[#This Row],[50D EMA]])/Table2[[#This Row],[50D EMA]]</f>
        <v>-1.0954173070919204E-2</v>
      </c>
      <c r="U409" s="1">
        <f>(Table2[[#This Row],[Close Price]]-Table2[[#This Row],[200D EMA]])/Table2[[#This Row],[200D EMA]]</f>
        <v>3.4449724383605732E-2</v>
      </c>
      <c r="V409">
        <v>0.69233448642510698</v>
      </c>
      <c r="W409">
        <v>4320.05</v>
      </c>
      <c r="X409">
        <v>4350</v>
      </c>
      <c r="Y409">
        <v>3989.95</v>
      </c>
      <c r="Z409">
        <v>4360</v>
      </c>
      <c r="AA409">
        <v>4320.05</v>
      </c>
      <c r="AB409">
        <v>4350</v>
      </c>
      <c r="AC409" s="1">
        <f>(Table2[[#This Row],[Close Price]]/Table2[[#This Row],[Day Low]])-1</f>
        <v>5.8332658186825981E-3</v>
      </c>
      <c r="AD409" s="1">
        <f>(Table2[[#This Row],[Day High]]/Table2[[#This Row],[Close Price]])-1</f>
        <v>1.0931476900062354E-3</v>
      </c>
      <c r="AE409" s="1">
        <f>(Table2[[#This Row],[Close Price]]/Table2[[#This Row],[Current Week Low]])-1</f>
        <v>8.9048734946553187E-2</v>
      </c>
      <c r="AF409" s="1">
        <f>(Table2[[#This Row],[Current Week High]]/Table2[[#This Row],[Close Price]])-1</f>
        <v>3.3945112479143447E-3</v>
      </c>
      <c r="AG409" s="1">
        <f>(Table2[[#This Row],[Close Price]]/Table2[[#This Row],[Current Month Low]])-1</f>
        <v>5.8332658186825981E-3</v>
      </c>
      <c r="AH409" s="1">
        <f>(Table2[[#This Row],[Current Month High]]/Table2[[#This Row],[Close Price]])-1</f>
        <v>1.0931476900062354E-3</v>
      </c>
      <c r="AI409">
        <v>12.663252977389099</v>
      </c>
      <c r="AJ409">
        <v>41.079545454545404</v>
      </c>
      <c r="AK409" t="str">
        <f>IF(AND(Table2[[#This Row],[20D EMA]]&gt;Table2[[#This Row],[50D EMA]],Table2[[#This Row],[50D EMA]]&gt;Table2[[#This Row],[200D EMA]]),"Uptrend","Downtrend/NoTrend")</f>
        <v>Downtrend/NoTrend</v>
      </c>
      <c r="AL409">
        <v>0.08</v>
      </c>
      <c r="AM409" t="s">
        <v>3181</v>
      </c>
      <c r="AN409">
        <v>-0.06</v>
      </c>
      <c r="AO409" t="s">
        <v>3180</v>
      </c>
      <c r="AP409">
        <v>6.3946515258760002E-3</v>
      </c>
      <c r="AQ409">
        <f>(Table2[[#This Row],[Sharpe Ratio]]-AVERAGE(Table2[Sharpe Ratio]))/_xlfn.STDEV.P(Table2[Sharpe Ratio])</f>
        <v>-0.61105858741159846</v>
      </c>
      <c r="AR4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9">
        <f>_xlfn.RANK.AVG(Table2[[#This Row],[1Y Return vs Nifty Z-Score]],Table2[1Y Return vs Nifty Z-Score])</f>
        <v>364</v>
      </c>
      <c r="AT409">
        <f>_xlfn.RANK.AVG(Table2[[#This Row],[6M Return vs Nifty Z-Score]],Table2[6M Return vs Nifty Z-Score])</f>
        <v>357</v>
      </c>
      <c r="AU409">
        <f>_xlfn.RANK.AVG(Table2[[#This Row],[Sharpe Ratio Z-Score]],Table2[Sharpe Ratio Z-Score])</f>
        <v>483</v>
      </c>
      <c r="AV409">
        <f>(Table2[[#This Row],[Rank 1Y]]+Table2[[#This Row],[Rank 6M]]+Table2[[#This Row],[Rank Sharpe]])/3</f>
        <v>401.33333333333331</v>
      </c>
    </row>
    <row r="410" spans="1:48" x14ac:dyDescent="0.3">
      <c r="A410" t="s">
        <v>1736</v>
      </c>
      <c r="B410" t="s">
        <v>1737</v>
      </c>
      <c r="C410" t="s">
        <v>3139</v>
      </c>
      <c r="D410" t="s">
        <v>51</v>
      </c>
      <c r="E410">
        <v>4692.3824467289896</v>
      </c>
      <c r="F410">
        <v>383.4</v>
      </c>
      <c r="G410">
        <v>8.7669033810720194</v>
      </c>
      <c r="H410">
        <f>(Table2[[#This Row],[1Y Return vs Nifty]]-AVERAGE(Table2[1Y Return vs Nifty]))/_xlfn.STDEV.P(Table2[1Y Return vs Nifty])</f>
        <v>-0.26646447309653609</v>
      </c>
      <c r="I410">
        <v>8.9988963533755904</v>
      </c>
      <c r="J410">
        <f>(Table2[[#This Row],[1M Return vs Nifty]]-AVERAGE(Table2[1M Return vs Nifty]))/_xlfn.STDEV.P(Table2[1M Return vs Nifty])</f>
        <v>0.93293881874091877</v>
      </c>
      <c r="K410">
        <v>18.932889270738801</v>
      </c>
      <c r="L410">
        <f>(Table2[[#This Row],[6M Return vs Nifty]]-AVERAGE(Table2[6M Return vs Nifty]))/_xlfn.STDEV.P(Table2[6M Return vs Nifty])</f>
        <v>0.45911581860186151</v>
      </c>
      <c r="M410">
        <v>8.4173733590222604</v>
      </c>
      <c r="N410">
        <f>(Table2[[#This Row],[1W Return vs Nifty]]-AVERAGE(Table2[1W Return vs Nifty]))/_xlfn.STDEV.P(Table2[1W Return vs Nifty])</f>
        <v>1.3526516883121456</v>
      </c>
      <c r="O410">
        <v>363.39</v>
      </c>
      <c r="P410">
        <v>358.11670615266797</v>
      </c>
      <c r="Q410">
        <v>329.996768207522</v>
      </c>
      <c r="R410">
        <v>57.197909345104001</v>
      </c>
      <c r="S410" s="1">
        <f>(Table2[[#This Row],[Close Price]]-Table2[[#This Row],[20D EMA]])/Table2[[#This Row],[20D EMA]]</f>
        <v>5.5064806406340275E-2</v>
      </c>
      <c r="T410" s="1">
        <f>(Table2[[#This Row],[Close Price]]-Table2[[#This Row],[50D EMA]])/Table2[[#This Row],[50D EMA]]</f>
        <v>7.060071036326783E-2</v>
      </c>
      <c r="U410" s="1">
        <f>(Table2[[#This Row],[Close Price]]-Table2[[#This Row],[200D EMA]])/Table2[[#This Row],[200D EMA]]</f>
        <v>0.16182955997585646</v>
      </c>
      <c r="V410">
        <v>0.57652308031684696</v>
      </c>
      <c r="W410">
        <v>381.5</v>
      </c>
      <c r="X410">
        <v>386.45</v>
      </c>
      <c r="Y410">
        <v>338.9</v>
      </c>
      <c r="Z410">
        <v>386.45</v>
      </c>
      <c r="AA410">
        <v>381.5</v>
      </c>
      <c r="AB410">
        <v>386.45</v>
      </c>
      <c r="AC410" s="1">
        <f>(Table2[[#This Row],[Close Price]]/Table2[[#This Row],[Day Low]])-1</f>
        <v>4.980340760157187E-3</v>
      </c>
      <c r="AD410" s="1">
        <f>(Table2[[#This Row],[Day High]]/Table2[[#This Row],[Close Price]])-1</f>
        <v>7.955138236828363E-3</v>
      </c>
      <c r="AE410" s="1">
        <f>(Table2[[#This Row],[Close Price]]/Table2[[#This Row],[Current Week Low]])-1</f>
        <v>0.13130717025671301</v>
      </c>
      <c r="AF410" s="1">
        <f>(Table2[[#This Row],[Current Week High]]/Table2[[#This Row],[Close Price]])-1</f>
        <v>7.955138236828363E-3</v>
      </c>
      <c r="AG410" s="1">
        <f>(Table2[[#This Row],[Close Price]]/Table2[[#This Row],[Current Month Low]])-1</f>
        <v>4.980340760157187E-3</v>
      </c>
      <c r="AH410" s="1">
        <f>(Table2[[#This Row],[Current Month High]]/Table2[[#This Row],[Close Price]])-1</f>
        <v>7.955138236828363E-3</v>
      </c>
      <c r="AI410">
        <v>7.1726656233698396</v>
      </c>
      <c r="AJ410">
        <v>53.298680527788797</v>
      </c>
      <c r="AK410" t="str">
        <f>IF(AND(Table2[[#This Row],[20D EMA]]&gt;Table2[[#This Row],[50D EMA]],Table2[[#This Row],[50D EMA]]&gt;Table2[[#This Row],[200D EMA]]),"Uptrend","Downtrend/NoTrend")</f>
        <v>Uptrend</v>
      </c>
      <c r="AL410">
        <v>0.17</v>
      </c>
      <c r="AM410" t="s">
        <v>3181</v>
      </c>
      <c r="AN410">
        <v>2.71</v>
      </c>
      <c r="AO410" t="s">
        <v>3181</v>
      </c>
      <c r="AP410">
        <v>-4.9333354787664999E-2</v>
      </c>
      <c r="AQ410">
        <f>(Table2[[#This Row],[Sharpe Ratio]]-AVERAGE(Table2[Sharpe Ratio]))/_xlfn.STDEV.P(Table2[Sharpe Ratio])</f>
        <v>-1.2730758648495681</v>
      </c>
      <c r="AR4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1.2051659877088217</v>
      </c>
      <c r="AS410">
        <f>_xlfn.RANK.AVG(Table2[[#This Row],[1Y Return vs Nifty Z-Score]],Table2[1Y Return vs Nifty Z-Score])</f>
        <v>386</v>
      </c>
      <c r="AT410">
        <f>_xlfn.RANK.AVG(Table2[[#This Row],[6M Return vs Nifty Z-Score]],Table2[6M Return vs Nifty Z-Score])</f>
        <v>165</v>
      </c>
      <c r="AU410">
        <f>_xlfn.RANK.AVG(Table2[[#This Row],[Sharpe Ratio Z-Score]],Table2[Sharpe Ratio Z-Score])</f>
        <v>660</v>
      </c>
      <c r="AV410">
        <f>(Table2[[#This Row],[Rank 1Y]]+Table2[[#This Row],[Rank 6M]]+Table2[[#This Row],[Rank Sharpe]])/3</f>
        <v>403.66666666666669</v>
      </c>
    </row>
    <row r="411" spans="1:48" x14ac:dyDescent="0.3">
      <c r="A411" t="s">
        <v>115</v>
      </c>
      <c r="B411" t="s">
        <v>116</v>
      </c>
      <c r="C411" t="s">
        <v>3142</v>
      </c>
      <c r="D411" t="s">
        <v>117</v>
      </c>
      <c r="E411">
        <v>235036.651072398</v>
      </c>
      <c r="F411">
        <v>968.3</v>
      </c>
      <c r="G411">
        <v>5.6692969276458403</v>
      </c>
      <c r="H411">
        <f>(Table2[[#This Row],[1Y Return vs Nifty]]-AVERAGE(Table2[1Y Return vs Nifty]))/_xlfn.STDEV.P(Table2[1Y Return vs Nifty])</f>
        <v>-0.31879844166592447</v>
      </c>
      <c r="I411">
        <v>-0.41921074425349197</v>
      </c>
      <c r="J411">
        <f>(Table2[[#This Row],[1M Return vs Nifty]]-AVERAGE(Table2[1M Return vs Nifty]))/_xlfn.STDEV.P(Table2[1M Return vs Nifty])</f>
        <v>-7.3496615635664439E-2</v>
      </c>
      <c r="K411">
        <v>1.23668593070466</v>
      </c>
      <c r="L411">
        <f>(Table2[[#This Row],[6M Return vs Nifty]]-AVERAGE(Table2[6M Return vs Nifty]))/_xlfn.STDEV.P(Table2[6M Return vs Nifty])</f>
        <v>-0.15647989552659339</v>
      </c>
      <c r="M411">
        <v>0.115591136289293</v>
      </c>
      <c r="N411">
        <f>(Table2[[#This Row],[1W Return vs Nifty]]-AVERAGE(Table2[1W Return vs Nifty]))/_xlfn.STDEV.P(Table2[1W Return vs Nifty])</f>
        <v>-0.22408986150378329</v>
      </c>
      <c r="O411">
        <v>973.59</v>
      </c>
      <c r="P411">
        <v>967.23699370640895</v>
      </c>
      <c r="Q411">
        <v>905.84303161190996</v>
      </c>
      <c r="R411">
        <v>39.441795126614203</v>
      </c>
      <c r="S411" s="1">
        <f>(Table2[[#This Row],[Close Price]]-Table2[[#This Row],[20D EMA]])/Table2[[#This Row],[20D EMA]]</f>
        <v>-5.4334987006851724E-3</v>
      </c>
      <c r="T411" s="1">
        <f>(Table2[[#This Row],[Close Price]]-Table2[[#This Row],[50D EMA]])/Table2[[#This Row],[50D EMA]]</f>
        <v>1.0990132723497363E-3</v>
      </c>
      <c r="U411" s="1">
        <f>(Table2[[#This Row],[Close Price]]-Table2[[#This Row],[200D EMA]])/Table2[[#This Row],[200D EMA]]</f>
        <v>6.8948996910591032E-2</v>
      </c>
      <c r="V411">
        <v>0.54811075003243204</v>
      </c>
      <c r="W411">
        <v>965</v>
      </c>
      <c r="X411">
        <v>978</v>
      </c>
      <c r="Y411">
        <v>909</v>
      </c>
      <c r="Z411">
        <v>978</v>
      </c>
      <c r="AA411">
        <v>965</v>
      </c>
      <c r="AB411">
        <v>978</v>
      </c>
      <c r="AC411" s="1">
        <f>(Table2[[#This Row],[Close Price]]/Table2[[#This Row],[Day Low]])-1</f>
        <v>3.4196891191708989E-3</v>
      </c>
      <c r="AD411" s="1">
        <f>(Table2[[#This Row],[Day High]]/Table2[[#This Row],[Close Price]])-1</f>
        <v>1.0017556542393891E-2</v>
      </c>
      <c r="AE411" s="1">
        <f>(Table2[[#This Row],[Close Price]]/Table2[[#This Row],[Current Week Low]])-1</f>
        <v>6.5236523652365097E-2</v>
      </c>
      <c r="AF411" s="1">
        <f>(Table2[[#This Row],[Current Week High]]/Table2[[#This Row],[Close Price]])-1</f>
        <v>1.0017556542393891E-2</v>
      </c>
      <c r="AG411" s="1">
        <f>(Table2[[#This Row],[Close Price]]/Table2[[#This Row],[Current Month Low]])-1</f>
        <v>3.4196891191708989E-3</v>
      </c>
      <c r="AH411" s="1">
        <f>(Table2[[#This Row],[Current Month High]]/Table2[[#This Row],[Close Price]])-1</f>
        <v>1.0017556542393891E-2</v>
      </c>
      <c r="AI411">
        <v>9.7800268511824804</v>
      </c>
      <c r="AJ411">
        <v>33.928077455048403</v>
      </c>
      <c r="AK411" t="str">
        <f>IF(AND(Table2[[#This Row],[20D EMA]]&gt;Table2[[#This Row],[50D EMA]],Table2[[#This Row],[50D EMA]]&gt;Table2[[#This Row],[200D EMA]]),"Uptrend","Downtrend/NoTrend")</f>
        <v>Uptrend</v>
      </c>
      <c r="AL411">
        <v>0.03</v>
      </c>
      <c r="AM411" t="s">
        <v>3181</v>
      </c>
      <c r="AN411">
        <v>-2.13</v>
      </c>
      <c r="AO411" t="s">
        <v>3180</v>
      </c>
      <c r="AP411">
        <v>2.6752627066679999E-2</v>
      </c>
      <c r="AQ411">
        <f>(Table2[[#This Row],[Sharpe Ratio]]-AVERAGE(Table2[Sharpe Ratio]))/_xlfn.STDEV.P(Table2[Sharpe Ratio])</f>
        <v>-0.36921732243174815</v>
      </c>
      <c r="AR4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-1.1420821367637137</v>
      </c>
      <c r="AS411">
        <f>_xlfn.RANK.AVG(Table2[[#This Row],[1Y Return vs Nifty Z-Score]],Table2[1Y Return vs Nifty Z-Score])</f>
        <v>407</v>
      </c>
      <c r="AT411">
        <f>_xlfn.RANK.AVG(Table2[[#This Row],[6M Return vs Nifty Z-Score]],Table2[6M Return vs Nifty Z-Score])</f>
        <v>372</v>
      </c>
      <c r="AU411">
        <f>_xlfn.RANK.AVG(Table2[[#This Row],[Sharpe Ratio Z-Score]],Table2[Sharpe Ratio Z-Score])</f>
        <v>433</v>
      </c>
      <c r="AV411">
        <f>(Table2[[#This Row],[Rank 1Y]]+Table2[[#This Row],[Rank 6M]]+Table2[[#This Row],[Rank Sharpe]])/3</f>
        <v>404</v>
      </c>
    </row>
    <row r="412" spans="1:48" hidden="1" x14ac:dyDescent="0.3">
      <c r="A412" t="s">
        <v>1456</v>
      </c>
      <c r="B412" t="s">
        <v>1457</v>
      </c>
      <c r="C412" t="s">
        <v>3152</v>
      </c>
      <c r="D412" t="s">
        <v>1458</v>
      </c>
      <c r="E412">
        <v>7215.4803470001398</v>
      </c>
      <c r="F412">
        <v>947.75</v>
      </c>
      <c r="G412">
        <v>-10.984548177495601</v>
      </c>
      <c r="H412">
        <f>(Table2[[#This Row],[1Y Return vs Nifty]]-AVERAGE(Table2[1Y Return vs Nifty]))/_xlfn.STDEV.P(Table2[1Y Return vs Nifty])</f>
        <v>-0.60016465761240878</v>
      </c>
      <c r="I412">
        <v>1.70154505030703</v>
      </c>
      <c r="J412">
        <f>(Table2[[#This Row],[1M Return vs Nifty]]-AVERAGE(Table2[1M Return vs Nifty]))/_xlfn.STDEV.P(Table2[1M Return vs Nifty])</f>
        <v>0.15313106625197201</v>
      </c>
      <c r="K412">
        <v>44.4621381126831</v>
      </c>
      <c r="L412">
        <f>(Table2[[#This Row],[6M Return vs Nifty]]-AVERAGE(Table2[6M Return vs Nifty]))/_xlfn.STDEV.P(Table2[6M Return vs Nifty])</f>
        <v>1.3471987519882616</v>
      </c>
      <c r="M412">
        <v>8.6525885483242799</v>
      </c>
      <c r="N412">
        <f>(Table2[[#This Row],[1W Return vs Nifty]]-AVERAGE(Table2[1W Return vs Nifty]))/_xlfn.STDEV.P(Table2[1W Return vs Nifty])</f>
        <v>1.3973256573672168</v>
      </c>
      <c r="O412">
        <v>924.07</v>
      </c>
      <c r="P412">
        <v>933.86525775250902</v>
      </c>
      <c r="Q412">
        <v>859.35702491581901</v>
      </c>
      <c r="R412">
        <v>59.751837633881799</v>
      </c>
      <c r="S412" s="1">
        <f>(Table2[[#This Row],[Close Price]]-Table2[[#This Row],[20D EMA]])/Table2[[#This Row],[20D EMA]]</f>
        <v>2.5625764281926637E-2</v>
      </c>
      <c r="T412" s="1">
        <f>(Table2[[#This Row],[Close Price]]-Table2[[#This Row],[50D EMA]])/Table2[[#This Row],[50D EMA]]</f>
        <v>1.4868035974383235E-2</v>
      </c>
      <c r="U412" s="1">
        <f>(Table2[[#This Row],[Close Price]]-Table2[[#This Row],[200D EMA]])/Table2[[#This Row],[200D EMA]]</f>
        <v>0.10285943155330557</v>
      </c>
      <c r="V412">
        <v>0.395565776864435</v>
      </c>
      <c r="W412">
        <v>941.15</v>
      </c>
      <c r="X412">
        <v>951.95</v>
      </c>
      <c r="Y412">
        <v>847.05</v>
      </c>
      <c r="Z412">
        <v>954.55</v>
      </c>
      <c r="AA412">
        <v>941.15</v>
      </c>
      <c r="AB412">
        <v>951.95</v>
      </c>
      <c r="AC412" s="1">
        <f>(Table2[[#This Row],[Close Price]]/Table2[[#This Row],[Day Low]])-1</f>
        <v>7.0126972321096215E-3</v>
      </c>
      <c r="AD412" s="1">
        <f>(Table2[[#This Row],[Day High]]/Table2[[#This Row],[Close Price]])-1</f>
        <v>4.4315484041150821E-3</v>
      </c>
      <c r="AE412" s="1">
        <f>(Table2[[#This Row],[Close Price]]/Table2[[#This Row],[Current Week Low]])-1</f>
        <v>0.11888318281093202</v>
      </c>
      <c r="AF412" s="1">
        <f>(Table2[[#This Row],[Current Week High]]/Table2[[#This Row],[Close Price]])-1</f>
        <v>7.1748878923765247E-3</v>
      </c>
      <c r="AG412" s="1">
        <f>(Table2[[#This Row],[Close Price]]/Table2[[#This Row],[Current Month Low]])-1</f>
        <v>7.0126972321096215E-3</v>
      </c>
      <c r="AH412" s="1">
        <f>(Table2[[#This Row],[Current Month High]]/Table2[[#This Row],[Close Price]])-1</f>
        <v>4.4315484041150821E-3</v>
      </c>
      <c r="AI412">
        <v>17.858084938011</v>
      </c>
      <c r="AJ412">
        <v>60.228233305156301</v>
      </c>
      <c r="AK412" t="str">
        <f>IF(AND(Table2[[#This Row],[20D EMA]]&gt;Table2[[#This Row],[50D EMA]],Table2[[#This Row],[50D EMA]]&gt;Table2[[#This Row],[200D EMA]]),"Uptrend","Downtrend/NoTrend")</f>
        <v>Downtrend/NoTrend</v>
      </c>
      <c r="AL412">
        <v>0.01</v>
      </c>
      <c r="AM412" t="s">
        <v>3181</v>
      </c>
      <c r="AN412">
        <v>3.7</v>
      </c>
      <c r="AO412" t="s">
        <v>3181</v>
      </c>
      <c r="AP412">
        <v>-3.1610195971629999E-2</v>
      </c>
      <c r="AQ412">
        <f>(Table2[[#This Row],[Sharpe Ratio]]-AVERAGE(Table2[Sharpe Ratio]))/_xlfn.STDEV.P(Table2[Sharpe Ratio])</f>
        <v>-1.0625347361937365</v>
      </c>
      <c r="AR4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2">
        <f>_xlfn.RANK.AVG(Table2[[#This Row],[1Y Return vs Nifty Z-Score]],Table2[1Y Return vs Nifty Z-Score])</f>
        <v>520</v>
      </c>
      <c r="AT412">
        <f>_xlfn.RANK.AVG(Table2[[#This Row],[6M Return vs Nifty Z-Score]],Table2[6M Return vs Nifty Z-Score])</f>
        <v>68</v>
      </c>
      <c r="AU412">
        <f>_xlfn.RANK.AVG(Table2[[#This Row],[Sharpe Ratio Z-Score]],Table2[Sharpe Ratio Z-Score])</f>
        <v>624</v>
      </c>
      <c r="AV412">
        <f>(Table2[[#This Row],[Rank 1Y]]+Table2[[#This Row],[Rank 6M]]+Table2[[#This Row],[Rank Sharpe]])/3</f>
        <v>404</v>
      </c>
    </row>
    <row r="413" spans="1:48" hidden="1" x14ac:dyDescent="0.3">
      <c r="A413" t="s">
        <v>1183</v>
      </c>
      <c r="B413" t="s">
        <v>1184</v>
      </c>
      <c r="C413" t="s">
        <v>3147</v>
      </c>
      <c r="D413" t="s">
        <v>935</v>
      </c>
      <c r="E413">
        <v>10243.870637112799</v>
      </c>
      <c r="F413">
        <v>75.540000000000006</v>
      </c>
      <c r="G413">
        <v>9.9818817227242302</v>
      </c>
      <c r="H413">
        <f>(Table2[[#This Row],[1Y Return vs Nifty]]-AVERAGE(Table2[1Y Return vs Nifty]))/_xlfn.STDEV.P(Table2[1Y Return vs Nifty])</f>
        <v>-0.24593745028052114</v>
      </c>
      <c r="I413">
        <v>2.5263202971291898</v>
      </c>
      <c r="J413">
        <f>(Table2[[#This Row],[1M Return vs Nifty]]-AVERAGE(Table2[1M Return vs Nifty]))/_xlfn.STDEV.P(Table2[1M Return vs Nifty])</f>
        <v>0.24126799495683662</v>
      </c>
      <c r="K413">
        <v>-5.0911794202856404</v>
      </c>
      <c r="L413">
        <f>(Table2[[#This Row],[6M Return vs Nifty]]-AVERAGE(Table2[6M Return vs Nifty]))/_xlfn.STDEV.P(Table2[6M Return vs Nifty])</f>
        <v>-0.37660659246836037</v>
      </c>
      <c r="M413">
        <v>12.5126674873102</v>
      </c>
      <c r="N413">
        <f>(Table2[[#This Row],[1W Return vs Nifty]]-AVERAGE(Table2[1W Return vs Nifty]))/_xlfn.STDEV.P(Table2[1W Return vs Nifty])</f>
        <v>2.1304630350259681</v>
      </c>
      <c r="O413">
        <v>70.34</v>
      </c>
      <c r="P413">
        <v>73.609010424388401</v>
      </c>
      <c r="Q413">
        <v>73.969716676813206</v>
      </c>
      <c r="R413">
        <v>41.0743919278978</v>
      </c>
      <c r="S413" s="1">
        <f>(Table2[[#This Row],[Close Price]]-Table2[[#This Row],[20D EMA]])/Table2[[#This Row],[20D EMA]]</f>
        <v>7.3926642024452691E-2</v>
      </c>
      <c r="T413" s="1">
        <f>(Table2[[#This Row],[Close Price]]-Table2[[#This Row],[50D EMA]])/Table2[[#This Row],[50D EMA]]</f>
        <v>2.6233059845236318E-2</v>
      </c>
      <c r="U413" s="1">
        <f>(Table2[[#This Row],[Close Price]]-Table2[[#This Row],[200D EMA]])/Table2[[#This Row],[200D EMA]]</f>
        <v>2.1228732429078318E-2</v>
      </c>
      <c r="V413">
        <v>0.77605408839399204</v>
      </c>
      <c r="W413">
        <v>74.349999999999994</v>
      </c>
      <c r="X413">
        <v>77.59</v>
      </c>
      <c r="Y413">
        <v>61.26</v>
      </c>
      <c r="Z413">
        <v>77.59</v>
      </c>
      <c r="AA413">
        <v>74.349999999999994</v>
      </c>
      <c r="AB413">
        <v>77.59</v>
      </c>
      <c r="AC413" s="1">
        <f>(Table2[[#This Row],[Close Price]]/Table2[[#This Row],[Day Low]])-1</f>
        <v>1.6005379959650456E-2</v>
      </c>
      <c r="AD413" s="1">
        <f>(Table2[[#This Row],[Day High]]/Table2[[#This Row],[Close Price]])-1</f>
        <v>2.7137940164151386E-2</v>
      </c>
      <c r="AE413" s="1">
        <f>(Table2[[#This Row],[Close Price]]/Table2[[#This Row],[Current Week Low]])-1</f>
        <v>0.23310479921645455</v>
      </c>
      <c r="AF413" s="1">
        <f>(Table2[[#This Row],[Current Week High]]/Table2[[#This Row],[Close Price]])-1</f>
        <v>2.7137940164151386E-2</v>
      </c>
      <c r="AG413" s="1">
        <f>(Table2[[#This Row],[Close Price]]/Table2[[#This Row],[Current Month Low]])-1</f>
        <v>1.6005379959650456E-2</v>
      </c>
      <c r="AH413" s="1">
        <f>(Table2[[#This Row],[Current Month High]]/Table2[[#This Row],[Close Price]])-1</f>
        <v>2.7137940164151386E-2</v>
      </c>
      <c r="AI413">
        <v>25.562615832671401</v>
      </c>
      <c r="AJ413">
        <v>40.670391061452499</v>
      </c>
      <c r="AK413" t="str">
        <f>IF(AND(Table2[[#This Row],[20D EMA]]&gt;Table2[[#This Row],[50D EMA]],Table2[[#This Row],[50D EMA]]&gt;Table2[[#This Row],[200D EMA]]),"Uptrend","Downtrend/NoTrend")</f>
        <v>Downtrend/NoTrend</v>
      </c>
      <c r="AL413">
        <v>0</v>
      </c>
      <c r="AM413">
        <v>0</v>
      </c>
      <c r="AN413">
        <v>4.21</v>
      </c>
      <c r="AO413" t="s">
        <v>3181</v>
      </c>
      <c r="AP413">
        <v>4.4103121792602E-2</v>
      </c>
      <c r="AQ413">
        <f>(Table2[[#This Row],[Sharpe Ratio]]-AVERAGE(Table2[Sharpe Ratio]))/_xlfn.STDEV.P(Table2[Sharpe Ratio])</f>
        <v>-0.16310323293729326</v>
      </c>
      <c r="AR4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3">
        <f>_xlfn.RANK.AVG(Table2[[#This Row],[1Y Return vs Nifty Z-Score]],Table2[1Y Return vs Nifty Z-Score])</f>
        <v>380</v>
      </c>
      <c r="AT413">
        <f>_xlfn.RANK.AVG(Table2[[#This Row],[6M Return vs Nifty Z-Score]],Table2[6M Return vs Nifty Z-Score])</f>
        <v>449</v>
      </c>
      <c r="AU413">
        <f>_xlfn.RANK.AVG(Table2[[#This Row],[Sharpe Ratio Z-Score]],Table2[Sharpe Ratio Z-Score])</f>
        <v>386</v>
      </c>
      <c r="AV413">
        <f>(Table2[[#This Row],[Rank 1Y]]+Table2[[#This Row],[Rank 6M]]+Table2[[#This Row],[Rank Sharpe]])/3</f>
        <v>405</v>
      </c>
    </row>
    <row r="414" spans="1:48" hidden="1" x14ac:dyDescent="0.3">
      <c r="A414" t="s">
        <v>1775</v>
      </c>
      <c r="B414" t="s">
        <v>1776</v>
      </c>
      <c r="C414" t="s">
        <v>3137</v>
      </c>
      <c r="D414" t="s">
        <v>989</v>
      </c>
      <c r="E414">
        <v>4443.1162566311305</v>
      </c>
      <c r="F414">
        <v>35.29</v>
      </c>
      <c r="G414">
        <v>-2.8488770453705898</v>
      </c>
      <c r="H414">
        <f>(Table2[[#This Row],[1Y Return vs Nifty]]-AVERAGE(Table2[1Y Return vs Nifty]))/_xlfn.STDEV.P(Table2[1Y Return vs Nifty])</f>
        <v>-0.46271273667888435</v>
      </c>
      <c r="I414">
        <v>-12.7171512674842</v>
      </c>
      <c r="J414">
        <f>(Table2[[#This Row],[1M Return vs Nifty]]-AVERAGE(Table2[1M Return vs Nifty]))/_xlfn.STDEV.P(Table2[1M Return vs Nifty])</f>
        <v>-1.3876760982145886</v>
      </c>
      <c r="K414">
        <v>-9.2174624097573403</v>
      </c>
      <c r="L414">
        <f>(Table2[[#This Row],[6M Return vs Nifty]]-AVERAGE(Table2[6M Return vs Nifty]))/_xlfn.STDEV.P(Table2[6M Return vs Nifty])</f>
        <v>-0.52014710648660778</v>
      </c>
      <c r="M414">
        <v>3.7068259054300698</v>
      </c>
      <c r="N414">
        <f>(Table2[[#This Row],[1W Return vs Nifty]]-AVERAGE(Table2[1W Return vs Nifty]))/_xlfn.STDEV.P(Table2[1W Return vs Nifty])</f>
        <v>0.45798645942671024</v>
      </c>
      <c r="O414">
        <v>36.04</v>
      </c>
      <c r="P414">
        <v>37.838263281582499</v>
      </c>
      <c r="Q414">
        <v>35.682578670353301</v>
      </c>
      <c r="R414">
        <v>40.3021857678578</v>
      </c>
      <c r="S414" s="1">
        <f>(Table2[[#This Row],[Close Price]]-Table2[[#This Row],[20D EMA]])/Table2[[#This Row],[20D EMA]]</f>
        <v>-2.0810210876803552E-2</v>
      </c>
      <c r="T414" s="1">
        <f>(Table2[[#This Row],[Close Price]]-Table2[[#This Row],[50D EMA]])/Table2[[#This Row],[50D EMA]]</f>
        <v>-6.7346200924154165E-2</v>
      </c>
      <c r="U414" s="1">
        <f>(Table2[[#This Row],[Close Price]]-Table2[[#This Row],[200D EMA]])/Table2[[#This Row],[200D EMA]]</f>
        <v>-1.1001970288640439E-2</v>
      </c>
      <c r="V414">
        <v>0.514584035467472</v>
      </c>
      <c r="W414">
        <v>34.85</v>
      </c>
      <c r="X414">
        <v>35.4</v>
      </c>
      <c r="Y414">
        <v>31.86</v>
      </c>
      <c r="Z414">
        <v>35.4</v>
      </c>
      <c r="AA414">
        <v>34.85</v>
      </c>
      <c r="AB414">
        <v>35.4</v>
      </c>
      <c r="AC414" s="1">
        <f>(Table2[[#This Row],[Close Price]]/Table2[[#This Row],[Day Low]])-1</f>
        <v>1.2625538020085925E-2</v>
      </c>
      <c r="AD414" s="1">
        <f>(Table2[[#This Row],[Day High]]/Table2[[#This Row],[Close Price]])-1</f>
        <v>3.1170303202039396E-3</v>
      </c>
      <c r="AE414" s="1">
        <f>(Table2[[#This Row],[Close Price]]/Table2[[#This Row],[Current Week Low]])-1</f>
        <v>0.10765850596359061</v>
      </c>
      <c r="AF414" s="1">
        <f>(Table2[[#This Row],[Current Week High]]/Table2[[#This Row],[Close Price]])-1</f>
        <v>3.1170303202039396E-3</v>
      </c>
      <c r="AG414" s="1">
        <f>(Table2[[#This Row],[Close Price]]/Table2[[#This Row],[Current Month Low]])-1</f>
        <v>1.2625538020085925E-2</v>
      </c>
      <c r="AH414" s="1">
        <f>(Table2[[#This Row],[Current Month High]]/Table2[[#This Row],[Close Price]])-1</f>
        <v>3.1170303202039396E-3</v>
      </c>
      <c r="AI414">
        <v>30.631907055823099</v>
      </c>
      <c r="AJ414">
        <v>42.585858585858503</v>
      </c>
      <c r="AK414" t="str">
        <f>IF(AND(Table2[[#This Row],[20D EMA]]&gt;Table2[[#This Row],[50D EMA]],Table2[[#This Row],[50D EMA]]&gt;Table2[[#This Row],[200D EMA]]),"Uptrend","Downtrend/NoTrend")</f>
        <v>Downtrend/NoTrend</v>
      </c>
      <c r="AL414">
        <v>-7.0000000000000007E-2</v>
      </c>
      <c r="AM414" t="s">
        <v>3180</v>
      </c>
      <c r="AN414">
        <v>-8.08</v>
      </c>
      <c r="AO414" t="s">
        <v>3180</v>
      </c>
      <c r="AP414">
        <v>8.9109973512594004E-2</v>
      </c>
      <c r="AQ414">
        <f>(Table2[[#This Row],[Sharpe Ratio]]-AVERAGE(Table2[Sharpe Ratio]))/_xlfn.STDEV.P(Table2[Sharpe Ratio])</f>
        <v>0.37155277600167602</v>
      </c>
      <c r="AR4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4">
        <f>_xlfn.RANK.AVG(Table2[[#This Row],[1Y Return vs Nifty Z-Score]],Table2[1Y Return vs Nifty Z-Score])</f>
        <v>472</v>
      </c>
      <c r="AT414">
        <f>_xlfn.RANK.AVG(Table2[[#This Row],[6M Return vs Nifty Z-Score]],Table2[6M Return vs Nifty Z-Score])</f>
        <v>501</v>
      </c>
      <c r="AU414">
        <f>_xlfn.RANK.AVG(Table2[[#This Row],[Sharpe Ratio Z-Score]],Table2[Sharpe Ratio Z-Score])</f>
        <v>243</v>
      </c>
      <c r="AV414">
        <f>(Table2[[#This Row],[Rank 1Y]]+Table2[[#This Row],[Rank 6M]]+Table2[[#This Row],[Rank Sharpe]])/3</f>
        <v>405.33333333333331</v>
      </c>
    </row>
    <row r="415" spans="1:48" hidden="1" x14ac:dyDescent="0.3">
      <c r="A415" t="s">
        <v>689</v>
      </c>
      <c r="B415" t="s">
        <v>690</v>
      </c>
      <c r="C415" t="s">
        <v>3139</v>
      </c>
      <c r="D415" t="s">
        <v>247</v>
      </c>
      <c r="E415">
        <v>25925.861534257499</v>
      </c>
      <c r="F415">
        <v>3087.8</v>
      </c>
      <c r="G415">
        <v>1.7106273259225599</v>
      </c>
      <c r="H415">
        <f>(Table2[[#This Row],[1Y Return vs Nifty]]-AVERAGE(Table2[1Y Return vs Nifty]))/_xlfn.STDEV.P(Table2[1Y Return vs Nifty])</f>
        <v>-0.38568004642369824</v>
      </c>
      <c r="I415">
        <v>-0.27798805974700402</v>
      </c>
      <c r="J415">
        <f>(Table2[[#This Row],[1M Return vs Nifty]]-AVERAGE(Table2[1M Return vs Nifty]))/_xlfn.STDEV.P(Table2[1M Return vs Nifty])</f>
        <v>-5.8405312006202137E-2</v>
      </c>
      <c r="K415">
        <v>23.8914263744166</v>
      </c>
      <c r="L415">
        <f>(Table2[[#This Row],[6M Return vs Nifty]]-AVERAGE(Table2[6M Return vs Nifty]))/_xlfn.STDEV.P(Table2[6M Return vs Nifty])</f>
        <v>0.63160785718877155</v>
      </c>
      <c r="M415">
        <v>0.955811019394877</v>
      </c>
      <c r="N415">
        <f>(Table2[[#This Row],[1W Return vs Nifty]]-AVERAGE(Table2[1W Return vs Nifty]))/_xlfn.STDEV.P(Table2[1W Return vs Nifty])</f>
        <v>-6.4508513170373691E-2</v>
      </c>
      <c r="O415">
        <v>3224.74</v>
      </c>
      <c r="P415">
        <v>3254.4065483412501</v>
      </c>
      <c r="Q415">
        <v>2912.2676520771302</v>
      </c>
      <c r="R415">
        <v>26.4356688165634</v>
      </c>
      <c r="S415" s="1">
        <f>(Table2[[#This Row],[Close Price]]-Table2[[#This Row],[20D EMA]])/Table2[[#This Row],[20D EMA]]</f>
        <v>-4.2465439074157799E-2</v>
      </c>
      <c r="T415" s="1">
        <f>(Table2[[#This Row],[Close Price]]-Table2[[#This Row],[50D EMA]])/Table2[[#This Row],[50D EMA]]</f>
        <v>-5.1194141194857219E-2</v>
      </c>
      <c r="U415" s="1">
        <f>(Table2[[#This Row],[Close Price]]-Table2[[#This Row],[200D EMA]])/Table2[[#This Row],[200D EMA]]</f>
        <v>6.0273425692063121E-2</v>
      </c>
      <c r="V415">
        <v>1.28714113993213</v>
      </c>
      <c r="W415">
        <v>3063.9</v>
      </c>
      <c r="X415">
        <v>3148.45</v>
      </c>
      <c r="Y415">
        <v>3012.05</v>
      </c>
      <c r="Z415">
        <v>3148.45</v>
      </c>
      <c r="AA415">
        <v>3063.9</v>
      </c>
      <c r="AB415">
        <v>3148.45</v>
      </c>
      <c r="AC415" s="1">
        <f>(Table2[[#This Row],[Close Price]]/Table2[[#This Row],[Day Low]])-1</f>
        <v>7.8005156826268518E-3</v>
      </c>
      <c r="AD415" s="1">
        <f>(Table2[[#This Row],[Day High]]/Table2[[#This Row],[Close Price]])-1</f>
        <v>1.9641816179804206E-2</v>
      </c>
      <c r="AE415" s="1">
        <f>(Table2[[#This Row],[Close Price]]/Table2[[#This Row],[Current Week Low]])-1</f>
        <v>2.5148984910609018E-2</v>
      </c>
      <c r="AF415" s="1">
        <f>(Table2[[#This Row],[Current Week High]]/Table2[[#This Row],[Close Price]])-1</f>
        <v>1.9641816179804206E-2</v>
      </c>
      <c r="AG415" s="1">
        <f>(Table2[[#This Row],[Close Price]]/Table2[[#This Row],[Current Month Low]])-1</f>
        <v>7.8005156826268518E-3</v>
      </c>
      <c r="AH415" s="1">
        <f>(Table2[[#This Row],[Current Month High]]/Table2[[#This Row],[Close Price]])-1</f>
        <v>1.9641816179804206E-2</v>
      </c>
      <c r="AI415">
        <v>18.3350605609171</v>
      </c>
      <c r="AJ415">
        <v>58.861964294901398</v>
      </c>
      <c r="AK415" t="str">
        <f>IF(AND(Table2[[#This Row],[20D EMA]]&gt;Table2[[#This Row],[50D EMA]],Table2[[#This Row],[50D EMA]]&gt;Table2[[#This Row],[200D EMA]]),"Uptrend","Downtrend/NoTrend")</f>
        <v>Downtrend/NoTrend</v>
      </c>
      <c r="AL415">
        <v>-7.0000000000000007E-2</v>
      </c>
      <c r="AM415" t="s">
        <v>3180</v>
      </c>
      <c r="AN415">
        <v>-7.27</v>
      </c>
      <c r="AO415" t="s">
        <v>3180</v>
      </c>
      <c r="AP415">
        <v>-4.2082127937652002E-2</v>
      </c>
      <c r="AQ415">
        <f>(Table2[[#This Row],[Sharpe Ratio]]-AVERAGE(Table2[Sharpe Ratio]))/_xlfn.STDEV.P(Table2[Sharpe Ratio])</f>
        <v>-1.1869353804704548</v>
      </c>
      <c r="AR4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5">
        <f>_xlfn.RANK.AVG(Table2[[#This Row],[1Y Return vs Nifty Z-Score]],Table2[1Y Return vs Nifty Z-Score])</f>
        <v>443</v>
      </c>
      <c r="AT415">
        <f>_xlfn.RANK.AVG(Table2[[#This Row],[6M Return vs Nifty Z-Score]],Table2[6M Return vs Nifty Z-Score])</f>
        <v>133</v>
      </c>
      <c r="AU415">
        <f>_xlfn.RANK.AVG(Table2[[#This Row],[Sharpe Ratio Z-Score]],Table2[Sharpe Ratio Z-Score])</f>
        <v>646</v>
      </c>
      <c r="AV415">
        <f>(Table2[[#This Row],[Rank 1Y]]+Table2[[#This Row],[Rank 6M]]+Table2[[#This Row],[Rank Sharpe]])/3</f>
        <v>407.33333333333331</v>
      </c>
    </row>
    <row r="416" spans="1:48" hidden="1" x14ac:dyDescent="0.3">
      <c r="A416" t="s">
        <v>1599</v>
      </c>
      <c r="B416" t="s">
        <v>1600</v>
      </c>
      <c r="C416" t="s">
        <v>3141</v>
      </c>
      <c r="D416" t="s">
        <v>265</v>
      </c>
      <c r="E416">
        <v>5865.0020929744696</v>
      </c>
      <c r="F416">
        <v>2173.4</v>
      </c>
      <c r="G416">
        <v>-28.130857477751999</v>
      </c>
      <c r="H416">
        <f>(Table2[[#This Row],[1Y Return vs Nifty]]-AVERAGE(Table2[1Y Return vs Nifty]))/_xlfn.STDEV.P(Table2[1Y Return vs Nifty])</f>
        <v>-0.88985104143567084</v>
      </c>
      <c r="I416">
        <v>-11.134159410592099</v>
      </c>
      <c r="J416">
        <f>(Table2[[#This Row],[1M Return vs Nifty]]-AVERAGE(Table2[1M Return vs Nifty]))/_xlfn.STDEV.P(Table2[1M Return vs Nifty])</f>
        <v>-1.2185148134053658</v>
      </c>
      <c r="K416">
        <v>7.9284245533029898</v>
      </c>
      <c r="L416">
        <f>(Table2[[#This Row],[6M Return vs Nifty]]-AVERAGE(Table2[6M Return vs Nifty]))/_xlfn.STDEV.P(Table2[6M Return vs Nifty])</f>
        <v>7.6304817498264677E-2</v>
      </c>
      <c r="M416">
        <v>0.80840552082489603</v>
      </c>
      <c r="N416">
        <f>(Table2[[#This Row],[1W Return vs Nifty]]-AVERAGE(Table2[1W Return vs Nifty]))/_xlfn.STDEV.P(Table2[1W Return vs Nifty])</f>
        <v>-9.250495634737961E-2</v>
      </c>
      <c r="O416">
        <v>2229.39</v>
      </c>
      <c r="P416">
        <v>2319.79065040148</v>
      </c>
      <c r="Q416">
        <v>2292.52107997657</v>
      </c>
      <c r="R416">
        <v>35.228478005769603</v>
      </c>
      <c r="S416" s="1">
        <f>(Table2[[#This Row],[Close Price]]-Table2[[#This Row],[20D EMA]])/Table2[[#This Row],[20D EMA]]</f>
        <v>-2.5114493202176284E-2</v>
      </c>
      <c r="T416" s="1">
        <f>(Table2[[#This Row],[Close Price]]-Table2[[#This Row],[50D EMA]])/Table2[[#This Row],[50D EMA]]</f>
        <v>-6.3105112685985024E-2</v>
      </c>
      <c r="U416" s="1">
        <f>(Table2[[#This Row],[Close Price]]-Table2[[#This Row],[200D EMA]])/Table2[[#This Row],[200D EMA]]</f>
        <v>-5.196073485081646E-2</v>
      </c>
      <c r="V416">
        <v>0.45764882950257302</v>
      </c>
      <c r="W416">
        <v>2162</v>
      </c>
      <c r="X416">
        <v>2189.65</v>
      </c>
      <c r="Y416">
        <v>2037.6</v>
      </c>
      <c r="Z416">
        <v>2189.65</v>
      </c>
      <c r="AA416">
        <v>2162</v>
      </c>
      <c r="AB416">
        <v>2189.65</v>
      </c>
      <c r="AC416" s="1">
        <f>(Table2[[#This Row],[Close Price]]/Table2[[#This Row],[Day Low]])-1</f>
        <v>5.2728954671601436E-3</v>
      </c>
      <c r="AD416" s="1">
        <f>(Table2[[#This Row],[Day High]]/Table2[[#This Row],[Close Price]])-1</f>
        <v>7.4767645164259822E-3</v>
      </c>
      <c r="AE416" s="1">
        <f>(Table2[[#This Row],[Close Price]]/Table2[[#This Row],[Current Week Low]])-1</f>
        <v>6.6647035728307991E-2</v>
      </c>
      <c r="AF416" s="1">
        <f>(Table2[[#This Row],[Current Week High]]/Table2[[#This Row],[Close Price]])-1</f>
        <v>7.4767645164259822E-3</v>
      </c>
      <c r="AG416" s="1">
        <f>(Table2[[#This Row],[Close Price]]/Table2[[#This Row],[Current Month Low]])-1</f>
        <v>5.2728954671601436E-3</v>
      </c>
      <c r="AH416" s="1">
        <f>(Table2[[#This Row],[Current Month High]]/Table2[[#This Row],[Close Price]])-1</f>
        <v>7.4767645164259822E-3</v>
      </c>
      <c r="AI416">
        <v>28.5543388239624</v>
      </c>
      <c r="AJ416">
        <v>26.360465116278998</v>
      </c>
      <c r="AK416" t="str">
        <f>IF(AND(Table2[[#This Row],[20D EMA]]&gt;Table2[[#This Row],[50D EMA]],Table2[[#This Row],[50D EMA]]&gt;Table2[[#This Row],[200D EMA]]),"Uptrend","Downtrend/NoTrend")</f>
        <v>Downtrend/NoTrend</v>
      </c>
      <c r="AL416">
        <v>0.02</v>
      </c>
      <c r="AM416" t="s">
        <v>3181</v>
      </c>
      <c r="AN416">
        <v>-8.36</v>
      </c>
      <c r="AO416" t="s">
        <v>3180</v>
      </c>
      <c r="AP416">
        <v>6.9347251153523998E-2</v>
      </c>
      <c r="AQ416">
        <f>(Table2[[#This Row],[Sharpe Ratio]]-AVERAGE(Table2[Sharpe Ratio]))/_xlfn.STDEV.P(Table2[Sharpe Ratio])</f>
        <v>0.13678278302356733</v>
      </c>
      <c r="AR4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6">
        <f>_xlfn.RANK.AVG(Table2[[#This Row],[1Y Return vs Nifty Z-Score]],Table2[1Y Return vs Nifty Z-Score])</f>
        <v>627</v>
      </c>
      <c r="AT416">
        <f>_xlfn.RANK.AVG(Table2[[#This Row],[6M Return vs Nifty Z-Score]],Table2[6M Return vs Nifty Z-Score])</f>
        <v>290</v>
      </c>
      <c r="AU416">
        <f>_xlfn.RANK.AVG(Table2[[#This Row],[Sharpe Ratio Z-Score]],Table2[Sharpe Ratio Z-Score])</f>
        <v>305</v>
      </c>
      <c r="AV416">
        <f>(Table2[[#This Row],[Rank 1Y]]+Table2[[#This Row],[Rank 6M]]+Table2[[#This Row],[Rank Sharpe]])/3</f>
        <v>407.33333333333331</v>
      </c>
    </row>
    <row r="417" spans="1:48" hidden="1" x14ac:dyDescent="0.3">
      <c r="A417" t="s">
        <v>65</v>
      </c>
      <c r="B417" t="s">
        <v>66</v>
      </c>
      <c r="C417" t="s">
        <v>3142</v>
      </c>
      <c r="D417" t="s">
        <v>67</v>
      </c>
      <c r="E417">
        <v>340089.046272796</v>
      </c>
      <c r="F417">
        <v>2949.5</v>
      </c>
      <c r="G417">
        <v>4.9299482654588402</v>
      </c>
      <c r="H417">
        <f>(Table2[[#This Row],[1Y Return vs Nifty]]-AVERAGE(Table2[1Y Return vs Nifty]))/_xlfn.STDEV.P(Table2[1Y Return vs Nifty])</f>
        <v>-0.33128971524456657</v>
      </c>
      <c r="I417">
        <v>-0.44235328514901201</v>
      </c>
      <c r="J417">
        <f>(Table2[[#This Row],[1M Return vs Nifty]]-AVERAGE(Table2[1M Return vs Nifty]))/_xlfn.STDEV.P(Table2[1M Return vs Nifty])</f>
        <v>-7.5969668124590148E-2</v>
      </c>
      <c r="K417">
        <v>-10.482503880908199</v>
      </c>
      <c r="L417">
        <f>(Table2[[#This Row],[6M Return vs Nifty]]-AVERAGE(Table2[6M Return vs Nifty]))/_xlfn.STDEV.P(Table2[6M Return vs Nifty])</f>
        <v>-0.56415395320233497</v>
      </c>
      <c r="M417">
        <v>3.8017211276335101</v>
      </c>
      <c r="N417">
        <f>(Table2[[#This Row],[1W Return vs Nifty]]-AVERAGE(Table2[1W Return vs Nifty]))/_xlfn.STDEV.P(Table2[1W Return vs Nifty])</f>
        <v>0.47600972668581248</v>
      </c>
      <c r="O417">
        <v>2950.01</v>
      </c>
      <c r="P417">
        <v>3007.8205759102998</v>
      </c>
      <c r="Q417">
        <v>3003.09497543323</v>
      </c>
      <c r="R417">
        <v>55.610390687564298</v>
      </c>
      <c r="S417" s="1">
        <f>(Table2[[#This Row],[Close Price]]-Table2[[#This Row],[20D EMA]])/Table2[[#This Row],[20D EMA]]</f>
        <v>-1.7288076989576925E-4</v>
      </c>
      <c r="T417" s="1">
        <f>(Table2[[#This Row],[Close Price]]-Table2[[#This Row],[50D EMA]])/Table2[[#This Row],[50D EMA]]</f>
        <v>-1.9389645904210693E-2</v>
      </c>
      <c r="U417" s="1">
        <f>(Table2[[#This Row],[Close Price]]-Table2[[#This Row],[200D EMA]])/Table2[[#This Row],[200D EMA]]</f>
        <v>-1.7846580235278232E-2</v>
      </c>
      <c r="V417">
        <v>0.81659210221413003</v>
      </c>
      <c r="W417">
        <v>2928.4</v>
      </c>
      <c r="X417">
        <v>2975.6</v>
      </c>
      <c r="Y417">
        <v>2672.1</v>
      </c>
      <c r="Z417">
        <v>2997.15</v>
      </c>
      <c r="AA417">
        <v>2928.4</v>
      </c>
      <c r="AB417">
        <v>2975.6</v>
      </c>
      <c r="AC417" s="1">
        <f>(Table2[[#This Row],[Close Price]]/Table2[[#This Row],[Day Low]])-1</f>
        <v>7.205299822428568E-3</v>
      </c>
      <c r="AD417" s="1">
        <f>(Table2[[#This Row],[Day High]]/Table2[[#This Row],[Close Price]])-1</f>
        <v>8.8489574504153623E-3</v>
      </c>
      <c r="AE417" s="1">
        <f>(Table2[[#This Row],[Close Price]]/Table2[[#This Row],[Current Week Low]])-1</f>
        <v>0.10381348003442992</v>
      </c>
      <c r="AF417" s="1">
        <f>(Table2[[#This Row],[Current Week High]]/Table2[[#This Row],[Close Price]])-1</f>
        <v>1.6155280556026552E-2</v>
      </c>
      <c r="AG417" s="1">
        <f>(Table2[[#This Row],[Close Price]]/Table2[[#This Row],[Current Month Low]])-1</f>
        <v>7.205299822428568E-3</v>
      </c>
      <c r="AH417" s="1">
        <f>(Table2[[#This Row],[Current Month High]]/Table2[[#This Row],[Close Price]])-1</f>
        <v>8.8489574504153623E-3</v>
      </c>
      <c r="AI417">
        <v>26.933378538735301</v>
      </c>
      <c r="AJ417">
        <v>37.698412698412596</v>
      </c>
      <c r="AK417" t="str">
        <f>IF(AND(Table2[[#This Row],[20D EMA]]&gt;Table2[[#This Row],[50D EMA]],Table2[[#This Row],[50D EMA]]&gt;Table2[[#This Row],[200D EMA]]),"Uptrend","Downtrend/NoTrend")</f>
        <v>Downtrend/NoTrend</v>
      </c>
      <c r="AL417">
        <v>-0.06</v>
      </c>
      <c r="AM417" t="s">
        <v>3180</v>
      </c>
      <c r="AN417">
        <v>-4.42</v>
      </c>
      <c r="AO417" t="s">
        <v>3180</v>
      </c>
      <c r="AP417">
        <v>7.4924918549944E-2</v>
      </c>
      <c r="AQ417">
        <f>(Table2[[#This Row],[Sharpe Ratio]]-AVERAGE(Table2[Sharpe Ratio]))/_xlfn.STDEV.P(Table2[Sharpe Ratio])</f>
        <v>0.20304232519088292</v>
      </c>
      <c r="AR4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7">
        <f>_xlfn.RANK.AVG(Table2[[#This Row],[1Y Return vs Nifty Z-Score]],Table2[1Y Return vs Nifty Z-Score])</f>
        <v>416</v>
      </c>
      <c r="AT417">
        <f>_xlfn.RANK.AVG(Table2[[#This Row],[6M Return vs Nifty Z-Score]],Table2[6M Return vs Nifty Z-Score])</f>
        <v>516</v>
      </c>
      <c r="AU417">
        <f>_xlfn.RANK.AVG(Table2[[#This Row],[Sharpe Ratio Z-Score]],Table2[Sharpe Ratio Z-Score])</f>
        <v>291</v>
      </c>
      <c r="AV417">
        <f>(Table2[[#This Row],[Rank 1Y]]+Table2[[#This Row],[Rank 6M]]+Table2[[#This Row],[Rank Sharpe]])/3</f>
        <v>407.66666666666669</v>
      </c>
    </row>
    <row r="418" spans="1:48" x14ac:dyDescent="0.3">
      <c r="A418" t="s">
        <v>705</v>
      </c>
      <c r="B418" t="s">
        <v>706</v>
      </c>
      <c r="C418" t="s">
        <v>3145</v>
      </c>
      <c r="D418" t="s">
        <v>307</v>
      </c>
      <c r="E418">
        <v>25232.909839691401</v>
      </c>
      <c r="F418">
        <v>2045.3</v>
      </c>
      <c r="G418">
        <v>-1.16220894060581</v>
      </c>
      <c r="H418">
        <f>(Table2[[#This Row],[1Y Return vs Nifty]]-AVERAGE(Table2[1Y Return vs Nifty]))/_xlfn.STDEV.P(Table2[1Y Return vs Nifty])</f>
        <v>-0.43421652939467087</v>
      </c>
      <c r="I418">
        <v>-7.4702339188793401</v>
      </c>
      <c r="J418">
        <f>(Table2[[#This Row],[1M Return vs Nifty]]-AVERAGE(Table2[1M Return vs Nifty]))/_xlfn.STDEV.P(Table2[1M Return vs Nifty])</f>
        <v>-0.82698131250647944</v>
      </c>
      <c r="K418">
        <v>29.7409462816636</v>
      </c>
      <c r="L418">
        <f>(Table2[[#This Row],[6M Return vs Nifty]]-AVERAGE(Table2[6M Return vs Nifty]))/_xlfn.STDEV.P(Table2[6M Return vs Nifty])</f>
        <v>0.83509440825387604</v>
      </c>
      <c r="M418">
        <v>-11.8118008872601</v>
      </c>
      <c r="N418">
        <f>(Table2[[#This Row],[1W Return vs Nifty]]-AVERAGE(Table2[1W Return vs Nifty]))/_xlfn.STDEV.P(Table2[1W Return vs Nifty])</f>
        <v>-2.4894365159818257</v>
      </c>
      <c r="O418">
        <v>2195.71</v>
      </c>
      <c r="P418">
        <v>2176.28341992491</v>
      </c>
      <c r="Q418">
        <v>1871.8704237019399</v>
      </c>
      <c r="R418">
        <v>12.584999510783399</v>
      </c>
      <c r="S418" s="1">
        <f>(Table2[[#This Row],[Close Price]]-Table2[[#This Row],[20D EMA]])/Table2[[#This Row],[20D EMA]]</f>
        <v>-6.850176025067066E-2</v>
      </c>
      <c r="T418" s="1">
        <f>(Table2[[#This Row],[Close Price]]-Table2[[#This Row],[50D EMA]])/Table2[[#This Row],[50D EMA]]</f>
        <v>-6.0186747151448464E-2</v>
      </c>
      <c r="U418" s="1">
        <f>(Table2[[#This Row],[Close Price]]-Table2[[#This Row],[200D EMA]])/Table2[[#This Row],[200D EMA]]</f>
        <v>9.2650417519324749E-2</v>
      </c>
      <c r="V418">
        <v>0.92707327757297697</v>
      </c>
      <c r="W418">
        <v>1986</v>
      </c>
      <c r="X418">
        <v>2095</v>
      </c>
      <c r="Y418">
        <v>1980</v>
      </c>
      <c r="Z418">
        <v>2206.35</v>
      </c>
      <c r="AA418">
        <v>1986</v>
      </c>
      <c r="AB418">
        <v>2095</v>
      </c>
      <c r="AC418" s="1">
        <f>(Table2[[#This Row],[Close Price]]/Table2[[#This Row],[Day Low]])-1</f>
        <v>2.9859013091641406E-2</v>
      </c>
      <c r="AD418" s="1">
        <f>(Table2[[#This Row],[Day High]]/Table2[[#This Row],[Close Price]])-1</f>
        <v>2.4299613748594462E-2</v>
      </c>
      <c r="AE418" s="1">
        <f>(Table2[[#This Row],[Close Price]]/Table2[[#This Row],[Current Week Low]])-1</f>
        <v>3.2979797979797887E-2</v>
      </c>
      <c r="AF418" s="1">
        <f>(Table2[[#This Row],[Current Week High]]/Table2[[#This Row],[Close Price]])-1</f>
        <v>7.8741504913704574E-2</v>
      </c>
      <c r="AG418" s="1">
        <f>(Table2[[#This Row],[Close Price]]/Table2[[#This Row],[Current Month Low]])-1</f>
        <v>2.9859013091641406E-2</v>
      </c>
      <c r="AH418" s="1">
        <f>(Table2[[#This Row],[Current Month High]]/Table2[[#This Row],[Close Price]])-1</f>
        <v>2.4299613748594462E-2</v>
      </c>
      <c r="AI418">
        <v>19.772160563242501</v>
      </c>
      <c r="AJ418">
        <v>72.439086080431593</v>
      </c>
      <c r="AK418" t="str">
        <f>IF(AND(Table2[[#This Row],[20D EMA]]&gt;Table2[[#This Row],[50D EMA]],Table2[[#This Row],[50D EMA]]&gt;Table2[[#This Row],[200D EMA]]),"Uptrend","Downtrend/NoTrend")</f>
        <v>Uptrend</v>
      </c>
      <c r="AL418">
        <v>-0.01</v>
      </c>
      <c r="AM418" t="s">
        <v>3180</v>
      </c>
      <c r="AN418">
        <v>-15.05</v>
      </c>
      <c r="AO418" t="s">
        <v>3180</v>
      </c>
      <c r="AP418">
        <v>-4.6094136338482999E-2</v>
      </c>
      <c r="AQ418">
        <f>(Table2[[#This Row],[Sharpe Ratio]]-AVERAGE(Table2[Sharpe Ratio]))/_xlfn.STDEV.P(Table2[Sharpe Ratio])</f>
        <v>-1.2345957769977041</v>
      </c>
      <c r="AR4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-4.1501357266268037</v>
      </c>
      <c r="AS418">
        <f>_xlfn.RANK.AVG(Table2[[#This Row],[1Y Return vs Nifty Z-Score]],Table2[1Y Return vs Nifty Z-Score])</f>
        <v>464</v>
      </c>
      <c r="AT418">
        <f>_xlfn.RANK.AVG(Table2[[#This Row],[6M Return vs Nifty Z-Score]],Table2[6M Return vs Nifty Z-Score])</f>
        <v>110</v>
      </c>
      <c r="AU418">
        <f>_xlfn.RANK.AVG(Table2[[#This Row],[Sharpe Ratio Z-Score]],Table2[Sharpe Ratio Z-Score])</f>
        <v>652</v>
      </c>
      <c r="AV418">
        <f>(Table2[[#This Row],[Rank 1Y]]+Table2[[#This Row],[Rank 6M]]+Table2[[#This Row],[Rank Sharpe]])/3</f>
        <v>408.66666666666669</v>
      </c>
    </row>
    <row r="419" spans="1:48" x14ac:dyDescent="0.3">
      <c r="A419" t="s">
        <v>1354</v>
      </c>
      <c r="B419" t="s">
        <v>1355</v>
      </c>
      <c r="C419" t="s">
        <v>3139</v>
      </c>
      <c r="D419" t="s">
        <v>51</v>
      </c>
      <c r="E419">
        <v>8199.5919702537394</v>
      </c>
      <c r="F419">
        <v>479.2</v>
      </c>
      <c r="G419">
        <v>-12.0739334021009</v>
      </c>
      <c r="H419">
        <f>(Table2[[#This Row],[1Y Return vs Nifty]]-AVERAGE(Table2[1Y Return vs Nifty]))/_xlfn.STDEV.P(Table2[1Y Return vs Nifty])</f>
        <v>-0.61856978846477728</v>
      </c>
      <c r="I419">
        <v>-1.7350096869640399</v>
      </c>
      <c r="J419">
        <f>(Table2[[#This Row],[1M Return vs Nifty]]-AVERAGE(Table2[1M Return vs Nifty]))/_xlfn.STDEV.P(Table2[1M Return vs Nifty])</f>
        <v>-0.21410519724677296</v>
      </c>
      <c r="K419">
        <v>18.5206288162357</v>
      </c>
      <c r="L419">
        <f>(Table2[[#This Row],[6M Return vs Nifty]]-AVERAGE(Table2[6M Return vs Nifty]))/_xlfn.STDEV.P(Table2[6M Return vs Nifty])</f>
        <v>0.44477456336082244</v>
      </c>
      <c r="M419">
        <v>-4.0211466476354198</v>
      </c>
      <c r="N419">
        <f>(Table2[[#This Row],[1W Return vs Nifty]]-AVERAGE(Table2[1W Return vs Nifty]))/_xlfn.STDEV.P(Table2[1W Return vs Nifty])</f>
        <v>-1.0097725221193152</v>
      </c>
      <c r="O419">
        <v>491.9</v>
      </c>
      <c r="P419">
        <v>490.69685229853098</v>
      </c>
      <c r="Q419">
        <v>431.68324929030098</v>
      </c>
      <c r="R419">
        <v>40.400179256607899</v>
      </c>
      <c r="S419" s="1">
        <f>(Table2[[#This Row],[Close Price]]-Table2[[#This Row],[20D EMA]])/Table2[[#This Row],[20D EMA]]</f>
        <v>-2.5818255743037182E-2</v>
      </c>
      <c r="T419" s="1">
        <f>(Table2[[#This Row],[Close Price]]-Table2[[#This Row],[50D EMA]])/Table2[[#This Row],[50D EMA]]</f>
        <v>-2.3429643464548906E-2</v>
      </c>
      <c r="U419" s="1">
        <f>(Table2[[#This Row],[Close Price]]-Table2[[#This Row],[200D EMA]])/Table2[[#This Row],[200D EMA]]</f>
        <v>0.11007318627215174</v>
      </c>
      <c r="V419">
        <v>0.35913447020913303</v>
      </c>
      <c r="W419">
        <v>473.95</v>
      </c>
      <c r="X419">
        <v>492.8</v>
      </c>
      <c r="Y419">
        <v>463.7</v>
      </c>
      <c r="Z419">
        <v>510</v>
      </c>
      <c r="AA419">
        <v>473.95</v>
      </c>
      <c r="AB419">
        <v>492.8</v>
      </c>
      <c r="AC419" s="1">
        <f>(Table2[[#This Row],[Close Price]]/Table2[[#This Row],[Day Low]])-1</f>
        <v>1.1077117839434436E-2</v>
      </c>
      <c r="AD419" s="1">
        <f>(Table2[[#This Row],[Day High]]/Table2[[#This Row],[Close Price]])-1</f>
        <v>2.8380634390651194E-2</v>
      </c>
      <c r="AE419" s="1">
        <f>(Table2[[#This Row],[Close Price]]/Table2[[#This Row],[Current Week Low]])-1</f>
        <v>3.3426784558982181E-2</v>
      </c>
      <c r="AF419" s="1">
        <f>(Table2[[#This Row],[Current Week High]]/Table2[[#This Row],[Close Price]])-1</f>
        <v>6.4273789649415658E-2</v>
      </c>
      <c r="AG419" s="1">
        <f>(Table2[[#This Row],[Close Price]]/Table2[[#This Row],[Current Month Low]])-1</f>
        <v>1.1077117839434436E-2</v>
      </c>
      <c r="AH419" s="1">
        <f>(Table2[[#This Row],[Current Month High]]/Table2[[#This Row],[Close Price]])-1</f>
        <v>2.8380634390651194E-2</v>
      </c>
      <c r="AI419">
        <v>15.473706176961599</v>
      </c>
      <c r="AJ419">
        <v>49.984350547730799</v>
      </c>
      <c r="AK419" t="str">
        <f>IF(AND(Table2[[#This Row],[20D EMA]]&gt;Table2[[#This Row],[50D EMA]],Table2[[#This Row],[50D EMA]]&gt;Table2[[#This Row],[200D EMA]]),"Uptrend","Downtrend/NoTrend")</f>
        <v>Uptrend</v>
      </c>
      <c r="AL419">
        <v>0</v>
      </c>
      <c r="AM419" t="s">
        <v>3182</v>
      </c>
      <c r="AN419">
        <v>-8.43</v>
      </c>
      <c r="AO419" t="s">
        <v>3180</v>
      </c>
      <c r="AQ419">
        <f>(Table2[[#This Row],[Sharpe Ratio]]-AVERAGE(Table2[Sharpe Ratio]))/_xlfn.STDEV.P(Table2[Sharpe Ratio])</f>
        <v>-0.68702344015560113</v>
      </c>
      <c r="AR4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-2.0846963846256443</v>
      </c>
      <c r="AS419">
        <f>_xlfn.RANK.AVG(Table2[[#This Row],[1Y Return vs Nifty Z-Score]],Table2[1Y Return vs Nifty Z-Score])</f>
        <v>529</v>
      </c>
      <c r="AT419">
        <f>_xlfn.RANK.AVG(Table2[[#This Row],[6M Return vs Nifty Z-Score]],Table2[6M Return vs Nifty Z-Score])</f>
        <v>168</v>
      </c>
      <c r="AU419">
        <f>_xlfn.RANK.AVG(Table2[[#This Row],[Sharpe Ratio Z-Score]],Table2[Sharpe Ratio Z-Score])</f>
        <v>529.5</v>
      </c>
      <c r="AV419">
        <f>(Table2[[#This Row],[Rank 1Y]]+Table2[[#This Row],[Rank 6M]]+Table2[[#This Row],[Rank Sharpe]])/3</f>
        <v>408.83333333333331</v>
      </c>
    </row>
    <row r="420" spans="1:48" hidden="1" x14ac:dyDescent="0.3">
      <c r="A420" t="s">
        <v>1439</v>
      </c>
      <c r="B420" t="s">
        <v>1440</v>
      </c>
      <c r="C420" t="s">
        <v>3138</v>
      </c>
      <c r="D420" t="s">
        <v>46</v>
      </c>
      <c r="E420">
        <v>7342.71834559126</v>
      </c>
      <c r="F420">
        <v>505.15</v>
      </c>
      <c r="G420">
        <v>36.580055982509499</v>
      </c>
      <c r="H420">
        <f>(Table2[[#This Row],[1Y Return vs Nifty]]-AVERAGE(Table2[1Y Return vs Nifty]))/_xlfn.STDEV.P(Table2[1Y Return vs Nifty])</f>
        <v>0.20343790990284744</v>
      </c>
      <c r="I420">
        <v>-0.22096381782212501</v>
      </c>
      <c r="J420">
        <f>(Table2[[#This Row],[1M Return vs Nifty]]-AVERAGE(Table2[1M Return vs Nifty]))/_xlfn.STDEV.P(Table2[1M Return vs Nifty])</f>
        <v>-5.2311601550721266E-2</v>
      </c>
      <c r="K420">
        <v>1.0227419012675201</v>
      </c>
      <c r="L420">
        <f>(Table2[[#This Row],[6M Return vs Nifty]]-AVERAGE(Table2[6M Return vs Nifty]))/_xlfn.STDEV.P(Table2[6M Return vs Nifty])</f>
        <v>-0.16392234095142205</v>
      </c>
      <c r="M420">
        <v>6.5778539375682703</v>
      </c>
      <c r="N420">
        <f>(Table2[[#This Row],[1W Return vs Nifty]]-AVERAGE(Table2[1W Return vs Nifty]))/_xlfn.STDEV.P(Table2[1W Return vs Nifty])</f>
        <v>1.0032752983175366</v>
      </c>
      <c r="O420">
        <v>497.04</v>
      </c>
      <c r="P420">
        <v>510.17631719944302</v>
      </c>
      <c r="Q420">
        <v>473.168282520101</v>
      </c>
      <c r="R420">
        <v>51.089093911387899</v>
      </c>
      <c r="S420" s="1">
        <f>(Table2[[#This Row],[Close Price]]-Table2[[#This Row],[20D EMA]])/Table2[[#This Row],[20D EMA]]</f>
        <v>1.6316594237888213E-2</v>
      </c>
      <c r="T420" s="1">
        <f>(Table2[[#This Row],[Close Price]]-Table2[[#This Row],[50D EMA]])/Table2[[#This Row],[50D EMA]]</f>
        <v>-9.852117846305488E-3</v>
      </c>
      <c r="U420" s="1">
        <f>(Table2[[#This Row],[Close Price]]-Table2[[#This Row],[200D EMA]])/Table2[[#This Row],[200D EMA]]</f>
        <v>6.7590577520462478E-2</v>
      </c>
      <c r="V420">
        <v>0.377718491638315</v>
      </c>
      <c r="W420">
        <v>502.1</v>
      </c>
      <c r="X420">
        <v>511.15</v>
      </c>
      <c r="Y420">
        <v>467</v>
      </c>
      <c r="Z420">
        <v>511.15</v>
      </c>
      <c r="AA420">
        <v>502.1</v>
      </c>
      <c r="AB420">
        <v>511.15</v>
      </c>
      <c r="AC420" s="1">
        <f>(Table2[[#This Row],[Close Price]]/Table2[[#This Row],[Day Low]])-1</f>
        <v>6.0744871539533118E-3</v>
      </c>
      <c r="AD420" s="1">
        <f>(Table2[[#This Row],[Day High]]/Table2[[#This Row],[Close Price]])-1</f>
        <v>1.187766010096003E-2</v>
      </c>
      <c r="AE420" s="1">
        <f>(Table2[[#This Row],[Close Price]]/Table2[[#This Row],[Current Week Low]])-1</f>
        <v>8.1691648822269869E-2</v>
      </c>
      <c r="AF420" s="1">
        <f>(Table2[[#This Row],[Current Week High]]/Table2[[#This Row],[Close Price]])-1</f>
        <v>1.187766010096003E-2</v>
      </c>
      <c r="AG420" s="1">
        <f>(Table2[[#This Row],[Close Price]]/Table2[[#This Row],[Current Month Low]])-1</f>
        <v>6.0744871539533118E-3</v>
      </c>
      <c r="AH420" s="1">
        <f>(Table2[[#This Row],[Current Month High]]/Table2[[#This Row],[Close Price]])-1</f>
        <v>1.187766010096003E-2</v>
      </c>
      <c r="AI420">
        <v>16.401068989409001</v>
      </c>
      <c r="AJ420">
        <v>65.027768703038205</v>
      </c>
      <c r="AK420" t="str">
        <f>IF(AND(Table2[[#This Row],[20D EMA]]&gt;Table2[[#This Row],[50D EMA]],Table2[[#This Row],[50D EMA]]&gt;Table2[[#This Row],[200D EMA]]),"Uptrend","Downtrend/NoTrend")</f>
        <v>Downtrend/NoTrend</v>
      </c>
      <c r="AL420">
        <v>0</v>
      </c>
      <c r="AM420" t="s">
        <v>3182</v>
      </c>
      <c r="AN420">
        <v>-0.53</v>
      </c>
      <c r="AO420" t="s">
        <v>3180</v>
      </c>
      <c r="AP420">
        <v>-3.0314002382620001E-2</v>
      </c>
      <c r="AQ420">
        <f>(Table2[[#This Row],[Sharpe Ratio]]-AVERAGE(Table2[Sharpe Ratio]))/_xlfn.STDEV.P(Table2[Sharpe Ratio])</f>
        <v>-1.0471366875716301</v>
      </c>
      <c r="AR4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0">
        <f>_xlfn.RANK.AVG(Table2[[#This Row],[1Y Return vs Nifty Z-Score]],Table2[1Y Return vs Nifty Z-Score])</f>
        <v>230</v>
      </c>
      <c r="AT420">
        <f>_xlfn.RANK.AVG(Table2[[#This Row],[6M Return vs Nifty Z-Score]],Table2[6M Return vs Nifty Z-Score])</f>
        <v>376</v>
      </c>
      <c r="AU420">
        <f>_xlfn.RANK.AVG(Table2[[#This Row],[Sharpe Ratio Z-Score]],Table2[Sharpe Ratio Z-Score])</f>
        <v>621</v>
      </c>
      <c r="AV420">
        <f>(Table2[[#This Row],[Rank 1Y]]+Table2[[#This Row],[Rank 6M]]+Table2[[#This Row],[Rank Sharpe]])/3</f>
        <v>409</v>
      </c>
    </row>
    <row r="421" spans="1:48" x14ac:dyDescent="0.3">
      <c r="A421" t="s">
        <v>415</v>
      </c>
      <c r="B421" t="s">
        <v>416</v>
      </c>
      <c r="C421" t="s">
        <v>3134</v>
      </c>
      <c r="D421" t="s">
        <v>21</v>
      </c>
      <c r="E421">
        <v>54497.5846312301</v>
      </c>
      <c r="F421">
        <v>2894.15</v>
      </c>
      <c r="G421">
        <v>7.1141969392570896</v>
      </c>
      <c r="H421">
        <f>(Table2[[#This Row],[1Y Return vs Nifty]]-AVERAGE(Table2[1Y Return vs Nifty]))/_xlfn.STDEV.P(Table2[1Y Return vs Nifty])</f>
        <v>-0.29438689909894217</v>
      </c>
      <c r="I421">
        <v>0.55301366286835996</v>
      </c>
      <c r="J421">
        <f>(Table2[[#This Row],[1M Return vs Nifty]]-AVERAGE(Table2[1M Return vs Nifty]))/_xlfn.STDEV.P(Table2[1M Return vs Nifty])</f>
        <v>3.0396988816924587E-2</v>
      </c>
      <c r="K421">
        <v>17.261817482770802</v>
      </c>
      <c r="L421">
        <f>(Table2[[#This Row],[6M Return vs Nifty]]-AVERAGE(Table2[6M Return vs Nifty]))/_xlfn.STDEV.P(Table2[6M Return vs Nifty])</f>
        <v>0.40098444370141412</v>
      </c>
      <c r="M421">
        <v>-7.5997543753114698</v>
      </c>
      <c r="N421">
        <f>(Table2[[#This Row],[1W Return vs Nifty]]-AVERAGE(Table2[1W Return vs Nifty]))/_xlfn.STDEV.P(Table2[1W Return vs Nifty])</f>
        <v>-1.6894506133209963</v>
      </c>
      <c r="O421">
        <v>2985.93</v>
      </c>
      <c r="P421">
        <v>2961.9652695754999</v>
      </c>
      <c r="Q421">
        <v>2708.2160062125899</v>
      </c>
      <c r="R421">
        <v>48.812485189580599</v>
      </c>
      <c r="S421" s="1">
        <f>(Table2[[#This Row],[Close Price]]-Table2[[#This Row],[20D EMA]])/Table2[[#This Row],[20D EMA]]</f>
        <v>-3.0737492171618138E-2</v>
      </c>
      <c r="T421" s="1">
        <f>(Table2[[#This Row],[Close Price]]-Table2[[#This Row],[50D EMA]])/Table2[[#This Row],[50D EMA]]</f>
        <v>-2.2895362843069006E-2</v>
      </c>
      <c r="U421" s="1">
        <f>(Table2[[#This Row],[Close Price]]-Table2[[#This Row],[200D EMA]])/Table2[[#This Row],[200D EMA]]</f>
        <v>6.8655525763410857E-2</v>
      </c>
      <c r="V421">
        <v>0.76138273091279196</v>
      </c>
      <c r="W421">
        <v>2871.9</v>
      </c>
      <c r="X421">
        <v>2919</v>
      </c>
      <c r="Y421">
        <v>2852.3</v>
      </c>
      <c r="Z421">
        <v>3084.85</v>
      </c>
      <c r="AA421">
        <v>2871.9</v>
      </c>
      <c r="AB421">
        <v>2919</v>
      </c>
      <c r="AC421" s="1">
        <f>(Table2[[#This Row],[Close Price]]/Table2[[#This Row],[Day Low]])-1</f>
        <v>7.747484243880276E-3</v>
      </c>
      <c r="AD421" s="1">
        <f>(Table2[[#This Row],[Day High]]/Table2[[#This Row],[Close Price]])-1</f>
        <v>8.5862861289152104E-3</v>
      </c>
      <c r="AE421" s="1">
        <f>(Table2[[#This Row],[Close Price]]/Table2[[#This Row],[Current Week Low]])-1</f>
        <v>1.4672369666584917E-2</v>
      </c>
      <c r="AF421" s="1">
        <f>(Table2[[#This Row],[Current Week High]]/Table2[[#This Row],[Close Price]])-1</f>
        <v>6.5891539830347456E-2</v>
      </c>
      <c r="AG421" s="1">
        <f>(Table2[[#This Row],[Close Price]]/Table2[[#This Row],[Current Month Low]])-1</f>
        <v>7.747484243880276E-3</v>
      </c>
      <c r="AH421" s="1">
        <f>(Table2[[#This Row],[Current Month High]]/Table2[[#This Row],[Close Price]])-1</f>
        <v>8.5862861289152104E-3</v>
      </c>
      <c r="AI421">
        <v>10.1463296650139</v>
      </c>
      <c r="AJ421">
        <v>36.378201352402002</v>
      </c>
      <c r="AK421" t="str">
        <f>IF(AND(Table2[[#This Row],[20D EMA]]&gt;Table2[[#This Row],[50D EMA]],Table2[[#This Row],[50D EMA]]&gt;Table2[[#This Row],[200D EMA]]),"Uptrend","Downtrend/NoTrend")</f>
        <v>Uptrend</v>
      </c>
      <c r="AL421">
        <v>0.05</v>
      </c>
      <c r="AM421" t="s">
        <v>3181</v>
      </c>
      <c r="AN421">
        <v>-0.59</v>
      </c>
      <c r="AO421" t="s">
        <v>3180</v>
      </c>
      <c r="AP421">
        <v>-4.5802623288505998E-2</v>
      </c>
      <c r="AQ421">
        <f>(Table2[[#This Row],[Sharpe Ratio]]-AVERAGE(Table2[Sharpe Ratio]))/_xlfn.STDEV.P(Table2[Sharpe Ratio])</f>
        <v>-1.2311327664138043</v>
      </c>
      <c r="AR4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-2.7835888463154044</v>
      </c>
      <c r="AS421">
        <f>_xlfn.RANK.AVG(Table2[[#This Row],[1Y Return vs Nifty Z-Score]],Table2[1Y Return vs Nifty Z-Score])</f>
        <v>395</v>
      </c>
      <c r="AT421">
        <f>_xlfn.RANK.AVG(Table2[[#This Row],[6M Return vs Nifty Z-Score]],Table2[6M Return vs Nifty Z-Score])</f>
        <v>185</v>
      </c>
      <c r="AU421">
        <f>_xlfn.RANK.AVG(Table2[[#This Row],[Sharpe Ratio Z-Score]],Table2[Sharpe Ratio Z-Score])</f>
        <v>651</v>
      </c>
      <c r="AV421">
        <f>(Table2[[#This Row],[Rank 1Y]]+Table2[[#This Row],[Rank 6M]]+Table2[[#This Row],[Rank Sharpe]])/3</f>
        <v>410.33333333333331</v>
      </c>
    </row>
    <row r="422" spans="1:48" hidden="1" x14ac:dyDescent="0.3">
      <c r="A422" t="s">
        <v>1179</v>
      </c>
      <c r="B422" t="s">
        <v>1180</v>
      </c>
      <c r="C422" t="s">
        <v>3147</v>
      </c>
      <c r="D422" t="s">
        <v>540</v>
      </c>
      <c r="E422">
        <v>10271.599532972001</v>
      </c>
      <c r="F422">
        <v>324.89999999999998</v>
      </c>
      <c r="G422">
        <v>-5.7973327737433298</v>
      </c>
      <c r="H422">
        <f>(Table2[[#This Row],[1Y Return vs Nifty]]-AVERAGE(Table2[1Y Return vs Nifty]))/_xlfn.STDEV.P(Table2[1Y Return vs Nifty])</f>
        <v>-0.51252680820053287</v>
      </c>
      <c r="I422">
        <v>-3.15039750364198</v>
      </c>
      <c r="J422">
        <f>(Table2[[#This Row],[1M Return vs Nifty]]-AVERAGE(Table2[1M Return vs Nifty]))/_xlfn.STDEV.P(Table2[1M Return vs Nifty])</f>
        <v>-0.36535602050914479</v>
      </c>
      <c r="K422">
        <v>7.7762370669453302</v>
      </c>
      <c r="L422">
        <f>(Table2[[#This Row],[6M Return vs Nifty]]-AVERAGE(Table2[6M Return vs Nifty]))/_xlfn.STDEV.P(Table2[6M Return vs Nifty])</f>
        <v>7.1010689568924479E-2</v>
      </c>
      <c r="M422">
        <v>-3.4294364417021401</v>
      </c>
      <c r="N422">
        <f>(Table2[[#This Row],[1W Return vs Nifty]]-AVERAGE(Table2[1W Return vs Nifty]))/_xlfn.STDEV.P(Table2[1W Return vs Nifty])</f>
        <v>-0.89739013938343026</v>
      </c>
      <c r="O422">
        <v>337.8</v>
      </c>
      <c r="P422">
        <v>338.03353076272998</v>
      </c>
      <c r="Q422">
        <v>314.25672480336198</v>
      </c>
      <c r="R422">
        <v>35.471313008728899</v>
      </c>
      <c r="S422" s="1">
        <f>(Table2[[#This Row],[Close Price]]-Table2[[#This Row],[20D EMA]])/Table2[[#This Row],[20D EMA]]</f>
        <v>-3.8188277087033845E-2</v>
      </c>
      <c r="T422" s="1">
        <f>(Table2[[#This Row],[Close Price]]-Table2[[#This Row],[50D EMA]])/Table2[[#This Row],[50D EMA]]</f>
        <v>-3.8852745563719225E-2</v>
      </c>
      <c r="U422" s="1">
        <f>(Table2[[#This Row],[Close Price]]-Table2[[#This Row],[200D EMA]])/Table2[[#This Row],[200D EMA]]</f>
        <v>3.3868090502431586E-2</v>
      </c>
      <c r="V422">
        <v>0.43043688222050103</v>
      </c>
      <c r="W422">
        <v>322.85000000000002</v>
      </c>
      <c r="X422">
        <v>327</v>
      </c>
      <c r="Y422">
        <v>311.60000000000002</v>
      </c>
      <c r="Z422">
        <v>359.75</v>
      </c>
      <c r="AA422">
        <v>322.85000000000002</v>
      </c>
      <c r="AB422">
        <v>327</v>
      </c>
      <c r="AC422" s="1">
        <f>(Table2[[#This Row],[Close Price]]/Table2[[#This Row],[Day Low]])-1</f>
        <v>6.3496980021680027E-3</v>
      </c>
      <c r="AD422" s="1">
        <f>(Table2[[#This Row],[Day High]]/Table2[[#This Row],[Close Price]])-1</f>
        <v>6.4635272391506682E-3</v>
      </c>
      <c r="AE422" s="1">
        <f>(Table2[[#This Row],[Close Price]]/Table2[[#This Row],[Current Week Low]])-1</f>
        <v>4.2682926829268109E-2</v>
      </c>
      <c r="AF422" s="1">
        <f>(Table2[[#This Row],[Current Week High]]/Table2[[#This Row],[Close Price]])-1</f>
        <v>0.10726377346875959</v>
      </c>
      <c r="AG422" s="1">
        <f>(Table2[[#This Row],[Close Price]]/Table2[[#This Row],[Current Month Low]])-1</f>
        <v>6.3496980021680027E-3</v>
      </c>
      <c r="AH422" s="1">
        <f>(Table2[[#This Row],[Current Month High]]/Table2[[#This Row],[Close Price]])-1</f>
        <v>6.4635272391506682E-3</v>
      </c>
      <c r="AI422">
        <v>23.422591566635798</v>
      </c>
      <c r="AJ422">
        <v>33.924154987633898</v>
      </c>
      <c r="AK422" t="str">
        <f>IF(AND(Table2[[#This Row],[20D EMA]]&gt;Table2[[#This Row],[50D EMA]],Table2[[#This Row],[50D EMA]]&gt;Table2[[#This Row],[200D EMA]]),"Uptrend","Downtrend/NoTrend")</f>
        <v>Downtrend/NoTrend</v>
      </c>
      <c r="AL422">
        <v>0.09</v>
      </c>
      <c r="AM422" t="s">
        <v>3181</v>
      </c>
      <c r="AN422">
        <v>-8.85</v>
      </c>
      <c r="AO422" t="s">
        <v>3180</v>
      </c>
      <c r="AP422">
        <v>1.9744850273371001E-2</v>
      </c>
      <c r="AQ422">
        <f>(Table2[[#This Row],[Sharpe Ratio]]-AVERAGE(Table2[Sharpe Ratio]))/_xlfn.STDEV.P(Table2[Sharpe Ratio])</f>
        <v>-0.45246575747350454</v>
      </c>
      <c r="AR4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2">
        <f>_xlfn.RANK.AVG(Table2[[#This Row],[1Y Return vs Nifty Z-Score]],Table2[1Y Return vs Nifty Z-Score])</f>
        <v>487</v>
      </c>
      <c r="AT422">
        <f>_xlfn.RANK.AVG(Table2[[#This Row],[6M Return vs Nifty Z-Score]],Table2[6M Return vs Nifty Z-Score])</f>
        <v>293</v>
      </c>
      <c r="AU422">
        <f>_xlfn.RANK.AVG(Table2[[#This Row],[Sharpe Ratio Z-Score]],Table2[Sharpe Ratio Z-Score])</f>
        <v>453</v>
      </c>
      <c r="AV422">
        <f>(Table2[[#This Row],[Rank 1Y]]+Table2[[#This Row],[Rank 6M]]+Table2[[#This Row],[Rank Sharpe]])/3</f>
        <v>411</v>
      </c>
    </row>
    <row r="423" spans="1:48" x14ac:dyDescent="0.3">
      <c r="A423" t="s">
        <v>1127</v>
      </c>
      <c r="B423" t="s">
        <v>1128</v>
      </c>
      <c r="C423" t="s">
        <v>3139</v>
      </c>
      <c r="D423" t="s">
        <v>247</v>
      </c>
      <c r="E423">
        <v>11000.509247498499</v>
      </c>
      <c r="F423">
        <v>2147.1999999999998</v>
      </c>
      <c r="G423">
        <v>23.567422621607601</v>
      </c>
      <c r="H423">
        <f>(Table2[[#This Row],[1Y Return vs Nifty]]-AVERAGE(Table2[1Y Return vs Nifty]))/_xlfn.STDEV.P(Table2[1Y Return vs Nifty])</f>
        <v>-1.6410142312170136E-2</v>
      </c>
      <c r="I423">
        <v>2.98025677949961</v>
      </c>
      <c r="J423">
        <f>(Table2[[#This Row],[1M Return vs Nifty]]-AVERAGE(Table2[1M Return vs Nifty]))/_xlfn.STDEV.P(Table2[1M Return vs Nifty])</f>
        <v>0.28977644321273532</v>
      </c>
      <c r="K423">
        <v>11.1475948865432</v>
      </c>
      <c r="L423">
        <f>(Table2[[#This Row],[6M Return vs Nifty]]-AVERAGE(Table2[6M Return vs Nifty]))/_xlfn.STDEV.P(Table2[6M Return vs Nifty])</f>
        <v>0.18828971177832327</v>
      </c>
      <c r="M423">
        <v>9.8470522315243697E-2</v>
      </c>
      <c r="N423">
        <f>(Table2[[#This Row],[1W Return vs Nifty]]-AVERAGE(Table2[1W Return vs Nifty]))/_xlfn.STDEV.P(Table2[1W Return vs Nifty])</f>
        <v>-0.22734154682712532</v>
      </c>
      <c r="O423">
        <v>2166.89</v>
      </c>
      <c r="P423">
        <v>2154.9336598897798</v>
      </c>
      <c r="Q423">
        <v>1957.4349924077101</v>
      </c>
      <c r="R423">
        <v>43.51468570574</v>
      </c>
      <c r="S423" s="1">
        <f>(Table2[[#This Row],[Close Price]]-Table2[[#This Row],[20D EMA]])/Table2[[#This Row],[20D EMA]]</f>
        <v>-9.0867556728768221E-3</v>
      </c>
      <c r="T423" s="1">
        <f>(Table2[[#This Row],[Close Price]]-Table2[[#This Row],[50D EMA]])/Table2[[#This Row],[50D EMA]]</f>
        <v>-3.5888157643681655E-3</v>
      </c>
      <c r="U423" s="1">
        <f>(Table2[[#This Row],[Close Price]]-Table2[[#This Row],[200D EMA]])/Table2[[#This Row],[200D EMA]]</f>
        <v>9.6945752133955926E-2</v>
      </c>
      <c r="V423">
        <v>0.66355910230076598</v>
      </c>
      <c r="W423">
        <v>2142.35</v>
      </c>
      <c r="X423">
        <v>2174.15</v>
      </c>
      <c r="Y423">
        <v>2080.6999999999998</v>
      </c>
      <c r="Z423">
        <v>2174.15</v>
      </c>
      <c r="AA423">
        <v>2142.35</v>
      </c>
      <c r="AB423">
        <v>2174.15</v>
      </c>
      <c r="AC423" s="1">
        <f>(Table2[[#This Row],[Close Price]]/Table2[[#This Row],[Day Low]])-1</f>
        <v>2.2638691156906532E-3</v>
      </c>
      <c r="AD423" s="1">
        <f>(Table2[[#This Row],[Day High]]/Table2[[#This Row],[Close Price]])-1</f>
        <v>1.2551229508196871E-2</v>
      </c>
      <c r="AE423" s="1">
        <f>(Table2[[#This Row],[Close Price]]/Table2[[#This Row],[Current Week Low]])-1</f>
        <v>3.1960397942999874E-2</v>
      </c>
      <c r="AF423" s="1">
        <f>(Table2[[#This Row],[Current Week High]]/Table2[[#This Row],[Close Price]])-1</f>
        <v>1.2551229508196871E-2</v>
      </c>
      <c r="AG423" s="1">
        <f>(Table2[[#This Row],[Close Price]]/Table2[[#This Row],[Current Month Low]])-1</f>
        <v>2.2638691156906532E-3</v>
      </c>
      <c r="AH423" s="1">
        <f>(Table2[[#This Row],[Current Month High]]/Table2[[#This Row],[Close Price]])-1</f>
        <v>1.2551229508196871E-2</v>
      </c>
      <c r="AI423">
        <v>7.9685171385991103</v>
      </c>
      <c r="AJ423">
        <v>53.261955745895698</v>
      </c>
      <c r="AK423" t="str">
        <f>IF(AND(Table2[[#This Row],[20D EMA]]&gt;Table2[[#This Row],[50D EMA]],Table2[[#This Row],[50D EMA]]&gt;Table2[[#This Row],[200D EMA]]),"Uptrend","Downtrend/NoTrend")</f>
        <v>Uptrend</v>
      </c>
      <c r="AL423">
        <v>0.05</v>
      </c>
      <c r="AM423" t="s">
        <v>3181</v>
      </c>
      <c r="AN423">
        <v>-3.66</v>
      </c>
      <c r="AO423" t="s">
        <v>3180</v>
      </c>
      <c r="AP423">
        <v>-6.5145206143026005E-2</v>
      </c>
      <c r="AQ423">
        <f>(Table2[[#This Row],[Sharpe Ratio]]-AVERAGE(Table2[Sharpe Ratio]))/_xlfn.STDEV.P(Table2[Sharpe Ratio])</f>
        <v>-1.4609117390890971</v>
      </c>
      <c r="AR4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-1.2265972732373338</v>
      </c>
      <c r="AS423">
        <f>_xlfn.RANK.AVG(Table2[[#This Row],[1Y Return vs Nifty Z-Score]],Table2[1Y Return vs Nifty Z-Score])</f>
        <v>298</v>
      </c>
      <c r="AT423">
        <f>_xlfn.RANK.AVG(Table2[[#This Row],[6M Return vs Nifty Z-Score]],Table2[6M Return vs Nifty Z-Score])</f>
        <v>253</v>
      </c>
      <c r="AU423">
        <f>_xlfn.RANK.AVG(Table2[[#This Row],[Sharpe Ratio Z-Score]],Table2[Sharpe Ratio Z-Score])</f>
        <v>683</v>
      </c>
      <c r="AV423">
        <f>(Table2[[#This Row],[Rank 1Y]]+Table2[[#This Row],[Rank 6M]]+Table2[[#This Row],[Rank Sharpe]])/3</f>
        <v>411.33333333333331</v>
      </c>
    </row>
    <row r="424" spans="1:48" hidden="1" x14ac:dyDescent="0.3">
      <c r="A424" t="s">
        <v>445</v>
      </c>
      <c r="B424" t="s">
        <v>446</v>
      </c>
      <c r="C424" t="s">
        <v>3135</v>
      </c>
      <c r="D424" t="s">
        <v>32</v>
      </c>
      <c r="E424">
        <v>50190.528353929098</v>
      </c>
      <c r="F424">
        <v>58.12</v>
      </c>
      <c r="G424">
        <v>6.7022106168336499</v>
      </c>
      <c r="H424">
        <f>(Table2[[#This Row],[1Y Return vs Nifty]]-AVERAGE(Table2[1Y Return vs Nifty]))/_xlfn.STDEV.P(Table2[1Y Return vs Nifty])</f>
        <v>-0.30134739571880115</v>
      </c>
      <c r="I424">
        <v>3.7861116347297998</v>
      </c>
      <c r="J424">
        <f>(Table2[[#This Row],[1M Return vs Nifty]]-AVERAGE(Table2[1M Return vs Nifty]))/_xlfn.STDEV.P(Table2[1M Return vs Nifty])</f>
        <v>0.37589150570467134</v>
      </c>
      <c r="K424">
        <v>-19.7237361308187</v>
      </c>
      <c r="L424">
        <f>(Table2[[#This Row],[6M Return vs Nifty]]-AVERAGE(Table2[6M Return vs Nifty]))/_xlfn.STDEV.P(Table2[6M Return vs Nifty])</f>
        <v>-0.88562759684207792</v>
      </c>
      <c r="M424">
        <v>9.9570612544365602</v>
      </c>
      <c r="N424">
        <f>(Table2[[#This Row],[1W Return vs Nifty]]-AVERAGE(Table2[1W Return vs Nifty]))/_xlfn.STDEV.P(Table2[1W Return vs Nifty])</f>
        <v>1.6450816525432679</v>
      </c>
      <c r="O424">
        <v>55.95</v>
      </c>
      <c r="P424">
        <v>57.6657602957237</v>
      </c>
      <c r="Q424">
        <v>57.589725462925401</v>
      </c>
      <c r="R424">
        <v>53.0655863007972</v>
      </c>
      <c r="S424" s="1">
        <f>(Table2[[#This Row],[Close Price]]-Table2[[#This Row],[20D EMA]])/Table2[[#This Row],[20D EMA]]</f>
        <v>3.8784629133154502E-2</v>
      </c>
      <c r="T424" s="1">
        <f>(Table2[[#This Row],[Close Price]]-Table2[[#This Row],[50D EMA]])/Table2[[#This Row],[50D EMA]]</f>
        <v>7.877112899350466E-3</v>
      </c>
      <c r="U424" s="1">
        <f>(Table2[[#This Row],[Close Price]]-Table2[[#This Row],[200D EMA]])/Table2[[#This Row],[200D EMA]]</f>
        <v>9.207797620358029E-3</v>
      </c>
      <c r="V424">
        <v>1.1709392626391</v>
      </c>
      <c r="W424">
        <v>57.3</v>
      </c>
      <c r="X424">
        <v>58.55</v>
      </c>
      <c r="Y424">
        <v>50.17</v>
      </c>
      <c r="Z424">
        <v>58.55</v>
      </c>
      <c r="AA424">
        <v>57.3</v>
      </c>
      <c r="AB424">
        <v>58.55</v>
      </c>
      <c r="AC424" s="1">
        <f>(Table2[[#This Row],[Close Price]]/Table2[[#This Row],[Day Low]])-1</f>
        <v>1.4310645724258331E-2</v>
      </c>
      <c r="AD424" s="1">
        <f>(Table2[[#This Row],[Day High]]/Table2[[#This Row],[Close Price]])-1</f>
        <v>7.3984858912594653E-3</v>
      </c>
      <c r="AE424" s="1">
        <f>(Table2[[#This Row],[Close Price]]/Table2[[#This Row],[Current Week Low]])-1</f>
        <v>0.15846123181183969</v>
      </c>
      <c r="AF424" s="1">
        <f>(Table2[[#This Row],[Current Week High]]/Table2[[#This Row],[Close Price]])-1</f>
        <v>7.3984858912594653E-3</v>
      </c>
      <c r="AG424" s="1">
        <f>(Table2[[#This Row],[Close Price]]/Table2[[#This Row],[Current Month Low]])-1</f>
        <v>1.4310645724258331E-2</v>
      </c>
      <c r="AH424" s="1">
        <f>(Table2[[#This Row],[Current Month High]]/Table2[[#This Row],[Close Price]])-1</f>
        <v>7.3984858912594653E-3</v>
      </c>
      <c r="AI424">
        <v>32.312456985547101</v>
      </c>
      <c r="AJ424">
        <v>35.794392523364401</v>
      </c>
      <c r="AK424" t="str">
        <f>IF(AND(Table2[[#This Row],[20D EMA]]&gt;Table2[[#This Row],[50D EMA]],Table2[[#This Row],[50D EMA]]&gt;Table2[[#This Row],[200D EMA]]),"Uptrend","Downtrend/NoTrend")</f>
        <v>Downtrend/NoTrend</v>
      </c>
      <c r="AL424">
        <v>-0.02</v>
      </c>
      <c r="AM424" t="s">
        <v>3180</v>
      </c>
      <c r="AN424">
        <v>1.2</v>
      </c>
      <c r="AO424" t="s">
        <v>3181</v>
      </c>
      <c r="AP424">
        <v>0.100839084193377</v>
      </c>
      <c r="AQ424">
        <f>(Table2[[#This Row],[Sharpe Ratio]]-AVERAGE(Table2[Sharpe Ratio]))/_xlfn.STDEV.P(Table2[Sharpe Ratio])</f>
        <v>0.51088799420369224</v>
      </c>
      <c r="AR4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4">
        <f>_xlfn.RANK.AVG(Table2[[#This Row],[1Y Return vs Nifty Z-Score]],Table2[1Y Return vs Nifty Z-Score])</f>
        <v>400</v>
      </c>
      <c r="AT424">
        <f>_xlfn.RANK.AVG(Table2[[#This Row],[6M Return vs Nifty Z-Score]],Table2[6M Return vs Nifty Z-Score])</f>
        <v>621</v>
      </c>
      <c r="AU424">
        <f>_xlfn.RANK.AVG(Table2[[#This Row],[Sharpe Ratio Z-Score]],Table2[Sharpe Ratio Z-Score])</f>
        <v>216</v>
      </c>
      <c r="AV424">
        <f>(Table2[[#This Row],[Rank 1Y]]+Table2[[#This Row],[Rank 6M]]+Table2[[#This Row],[Rank Sharpe]])/3</f>
        <v>412.33333333333331</v>
      </c>
    </row>
    <row r="425" spans="1:48" hidden="1" x14ac:dyDescent="0.3">
      <c r="A425" t="s">
        <v>659</v>
      </c>
      <c r="B425" t="s">
        <v>660</v>
      </c>
      <c r="C425" t="s">
        <v>3141</v>
      </c>
      <c r="D425" t="s">
        <v>202</v>
      </c>
      <c r="E425">
        <v>28257.980000960601</v>
      </c>
      <c r="F425">
        <v>1341.95</v>
      </c>
      <c r="G425">
        <v>-22.925150455248001</v>
      </c>
      <c r="H425">
        <f>(Table2[[#This Row],[1Y Return vs Nifty]]-AVERAGE(Table2[1Y Return vs Nifty]))/_xlfn.STDEV.P(Table2[1Y Return vs Nifty])</f>
        <v>-0.80190077667694548</v>
      </c>
      <c r="I425">
        <v>3.0699733383504402</v>
      </c>
      <c r="J425">
        <f>(Table2[[#This Row],[1M Return vs Nifty]]-AVERAGE(Table2[1M Return vs Nifty]))/_xlfn.STDEV.P(Table2[1M Return vs Nifty])</f>
        <v>0.29936371196449307</v>
      </c>
      <c r="K425">
        <v>10.871644591138301</v>
      </c>
      <c r="L425">
        <f>(Table2[[#This Row],[6M Return vs Nifty]]-AVERAGE(Table2[6M Return vs Nifty]))/_xlfn.STDEV.P(Table2[6M Return vs Nifty])</f>
        <v>0.17869026177768776</v>
      </c>
      <c r="M425">
        <v>-4.2639388809825602</v>
      </c>
      <c r="N425">
        <f>(Table2[[#This Row],[1W Return vs Nifty]]-AVERAGE(Table2[1W Return vs Nifty]))/_xlfn.STDEV.P(Table2[1W Return vs Nifty])</f>
        <v>-1.0558855845943527</v>
      </c>
      <c r="O425">
        <v>1375.35</v>
      </c>
      <c r="P425">
        <v>1379.6814894886099</v>
      </c>
      <c r="Q425">
        <v>1296.3271415311599</v>
      </c>
      <c r="R425">
        <v>34.685596966722102</v>
      </c>
      <c r="S425" s="1">
        <f>(Table2[[#This Row],[Close Price]]-Table2[[#This Row],[20D EMA]])/Table2[[#This Row],[20D EMA]]</f>
        <v>-2.428472752390291E-2</v>
      </c>
      <c r="T425" s="1">
        <f>(Table2[[#This Row],[Close Price]]-Table2[[#This Row],[50D EMA]])/Table2[[#This Row],[50D EMA]]</f>
        <v>-2.7347971090483626E-2</v>
      </c>
      <c r="U425" s="1">
        <f>(Table2[[#This Row],[Close Price]]-Table2[[#This Row],[200D EMA]])/Table2[[#This Row],[200D EMA]]</f>
        <v>3.5193939097003399E-2</v>
      </c>
      <c r="V425">
        <v>0.54361449613533097</v>
      </c>
      <c r="W425">
        <v>1321.75</v>
      </c>
      <c r="X425">
        <v>1362.15</v>
      </c>
      <c r="Y425">
        <v>1296.0999999999999</v>
      </c>
      <c r="Z425">
        <v>1374.4</v>
      </c>
      <c r="AA425">
        <v>1321.75</v>
      </c>
      <c r="AB425">
        <v>1362.15</v>
      </c>
      <c r="AC425" s="1">
        <f>(Table2[[#This Row],[Close Price]]/Table2[[#This Row],[Day Low]])-1</f>
        <v>1.5282769056175649E-2</v>
      </c>
      <c r="AD425" s="1">
        <f>(Table2[[#This Row],[Day High]]/Table2[[#This Row],[Close Price]])-1</f>
        <v>1.5052721785461465E-2</v>
      </c>
      <c r="AE425" s="1">
        <f>(Table2[[#This Row],[Close Price]]/Table2[[#This Row],[Current Week Low]])-1</f>
        <v>3.5375356839750127E-2</v>
      </c>
      <c r="AF425" s="1">
        <f>(Table2[[#This Row],[Current Week High]]/Table2[[#This Row],[Close Price]])-1</f>
        <v>2.4181228808823008E-2</v>
      </c>
      <c r="AG425" s="1">
        <f>(Table2[[#This Row],[Close Price]]/Table2[[#This Row],[Current Month Low]])-1</f>
        <v>1.5282769056175649E-2</v>
      </c>
      <c r="AH425" s="1">
        <f>(Table2[[#This Row],[Current Month High]]/Table2[[#This Row],[Close Price]])-1</f>
        <v>1.5052721785461465E-2</v>
      </c>
      <c r="AI425">
        <v>12.221021647602299</v>
      </c>
      <c r="AJ425">
        <v>33.786949803100498</v>
      </c>
      <c r="AK425" t="str">
        <f>IF(AND(Table2[[#This Row],[20D EMA]]&gt;Table2[[#This Row],[50D EMA]],Table2[[#This Row],[50D EMA]]&gt;Table2[[#This Row],[200D EMA]]),"Uptrend","Downtrend/NoTrend")</f>
        <v>Downtrend/NoTrend</v>
      </c>
      <c r="AL425">
        <v>0.04</v>
      </c>
      <c r="AM425" t="s">
        <v>3181</v>
      </c>
      <c r="AN425">
        <v>-9.2899999999999991</v>
      </c>
      <c r="AO425" t="s">
        <v>3180</v>
      </c>
      <c r="AP425">
        <v>4.6099651384552999E-2</v>
      </c>
      <c r="AQ425">
        <f>(Table2[[#This Row],[Sharpe Ratio]]-AVERAGE(Table2[Sharpe Ratio]))/_xlfn.STDEV.P(Table2[Sharpe Ratio])</f>
        <v>-0.13938558767736262</v>
      </c>
      <c r="AR4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5">
        <f>_xlfn.RANK.AVG(Table2[[#This Row],[1Y Return vs Nifty Z-Score]],Table2[1Y Return vs Nifty Z-Score])</f>
        <v>604</v>
      </c>
      <c r="AT425">
        <f>_xlfn.RANK.AVG(Table2[[#This Row],[6M Return vs Nifty Z-Score]],Table2[6M Return vs Nifty Z-Score])</f>
        <v>255</v>
      </c>
      <c r="AU425">
        <f>_xlfn.RANK.AVG(Table2[[#This Row],[Sharpe Ratio Z-Score]],Table2[Sharpe Ratio Z-Score])</f>
        <v>379</v>
      </c>
      <c r="AV425">
        <f>(Table2[[#This Row],[Rank 1Y]]+Table2[[#This Row],[Rank 6M]]+Table2[[#This Row],[Rank Sharpe]])/3</f>
        <v>412.66666666666669</v>
      </c>
    </row>
    <row r="426" spans="1:48" hidden="1" x14ac:dyDescent="0.3">
      <c r="A426" t="s">
        <v>1444</v>
      </c>
      <c r="B426" t="s">
        <v>1445</v>
      </c>
      <c r="C426" t="s">
        <v>3135</v>
      </c>
      <c r="D426" t="s">
        <v>571</v>
      </c>
      <c r="E426">
        <v>7286.1707382048799</v>
      </c>
      <c r="F426">
        <v>696.75</v>
      </c>
      <c r="G426">
        <v>-7.6272696825565506E-2</v>
      </c>
      <c r="H426">
        <f>(Table2[[#This Row],[1Y Return vs Nifty]]-AVERAGE(Table2[1Y Return vs Nifty]))/_xlfn.STDEV.P(Table2[1Y Return vs Nifty])</f>
        <v>-0.41586966897039218</v>
      </c>
      <c r="I426">
        <v>-4.1910100437781797</v>
      </c>
      <c r="J426">
        <f>(Table2[[#This Row],[1M Return vs Nifty]]-AVERAGE(Table2[1M Return vs Nifty]))/_xlfn.STDEV.P(Table2[1M Return vs Nifty])</f>
        <v>-0.47655770073991494</v>
      </c>
      <c r="K426">
        <v>11.1380370855103</v>
      </c>
      <c r="L426">
        <f>(Table2[[#This Row],[6M Return vs Nifty]]-AVERAGE(Table2[6M Return vs Nifty]))/_xlfn.STDEV.P(Table2[6M Return vs Nifty])</f>
        <v>0.18795722569420178</v>
      </c>
      <c r="M426">
        <v>-2.6525635639837399</v>
      </c>
      <c r="N426">
        <f>(Table2[[#This Row],[1W Return vs Nifty]]-AVERAGE(Table2[1W Return vs Nifty]))/_xlfn.STDEV.P(Table2[1W Return vs Nifty])</f>
        <v>-0.7498401660934273</v>
      </c>
      <c r="O426">
        <v>700.89</v>
      </c>
      <c r="P426">
        <v>715.82354715103997</v>
      </c>
      <c r="Q426">
        <v>657.316077425309</v>
      </c>
      <c r="R426">
        <v>29.6383160439403</v>
      </c>
      <c r="S426" s="1">
        <f>(Table2[[#This Row],[Close Price]]-Table2[[#This Row],[20D EMA]])/Table2[[#This Row],[20D EMA]]</f>
        <v>-5.9067756709326518E-3</v>
      </c>
      <c r="T426" s="1">
        <f>(Table2[[#This Row],[Close Price]]-Table2[[#This Row],[50D EMA]])/Table2[[#This Row],[50D EMA]]</f>
        <v>-2.6645598942577706E-2</v>
      </c>
      <c r="U426" s="1">
        <f>(Table2[[#This Row],[Close Price]]-Table2[[#This Row],[200D EMA]])/Table2[[#This Row],[200D EMA]]</f>
        <v>5.9992329305488319E-2</v>
      </c>
      <c r="V426">
        <v>0.42537962027824</v>
      </c>
      <c r="W426">
        <v>675.15</v>
      </c>
      <c r="X426">
        <v>705</v>
      </c>
      <c r="Y426">
        <v>660.55</v>
      </c>
      <c r="Z426">
        <v>705</v>
      </c>
      <c r="AA426">
        <v>675.15</v>
      </c>
      <c r="AB426">
        <v>705</v>
      </c>
      <c r="AC426" s="1">
        <f>(Table2[[#This Row],[Close Price]]/Table2[[#This Row],[Day Low]])-1</f>
        <v>3.1992890468784729E-2</v>
      </c>
      <c r="AD426" s="1">
        <f>(Table2[[#This Row],[Day High]]/Table2[[#This Row],[Close Price]])-1</f>
        <v>1.1840688912809538E-2</v>
      </c>
      <c r="AE426" s="1">
        <f>(Table2[[#This Row],[Close Price]]/Table2[[#This Row],[Current Week Low]])-1</f>
        <v>5.4802815835288898E-2</v>
      </c>
      <c r="AF426" s="1">
        <f>(Table2[[#This Row],[Current Week High]]/Table2[[#This Row],[Close Price]])-1</f>
        <v>1.1840688912809538E-2</v>
      </c>
      <c r="AG426" s="1">
        <f>(Table2[[#This Row],[Close Price]]/Table2[[#This Row],[Current Month Low]])-1</f>
        <v>3.1992890468784729E-2</v>
      </c>
      <c r="AH426" s="1">
        <f>(Table2[[#This Row],[Current Month High]]/Table2[[#This Row],[Close Price]])-1</f>
        <v>1.1840688912809538E-2</v>
      </c>
      <c r="AI426">
        <v>14.675278076785</v>
      </c>
      <c r="AJ426">
        <v>34.2097659635943</v>
      </c>
      <c r="AK426" t="str">
        <f>IF(AND(Table2[[#This Row],[20D EMA]]&gt;Table2[[#This Row],[50D EMA]],Table2[[#This Row],[50D EMA]]&gt;Table2[[#This Row],[200D EMA]]),"Uptrend","Downtrend/NoTrend")</f>
        <v>Downtrend/NoTrend</v>
      </c>
      <c r="AL426">
        <v>-0.1</v>
      </c>
      <c r="AM426" t="s">
        <v>3180</v>
      </c>
      <c r="AN426">
        <v>-3.33</v>
      </c>
      <c r="AO426" t="s">
        <v>3180</v>
      </c>
      <c r="AQ426">
        <f>(Table2[[#This Row],[Sharpe Ratio]]-AVERAGE(Table2[Sharpe Ratio]))/_xlfn.STDEV.P(Table2[Sharpe Ratio])</f>
        <v>-0.68702344015560113</v>
      </c>
      <c r="AR4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6">
        <f>_xlfn.RANK.AVG(Table2[[#This Row],[1Y Return vs Nifty Z-Score]],Table2[1Y Return vs Nifty Z-Score])</f>
        <v>459</v>
      </c>
      <c r="AT426">
        <f>_xlfn.RANK.AVG(Table2[[#This Row],[6M Return vs Nifty Z-Score]],Table2[6M Return vs Nifty Z-Score])</f>
        <v>254</v>
      </c>
      <c r="AU426">
        <f>_xlfn.RANK.AVG(Table2[[#This Row],[Sharpe Ratio Z-Score]],Table2[Sharpe Ratio Z-Score])</f>
        <v>529.5</v>
      </c>
      <c r="AV426">
        <f>(Table2[[#This Row],[Rank 1Y]]+Table2[[#This Row],[Rank 6M]]+Table2[[#This Row],[Rank Sharpe]])/3</f>
        <v>414.16666666666669</v>
      </c>
    </row>
    <row r="427" spans="1:48" hidden="1" x14ac:dyDescent="0.3">
      <c r="A427" t="s">
        <v>1021</v>
      </c>
      <c r="B427" t="s">
        <v>1022</v>
      </c>
      <c r="C427" t="s">
        <v>3146</v>
      </c>
      <c r="D427" t="s">
        <v>91</v>
      </c>
      <c r="E427">
        <v>13544.219388155399</v>
      </c>
      <c r="F427">
        <v>2443.25</v>
      </c>
      <c r="G427">
        <v>3.7279700175553101</v>
      </c>
      <c r="H427">
        <f>(Table2[[#This Row],[1Y Return vs Nifty]]-AVERAGE(Table2[1Y Return vs Nifty]))/_xlfn.STDEV.P(Table2[1Y Return vs Nifty])</f>
        <v>-0.35159710186474069</v>
      </c>
      <c r="I427">
        <v>9.9123675153805593</v>
      </c>
      <c r="J427">
        <f>(Table2[[#This Row],[1M Return vs Nifty]]-AVERAGE(Table2[1M Return vs Nifty]))/_xlfn.STDEV.P(Table2[1M Return vs Nifty])</f>
        <v>1.03055394842599</v>
      </c>
      <c r="K427">
        <v>-24.642886782510899</v>
      </c>
      <c r="L427">
        <f>(Table2[[#This Row],[6M Return vs Nifty]]-AVERAGE(Table2[6M Return vs Nifty]))/_xlfn.STDEV.P(Table2[6M Return vs Nifty])</f>
        <v>-1.0567495036232457</v>
      </c>
      <c r="M427">
        <v>6.88520513504462</v>
      </c>
      <c r="N427">
        <f>(Table2[[#This Row],[1W Return vs Nifty]]-AVERAGE(Table2[1W Return vs Nifty]))/_xlfn.STDEV.P(Table2[1W Return vs Nifty])</f>
        <v>1.0616499208316772</v>
      </c>
      <c r="O427">
        <v>2376.9699999999998</v>
      </c>
      <c r="P427">
        <v>2518.5781239111402</v>
      </c>
      <c r="Q427">
        <v>2573.2918134199599</v>
      </c>
      <c r="R427">
        <v>64.1390608540014</v>
      </c>
      <c r="S427" s="1">
        <f>(Table2[[#This Row],[Close Price]]-Table2[[#This Row],[20D EMA]])/Table2[[#This Row],[20D EMA]]</f>
        <v>2.7884239178449961E-2</v>
      </c>
      <c r="T427" s="1">
        <f>(Table2[[#This Row],[Close Price]]-Table2[[#This Row],[50D EMA]])/Table2[[#This Row],[50D EMA]]</f>
        <v>-2.9908988407380415E-2</v>
      </c>
      <c r="U427" s="1">
        <f>(Table2[[#This Row],[Close Price]]-Table2[[#This Row],[200D EMA]])/Table2[[#This Row],[200D EMA]]</f>
        <v>-5.0535198822682904E-2</v>
      </c>
      <c r="V427">
        <v>1.6210320947235699</v>
      </c>
      <c r="W427">
        <v>2413.1999999999998</v>
      </c>
      <c r="X427">
        <v>2485</v>
      </c>
      <c r="Y427">
        <v>2116.5</v>
      </c>
      <c r="Z427">
        <v>2519</v>
      </c>
      <c r="AA427">
        <v>2413.1999999999998</v>
      </c>
      <c r="AB427">
        <v>2485</v>
      </c>
      <c r="AC427" s="1">
        <f>(Table2[[#This Row],[Close Price]]/Table2[[#This Row],[Day Low]])-1</f>
        <v>1.245234543344953E-2</v>
      </c>
      <c r="AD427" s="1">
        <f>(Table2[[#This Row],[Day High]]/Table2[[#This Row],[Close Price]])-1</f>
        <v>1.7087895221528759E-2</v>
      </c>
      <c r="AE427" s="1">
        <f>(Table2[[#This Row],[Close Price]]/Table2[[#This Row],[Current Week Low]])-1</f>
        <v>0.15438223482163949</v>
      </c>
      <c r="AF427" s="1">
        <f>(Table2[[#This Row],[Current Week High]]/Table2[[#This Row],[Close Price]])-1</f>
        <v>3.1003785940857398E-2</v>
      </c>
      <c r="AG427" s="1">
        <f>(Table2[[#This Row],[Close Price]]/Table2[[#This Row],[Current Month Low]])-1</f>
        <v>1.245234543344953E-2</v>
      </c>
      <c r="AH427" s="1">
        <f>(Table2[[#This Row],[Current Month High]]/Table2[[#This Row],[Close Price]])-1</f>
        <v>1.7087895221528759E-2</v>
      </c>
      <c r="AI427">
        <v>49.5958252327842</v>
      </c>
      <c r="AJ427">
        <v>39.534551684751499</v>
      </c>
      <c r="AK427" t="str">
        <f>IF(AND(Table2[[#This Row],[20D EMA]]&gt;Table2[[#This Row],[50D EMA]],Table2[[#This Row],[50D EMA]]&gt;Table2[[#This Row],[200D EMA]]),"Uptrend","Downtrend/NoTrend")</f>
        <v>Downtrend/NoTrend</v>
      </c>
      <c r="AL427">
        <v>0</v>
      </c>
      <c r="AM427">
        <v>0</v>
      </c>
      <c r="AN427">
        <v>-3.47</v>
      </c>
      <c r="AO427" t="s">
        <v>3180</v>
      </c>
      <c r="AP427">
        <v>0.12312324365949499</v>
      </c>
      <c r="AQ427">
        <f>(Table2[[#This Row],[Sharpe Ratio]]-AVERAGE(Table2[Sharpe Ratio]))/_xlfn.STDEV.P(Table2[Sharpe Ratio])</f>
        <v>0.77561123760758166</v>
      </c>
      <c r="AR4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7">
        <f>_xlfn.RANK.AVG(Table2[[#This Row],[1Y Return vs Nifty Z-Score]],Table2[1Y Return vs Nifty Z-Score])</f>
        <v>426</v>
      </c>
      <c r="AT427">
        <f>_xlfn.RANK.AVG(Table2[[#This Row],[6M Return vs Nifty Z-Score]],Table2[6M Return vs Nifty Z-Score])</f>
        <v>665</v>
      </c>
      <c r="AU427">
        <f>_xlfn.RANK.AVG(Table2[[#This Row],[Sharpe Ratio Z-Score]],Table2[Sharpe Ratio Z-Score])</f>
        <v>152</v>
      </c>
      <c r="AV427">
        <f>(Table2[[#This Row],[Rank 1Y]]+Table2[[#This Row],[Rank 6M]]+Table2[[#This Row],[Rank Sharpe]])/3</f>
        <v>414.33333333333331</v>
      </c>
    </row>
    <row r="428" spans="1:48" hidden="1" x14ac:dyDescent="0.3">
      <c r="A428" t="s">
        <v>273</v>
      </c>
      <c r="B428" t="s">
        <v>274</v>
      </c>
      <c r="C428" t="s">
        <v>3135</v>
      </c>
      <c r="D428" t="s">
        <v>43</v>
      </c>
      <c r="E428">
        <v>94847.630876808398</v>
      </c>
      <c r="F428">
        <v>1916.3</v>
      </c>
      <c r="G428">
        <v>13.141993668518801</v>
      </c>
      <c r="H428">
        <f>(Table2[[#This Row],[1Y Return vs Nifty]]-AVERAGE(Table2[1Y Return vs Nifty]))/_xlfn.STDEV.P(Table2[1Y Return vs Nifty])</f>
        <v>-0.19254745328331124</v>
      </c>
      <c r="I428">
        <v>-5.5711389875935398</v>
      </c>
      <c r="J428">
        <f>(Table2[[#This Row],[1M Return vs Nifty]]-AVERAGE(Table2[1M Return vs Nifty]))/_xlfn.STDEV.P(Table2[1M Return vs Nifty])</f>
        <v>-0.62404069903945403</v>
      </c>
      <c r="K428">
        <v>5.2151784188656602</v>
      </c>
      <c r="L428">
        <f>(Table2[[#This Row],[6M Return vs Nifty]]-AVERAGE(Table2[6M Return vs Nifty]))/_xlfn.STDEV.P(Table2[6M Return vs Nifty])</f>
        <v>-1.80805520434935E-2</v>
      </c>
      <c r="M428">
        <v>-2.1272804062675399</v>
      </c>
      <c r="N428">
        <f>(Table2[[#This Row],[1W Return vs Nifty]]-AVERAGE(Table2[1W Return vs Nifty]))/_xlfn.STDEV.P(Table2[1W Return vs Nifty])</f>
        <v>-0.65007414501885985</v>
      </c>
      <c r="O428">
        <v>1998.31</v>
      </c>
      <c r="P428">
        <v>2039.1097891735501</v>
      </c>
      <c r="Q428">
        <v>1840.8084509538101</v>
      </c>
      <c r="R428">
        <v>27.665747876770201</v>
      </c>
      <c r="S428" s="1">
        <f>(Table2[[#This Row],[Close Price]]-Table2[[#This Row],[20D EMA]])/Table2[[#This Row],[20D EMA]]</f>
        <v>-4.1039678528356459E-2</v>
      </c>
      <c r="T428" s="1">
        <f>(Table2[[#This Row],[Close Price]]-Table2[[#This Row],[50D EMA]])/Table2[[#This Row],[50D EMA]]</f>
        <v>-6.0227158844313566E-2</v>
      </c>
      <c r="U428" s="1">
        <f>(Table2[[#This Row],[Close Price]]-Table2[[#This Row],[200D EMA]])/Table2[[#This Row],[200D EMA]]</f>
        <v>4.1009996997283533E-2</v>
      </c>
      <c r="V428">
        <v>1.0040273031848601</v>
      </c>
      <c r="W428">
        <v>1905.45</v>
      </c>
      <c r="X428">
        <v>1946</v>
      </c>
      <c r="Y428">
        <v>1870.6</v>
      </c>
      <c r="Z428">
        <v>1956.2</v>
      </c>
      <c r="AA428">
        <v>1905.45</v>
      </c>
      <c r="AB428">
        <v>1946</v>
      </c>
      <c r="AC428" s="1">
        <f>(Table2[[#This Row],[Close Price]]/Table2[[#This Row],[Day Low]])-1</f>
        <v>5.6941929727885032E-3</v>
      </c>
      <c r="AD428" s="1">
        <f>(Table2[[#This Row],[Day High]]/Table2[[#This Row],[Close Price]])-1</f>
        <v>1.5498617126754599E-2</v>
      </c>
      <c r="AE428" s="1">
        <f>(Table2[[#This Row],[Close Price]]/Table2[[#This Row],[Current Week Low]])-1</f>
        <v>2.4430663958088239E-2</v>
      </c>
      <c r="AF428" s="1">
        <f>(Table2[[#This Row],[Current Week High]]/Table2[[#This Row],[Close Price]])-1</f>
        <v>2.0821374523821934E-2</v>
      </c>
      <c r="AG428" s="1">
        <f>(Table2[[#This Row],[Close Price]]/Table2[[#This Row],[Current Month Low]])-1</f>
        <v>5.6941929727885032E-3</v>
      </c>
      <c r="AH428" s="1">
        <f>(Table2[[#This Row],[Current Month High]]/Table2[[#This Row],[Close Price]])-1</f>
        <v>1.5498617126754599E-2</v>
      </c>
      <c r="AI428">
        <v>20.122110316756199</v>
      </c>
      <c r="AJ428">
        <v>43.435628742514901</v>
      </c>
      <c r="AK428" t="str">
        <f>IF(AND(Table2[[#This Row],[20D EMA]]&gt;Table2[[#This Row],[50D EMA]],Table2[[#This Row],[50D EMA]]&gt;Table2[[#This Row],[200D EMA]]),"Uptrend","Downtrend/NoTrend")</f>
        <v>Downtrend/NoTrend</v>
      </c>
      <c r="AL428">
        <v>-0.09</v>
      </c>
      <c r="AM428" t="s">
        <v>3180</v>
      </c>
      <c r="AN428">
        <v>-7.67</v>
      </c>
      <c r="AO428" t="s">
        <v>3180</v>
      </c>
      <c r="AP428">
        <v>-2.3864678359989998E-3</v>
      </c>
      <c r="AQ428">
        <f>(Table2[[#This Row],[Sharpe Ratio]]-AVERAGE(Table2[Sharpe Ratio]))/_xlfn.STDEV.P(Table2[Sharpe Ratio])</f>
        <v>-0.71537333178087281</v>
      </c>
      <c r="AR4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8">
        <f>_xlfn.RANK.AVG(Table2[[#This Row],[1Y Return vs Nifty Z-Score]],Table2[1Y Return vs Nifty Z-Score])</f>
        <v>363</v>
      </c>
      <c r="AT428">
        <f>_xlfn.RANK.AVG(Table2[[#This Row],[6M Return vs Nifty Z-Score]],Table2[6M Return vs Nifty Z-Score])</f>
        <v>324</v>
      </c>
      <c r="AU428">
        <f>_xlfn.RANK.AVG(Table2[[#This Row],[Sharpe Ratio Z-Score]],Table2[Sharpe Ratio Z-Score])</f>
        <v>559</v>
      </c>
      <c r="AV428">
        <f>(Table2[[#This Row],[Rank 1Y]]+Table2[[#This Row],[Rank 6M]]+Table2[[#This Row],[Rank Sharpe]])/3</f>
        <v>415.33333333333331</v>
      </c>
    </row>
    <row r="429" spans="1:48" hidden="1" x14ac:dyDescent="0.3">
      <c r="A429" t="s">
        <v>1435</v>
      </c>
      <c r="B429" t="s">
        <v>1436</v>
      </c>
      <c r="C429" t="s">
        <v>3147</v>
      </c>
      <c r="D429" t="s">
        <v>307</v>
      </c>
      <c r="E429">
        <v>7360.1192313107804</v>
      </c>
      <c r="F429">
        <v>207.35</v>
      </c>
      <c r="G429">
        <v>-10.077726987999799</v>
      </c>
      <c r="H429">
        <f>(Table2[[#This Row],[1Y Return vs Nifty]]-AVERAGE(Table2[1Y Return vs Nifty]))/_xlfn.STDEV.P(Table2[1Y Return vs Nifty])</f>
        <v>-0.58484394068381473</v>
      </c>
      <c r="I429">
        <v>-2.64646312548552</v>
      </c>
      <c r="J429">
        <f>(Table2[[#This Row],[1M Return vs Nifty]]-AVERAGE(Table2[1M Return vs Nifty]))/_xlfn.STDEV.P(Table2[1M Return vs Nifty])</f>
        <v>-0.31150470946333314</v>
      </c>
      <c r="K429">
        <v>-10.761415189878401</v>
      </c>
      <c r="L429">
        <f>(Table2[[#This Row],[6M Return vs Nifty]]-AVERAGE(Table2[6M Return vs Nifty]))/_xlfn.STDEV.P(Table2[6M Return vs Nifty])</f>
        <v>-0.57385640762856682</v>
      </c>
      <c r="M429">
        <v>-5.4177721145315799E-2</v>
      </c>
      <c r="N429">
        <f>(Table2[[#This Row],[1W Return vs Nifty]]-AVERAGE(Table2[1W Return vs Nifty]))/_xlfn.STDEV.P(Table2[1W Return vs Nifty])</f>
        <v>-0.25633373446987068</v>
      </c>
      <c r="O429">
        <v>200.64</v>
      </c>
      <c r="P429">
        <v>208.28716949666</v>
      </c>
      <c r="Q429">
        <v>205.26320677381401</v>
      </c>
      <c r="R429">
        <v>28.117514226548</v>
      </c>
      <c r="S429" s="1">
        <f>(Table2[[#This Row],[Close Price]]-Table2[[#This Row],[20D EMA]])/Table2[[#This Row],[20D EMA]]</f>
        <v>3.3442982456140392E-2</v>
      </c>
      <c r="T429" s="1">
        <f>(Table2[[#This Row],[Close Price]]-Table2[[#This Row],[50D EMA]])/Table2[[#This Row],[50D EMA]]</f>
        <v>-4.4994105922354123E-3</v>
      </c>
      <c r="U429" s="1">
        <f>(Table2[[#This Row],[Close Price]]-Table2[[#This Row],[200D EMA]])/Table2[[#This Row],[200D EMA]]</f>
        <v>1.0166426116909946E-2</v>
      </c>
      <c r="V429">
        <v>0.343097515131357</v>
      </c>
      <c r="W429">
        <v>193.8</v>
      </c>
      <c r="X429">
        <v>210.5</v>
      </c>
      <c r="Y429">
        <v>182.34</v>
      </c>
      <c r="Z429">
        <v>210.5</v>
      </c>
      <c r="AA429">
        <v>193.8</v>
      </c>
      <c r="AB429">
        <v>210.5</v>
      </c>
      <c r="AC429" s="1">
        <f>(Table2[[#This Row],[Close Price]]/Table2[[#This Row],[Day Low]])-1</f>
        <v>6.9917440660474561E-2</v>
      </c>
      <c r="AD429" s="1">
        <f>(Table2[[#This Row],[Day High]]/Table2[[#This Row],[Close Price]])-1</f>
        <v>1.5191704846877263E-2</v>
      </c>
      <c r="AE429" s="1">
        <f>(Table2[[#This Row],[Close Price]]/Table2[[#This Row],[Current Week Low]])-1</f>
        <v>0.13716134693429849</v>
      </c>
      <c r="AF429" s="1">
        <f>(Table2[[#This Row],[Current Week High]]/Table2[[#This Row],[Close Price]])-1</f>
        <v>1.5191704846877263E-2</v>
      </c>
      <c r="AG429" s="1">
        <f>(Table2[[#This Row],[Close Price]]/Table2[[#This Row],[Current Month Low]])-1</f>
        <v>6.9917440660474561E-2</v>
      </c>
      <c r="AH429" s="1">
        <f>(Table2[[#This Row],[Current Month High]]/Table2[[#This Row],[Close Price]])-1</f>
        <v>1.5191704846877263E-2</v>
      </c>
      <c r="AI429">
        <v>26.3564022184711</v>
      </c>
      <c r="AJ429">
        <v>23.422619047619001</v>
      </c>
      <c r="AK429" t="str">
        <f>IF(AND(Table2[[#This Row],[20D EMA]]&gt;Table2[[#This Row],[50D EMA]],Table2[[#This Row],[50D EMA]]&gt;Table2[[#This Row],[200D EMA]]),"Uptrend","Downtrend/NoTrend")</f>
        <v>Downtrend/NoTrend</v>
      </c>
      <c r="AL429">
        <v>-0.09</v>
      </c>
      <c r="AM429" t="s">
        <v>3180</v>
      </c>
      <c r="AN429">
        <v>-5.33</v>
      </c>
      <c r="AO429" t="s">
        <v>3180</v>
      </c>
      <c r="AP429">
        <v>0.10069415316960199</v>
      </c>
      <c r="AQ429">
        <f>(Table2[[#This Row],[Sharpe Ratio]]-AVERAGE(Table2[Sharpe Ratio]))/_xlfn.STDEV.P(Table2[Sharpe Ratio])</f>
        <v>0.50916629540047276</v>
      </c>
      <c r="AR4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9">
        <f>_xlfn.RANK.AVG(Table2[[#This Row],[1Y Return vs Nifty Z-Score]],Table2[1Y Return vs Nifty Z-Score])</f>
        <v>510</v>
      </c>
      <c r="AT429">
        <f>_xlfn.RANK.AVG(Table2[[#This Row],[6M Return vs Nifty Z-Score]],Table2[6M Return vs Nifty Z-Score])</f>
        <v>519</v>
      </c>
      <c r="AU429">
        <f>_xlfn.RANK.AVG(Table2[[#This Row],[Sharpe Ratio Z-Score]],Table2[Sharpe Ratio Z-Score])</f>
        <v>217</v>
      </c>
      <c r="AV429">
        <f>(Table2[[#This Row],[Rank 1Y]]+Table2[[#This Row],[Rank 6M]]+Table2[[#This Row],[Rank Sharpe]])/3</f>
        <v>415.33333333333331</v>
      </c>
    </row>
    <row r="430" spans="1:48" hidden="1" x14ac:dyDescent="0.3">
      <c r="A430" t="s">
        <v>1301</v>
      </c>
      <c r="B430" t="s">
        <v>1302</v>
      </c>
      <c r="C430" t="s">
        <v>3139</v>
      </c>
      <c r="D430" t="s">
        <v>247</v>
      </c>
      <c r="E430">
        <v>8814.6706306165397</v>
      </c>
      <c r="F430">
        <v>1351.25</v>
      </c>
      <c r="G430">
        <v>8.8932378544969595</v>
      </c>
      <c r="H430">
        <f>(Table2[[#This Row],[1Y Return vs Nifty]]-AVERAGE(Table2[1Y Return vs Nifty]))/_xlfn.STDEV.P(Table2[1Y Return vs Nifty])</f>
        <v>-0.26433005593901171</v>
      </c>
      <c r="I430">
        <v>0.60983307158079203</v>
      </c>
      <c r="J430">
        <f>(Table2[[#This Row],[1M Return vs Nifty]]-AVERAGE(Table2[1M Return vs Nifty]))/_xlfn.STDEV.P(Table2[1M Return vs Nifty])</f>
        <v>3.6468810436251144E-2</v>
      </c>
      <c r="K430">
        <v>4.5395864154740604</v>
      </c>
      <c r="L430">
        <f>(Table2[[#This Row],[6M Return vs Nifty]]-AVERAGE(Table2[6M Return vs Nifty]))/_xlfn.STDEV.P(Table2[6M Return vs Nifty])</f>
        <v>-4.1582290455735492E-2</v>
      </c>
      <c r="M430">
        <v>-0.45141432729454201</v>
      </c>
      <c r="N430">
        <f>(Table2[[#This Row],[1W Return vs Nifty]]-AVERAGE(Table2[1W Return vs Nifty]))/_xlfn.STDEV.P(Table2[1W Return vs Nifty])</f>
        <v>-0.33178011998311996</v>
      </c>
      <c r="O430">
        <v>1357.87</v>
      </c>
      <c r="P430">
        <v>1353.8744653768799</v>
      </c>
      <c r="Q430">
        <v>1266.6848898815799</v>
      </c>
      <c r="R430">
        <v>51.424626996646097</v>
      </c>
      <c r="S430" s="1">
        <f>(Table2[[#This Row],[Close Price]]-Table2[[#This Row],[20D EMA]])/Table2[[#This Row],[20D EMA]]</f>
        <v>-4.875282611737421E-3</v>
      </c>
      <c r="T430" s="1">
        <f>(Table2[[#This Row],[Close Price]]-Table2[[#This Row],[50D EMA]])/Table2[[#This Row],[50D EMA]]</f>
        <v>-1.9384850250125289E-3</v>
      </c>
      <c r="U430" s="1">
        <f>(Table2[[#This Row],[Close Price]]-Table2[[#This Row],[200D EMA]])/Table2[[#This Row],[200D EMA]]</f>
        <v>6.6760968567585829E-2</v>
      </c>
      <c r="V430">
        <v>0.61869753956544005</v>
      </c>
      <c r="W430">
        <v>1345</v>
      </c>
      <c r="X430">
        <v>1387.95</v>
      </c>
      <c r="Y430">
        <v>1326.3</v>
      </c>
      <c r="Z430">
        <v>1387.95</v>
      </c>
      <c r="AA430">
        <v>1345</v>
      </c>
      <c r="AB430">
        <v>1387.95</v>
      </c>
      <c r="AC430" s="1">
        <f>(Table2[[#This Row],[Close Price]]/Table2[[#This Row],[Day Low]])-1</f>
        <v>4.646840148698983E-3</v>
      </c>
      <c r="AD430" s="1">
        <f>(Table2[[#This Row],[Day High]]/Table2[[#This Row],[Close Price]])-1</f>
        <v>2.7160037002775139E-2</v>
      </c>
      <c r="AE430" s="1">
        <f>(Table2[[#This Row],[Close Price]]/Table2[[#This Row],[Current Week Low]])-1</f>
        <v>1.8811731885697069E-2</v>
      </c>
      <c r="AF430" s="1">
        <f>(Table2[[#This Row],[Current Week High]]/Table2[[#This Row],[Close Price]])-1</f>
        <v>2.7160037002775139E-2</v>
      </c>
      <c r="AG430" s="1">
        <f>(Table2[[#This Row],[Close Price]]/Table2[[#This Row],[Current Month Low]])-1</f>
        <v>4.646840148698983E-3</v>
      </c>
      <c r="AH430" s="1">
        <f>(Table2[[#This Row],[Current Month High]]/Table2[[#This Row],[Close Price]])-1</f>
        <v>2.7160037002775139E-2</v>
      </c>
      <c r="AI430">
        <v>22.401480111008301</v>
      </c>
      <c r="AJ430">
        <v>38.320196540075699</v>
      </c>
      <c r="AK430" t="str">
        <f>IF(AND(Table2[[#This Row],[20D EMA]]&gt;Table2[[#This Row],[50D EMA]],Table2[[#This Row],[50D EMA]]&gt;Table2[[#This Row],[200D EMA]]),"Uptrend","Downtrend/NoTrend")</f>
        <v>Uptrend</v>
      </c>
      <c r="AL430">
        <v>-0.02</v>
      </c>
      <c r="AM430" t="s">
        <v>3180</v>
      </c>
      <c r="AN430">
        <v>1.45</v>
      </c>
      <c r="AO430" t="s">
        <v>3181</v>
      </c>
      <c r="AQ430">
        <f>(Table2[[#This Row],[Sharpe Ratio]]-AVERAGE(Table2[Sharpe Ratio]))/_xlfn.STDEV.P(Table2[Sharpe Ratio])</f>
        <v>-0.68702344015560113</v>
      </c>
      <c r="AR4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-1.288247096097217</v>
      </c>
      <c r="AS430">
        <f>_xlfn.RANK.AVG(Table2[[#This Row],[1Y Return vs Nifty Z-Score]],Table2[1Y Return vs Nifty Z-Score])</f>
        <v>385</v>
      </c>
      <c r="AT430">
        <f>_xlfn.RANK.AVG(Table2[[#This Row],[6M Return vs Nifty Z-Score]],Table2[6M Return vs Nifty Z-Score])</f>
        <v>333</v>
      </c>
      <c r="AU430">
        <f>_xlfn.RANK.AVG(Table2[[#This Row],[Sharpe Ratio Z-Score]],Table2[Sharpe Ratio Z-Score])</f>
        <v>529.5</v>
      </c>
      <c r="AV430">
        <f>(Table2[[#This Row],[Rank 1Y]]+Table2[[#This Row],[Rank 6M]]+Table2[[#This Row],[Rank Sharpe]])/3</f>
        <v>415.83333333333331</v>
      </c>
    </row>
    <row r="431" spans="1:48" x14ac:dyDescent="0.3">
      <c r="A431" t="s">
        <v>380</v>
      </c>
      <c r="B431" t="s">
        <v>381</v>
      </c>
      <c r="C431" t="s">
        <v>3139</v>
      </c>
      <c r="D431" t="s">
        <v>51</v>
      </c>
      <c r="E431">
        <v>61563.799746528799</v>
      </c>
      <c r="F431">
        <v>29295.5</v>
      </c>
      <c r="G431">
        <v>2.3387827597100799</v>
      </c>
      <c r="H431">
        <f>(Table2[[#This Row],[1Y Return vs Nifty]]-AVERAGE(Table2[1Y Return vs Nifty]))/_xlfn.STDEV.P(Table2[1Y Return vs Nifty])</f>
        <v>-0.37506737911983024</v>
      </c>
      <c r="I431">
        <v>5.2032384449251303</v>
      </c>
      <c r="J431">
        <f>(Table2[[#This Row],[1M Return vs Nifty]]-AVERAGE(Table2[1M Return vs Nifty]))/_xlfn.STDEV.P(Table2[1M Return vs Nifty])</f>
        <v>0.5273281608627638</v>
      </c>
      <c r="K431">
        <v>2.4359681972090099</v>
      </c>
      <c r="L431">
        <f>(Table2[[#This Row],[6M Return vs Nifty]]-AVERAGE(Table2[6M Return vs Nifty]))/_xlfn.STDEV.P(Table2[6M Return vs Nifty])</f>
        <v>-0.11476060641670044</v>
      </c>
      <c r="M431">
        <v>0.16739863354071099</v>
      </c>
      <c r="N431">
        <f>(Table2[[#This Row],[1W Return vs Nifty]]-AVERAGE(Table2[1W Return vs Nifty]))/_xlfn.STDEV.P(Table2[1W Return vs Nifty])</f>
        <v>-0.21425016307317404</v>
      </c>
      <c r="O431">
        <v>28752.880000000001</v>
      </c>
      <c r="P431">
        <v>28682.5876918719</v>
      </c>
      <c r="Q431">
        <v>27341.795012848499</v>
      </c>
      <c r="R431">
        <v>41.447906895068897</v>
      </c>
      <c r="S431" s="1">
        <f>(Table2[[#This Row],[Close Price]]-Table2[[#This Row],[20D EMA]])/Table2[[#This Row],[20D EMA]]</f>
        <v>1.8871848663507759E-2</v>
      </c>
      <c r="T431" s="1">
        <f>(Table2[[#This Row],[Close Price]]-Table2[[#This Row],[50D EMA]])/Table2[[#This Row],[50D EMA]]</f>
        <v>2.1368794012326414E-2</v>
      </c>
      <c r="U431" s="1">
        <f>(Table2[[#This Row],[Close Price]]-Table2[[#This Row],[200D EMA]])/Table2[[#This Row],[200D EMA]]</f>
        <v>7.1454891174241225E-2</v>
      </c>
      <c r="V431">
        <v>0.57616258943505905</v>
      </c>
      <c r="W431">
        <v>29119</v>
      </c>
      <c r="X431">
        <v>29500</v>
      </c>
      <c r="Y431">
        <v>27423.4</v>
      </c>
      <c r="Z431">
        <v>29500</v>
      </c>
      <c r="AA431">
        <v>29119</v>
      </c>
      <c r="AB431">
        <v>29500</v>
      </c>
      <c r="AC431" s="1">
        <f>(Table2[[#This Row],[Close Price]]/Table2[[#This Row],[Day Low]])-1</f>
        <v>6.0613345238504923E-3</v>
      </c>
      <c r="AD431" s="1">
        <f>(Table2[[#This Row],[Day High]]/Table2[[#This Row],[Close Price]])-1</f>
        <v>6.9805942892253725E-3</v>
      </c>
      <c r="AE431" s="1">
        <f>(Table2[[#This Row],[Close Price]]/Table2[[#This Row],[Current Week Low]])-1</f>
        <v>6.8266516916210218E-2</v>
      </c>
      <c r="AF431" s="1">
        <f>(Table2[[#This Row],[Current Week High]]/Table2[[#This Row],[Close Price]])-1</f>
        <v>6.9805942892253725E-3</v>
      </c>
      <c r="AG431" s="1">
        <f>(Table2[[#This Row],[Close Price]]/Table2[[#This Row],[Current Month Low]])-1</f>
        <v>6.0613345238504923E-3</v>
      </c>
      <c r="AH431" s="1">
        <f>(Table2[[#This Row],[Current Month High]]/Table2[[#This Row],[Close Price]])-1</f>
        <v>6.9805942892253725E-3</v>
      </c>
      <c r="AI431">
        <v>4.1832363332252296</v>
      </c>
      <c r="AJ431">
        <v>33.161363636363603</v>
      </c>
      <c r="AK431" t="str">
        <f>IF(AND(Table2[[#This Row],[20D EMA]]&gt;Table2[[#This Row],[50D EMA]],Table2[[#This Row],[50D EMA]]&gt;Table2[[#This Row],[200D EMA]]),"Uptrend","Downtrend/NoTrend")</f>
        <v>Uptrend</v>
      </c>
      <c r="AL431">
        <v>0.05</v>
      </c>
      <c r="AM431" t="s">
        <v>3181</v>
      </c>
      <c r="AN431">
        <v>1.21</v>
      </c>
      <c r="AO431" t="s">
        <v>3181</v>
      </c>
      <c r="AP431">
        <v>2.0551551118495999E-2</v>
      </c>
      <c r="AQ431">
        <f>(Table2[[#This Row],[Sharpe Ratio]]-AVERAGE(Table2[Sharpe Ratio]))/_xlfn.STDEV.P(Table2[Sharpe Ratio])</f>
        <v>-0.44288260651361105</v>
      </c>
      <c r="AR4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-0.61963259426055206</v>
      </c>
      <c r="AS431">
        <f>_xlfn.RANK.AVG(Table2[[#This Row],[1Y Return vs Nifty Z-Score]],Table2[1Y Return vs Nifty Z-Score])</f>
        <v>436</v>
      </c>
      <c r="AT431">
        <f>_xlfn.RANK.AVG(Table2[[#This Row],[6M Return vs Nifty Z-Score]],Table2[6M Return vs Nifty Z-Score])</f>
        <v>362</v>
      </c>
      <c r="AU431">
        <f>_xlfn.RANK.AVG(Table2[[#This Row],[Sharpe Ratio Z-Score]],Table2[Sharpe Ratio Z-Score])</f>
        <v>450</v>
      </c>
      <c r="AV431">
        <f>(Table2[[#This Row],[Rank 1Y]]+Table2[[#This Row],[Rank 6M]]+Table2[[#This Row],[Rank Sharpe]])/3</f>
        <v>416</v>
      </c>
    </row>
    <row r="432" spans="1:48" x14ac:dyDescent="0.3">
      <c r="A432" t="s">
        <v>614</v>
      </c>
      <c r="B432" t="s">
        <v>615</v>
      </c>
      <c r="C432" t="s">
        <v>580</v>
      </c>
      <c r="D432" t="s">
        <v>580</v>
      </c>
      <c r="E432">
        <v>31931.882713484301</v>
      </c>
      <c r="F432">
        <v>926.2</v>
      </c>
      <c r="G432">
        <v>-12.128824594685</v>
      </c>
      <c r="H432">
        <f>(Table2[[#This Row],[1Y Return vs Nifty]]-AVERAGE(Table2[1Y Return vs Nifty]))/_xlfn.STDEV.P(Table2[1Y Return vs Nifty])</f>
        <v>-0.61949717352502442</v>
      </c>
      <c r="I432">
        <v>2.6248233879507898</v>
      </c>
      <c r="J432">
        <f>(Table2[[#This Row],[1M Return vs Nifty]]-AVERAGE(Table2[1M Return vs Nifty]))/_xlfn.STDEV.P(Table2[1M Return vs Nifty])</f>
        <v>0.2517942079177648</v>
      </c>
      <c r="K432">
        <v>-0.18256970649041801</v>
      </c>
      <c r="L432">
        <f>(Table2[[#This Row],[6M Return vs Nifty]]-AVERAGE(Table2[6M Return vs Nifty]))/_xlfn.STDEV.P(Table2[6M Return vs Nifty])</f>
        <v>-0.20585137203609949</v>
      </c>
      <c r="M432">
        <v>4.6609860737630999</v>
      </c>
      <c r="N432">
        <f>(Table2[[#This Row],[1W Return vs Nifty]]-AVERAGE(Table2[1W Return vs Nifty]))/_xlfn.STDEV.P(Table2[1W Return vs Nifty])</f>
        <v>0.63920826725375002</v>
      </c>
      <c r="O432">
        <v>919.76</v>
      </c>
      <c r="P432">
        <v>910.28427657736199</v>
      </c>
      <c r="Q432">
        <v>851.302054454933</v>
      </c>
      <c r="R432">
        <v>47.398022980514703</v>
      </c>
      <c r="S432" s="1">
        <f>(Table2[[#This Row],[Close Price]]-Table2[[#This Row],[20D EMA]])/Table2[[#This Row],[20D EMA]]</f>
        <v>7.0018265634513941E-3</v>
      </c>
      <c r="T432" s="1">
        <f>(Table2[[#This Row],[Close Price]]-Table2[[#This Row],[50D EMA]])/Table2[[#This Row],[50D EMA]]</f>
        <v>1.7484343992494995E-2</v>
      </c>
      <c r="U432" s="1">
        <f>(Table2[[#This Row],[Close Price]]-Table2[[#This Row],[200D EMA]])/Table2[[#This Row],[200D EMA]]</f>
        <v>8.7980459054597601E-2</v>
      </c>
      <c r="V432">
        <v>0.37606041925998102</v>
      </c>
      <c r="W432">
        <v>920.05</v>
      </c>
      <c r="X432">
        <v>947.95</v>
      </c>
      <c r="Y432">
        <v>868.25</v>
      </c>
      <c r="Z432">
        <v>947.95</v>
      </c>
      <c r="AA432">
        <v>920.05</v>
      </c>
      <c r="AB432">
        <v>947.95</v>
      </c>
      <c r="AC432" s="1">
        <f>(Table2[[#This Row],[Close Price]]/Table2[[#This Row],[Day Low]])-1</f>
        <v>6.6844193250368278E-3</v>
      </c>
      <c r="AD432" s="1">
        <f>(Table2[[#This Row],[Day High]]/Table2[[#This Row],[Close Price]])-1</f>
        <v>2.3483049017490876E-2</v>
      </c>
      <c r="AE432" s="1">
        <f>(Table2[[#This Row],[Close Price]]/Table2[[#This Row],[Current Week Low]])-1</f>
        <v>6.674344946731936E-2</v>
      </c>
      <c r="AF432" s="1">
        <f>(Table2[[#This Row],[Current Week High]]/Table2[[#This Row],[Close Price]])-1</f>
        <v>2.3483049017490876E-2</v>
      </c>
      <c r="AG432" s="1">
        <f>(Table2[[#This Row],[Close Price]]/Table2[[#This Row],[Current Month Low]])-1</f>
        <v>6.6844193250368278E-3</v>
      </c>
      <c r="AH432" s="1">
        <f>(Table2[[#This Row],[Current Month High]]/Table2[[#This Row],[Close Price]])-1</f>
        <v>2.3483049017490876E-2</v>
      </c>
      <c r="AI432">
        <v>13.690347657093399</v>
      </c>
      <c r="AJ432">
        <v>30.450704225352101</v>
      </c>
      <c r="AK432" t="str">
        <f>IF(AND(Table2[[#This Row],[20D EMA]]&gt;Table2[[#This Row],[50D EMA]],Table2[[#This Row],[50D EMA]]&gt;Table2[[#This Row],[200D EMA]]),"Uptrend","Downtrend/NoTrend")</f>
        <v>Uptrend</v>
      </c>
      <c r="AL432">
        <v>0.09</v>
      </c>
      <c r="AM432" t="s">
        <v>3181</v>
      </c>
      <c r="AN432">
        <v>-2.96</v>
      </c>
      <c r="AO432" t="s">
        <v>3180</v>
      </c>
      <c r="AP432">
        <v>6.0298781103292003E-2</v>
      </c>
      <c r="AQ432">
        <f>(Table2[[#This Row],[Sharpe Ratio]]-AVERAGE(Table2[Sharpe Ratio]))/_xlfn.STDEV.P(Table2[Sharpe Ratio])</f>
        <v>2.9292063295844668E-2</v>
      </c>
      <c r="AR4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9.494599290623551E-2</v>
      </c>
      <c r="AS432">
        <f>_xlfn.RANK.AVG(Table2[[#This Row],[1Y Return vs Nifty Z-Score]],Table2[1Y Return vs Nifty Z-Score])</f>
        <v>530</v>
      </c>
      <c r="AT432">
        <f>_xlfn.RANK.AVG(Table2[[#This Row],[6M Return vs Nifty Z-Score]],Table2[6M Return vs Nifty Z-Score])</f>
        <v>393</v>
      </c>
      <c r="AU432">
        <f>_xlfn.RANK.AVG(Table2[[#This Row],[Sharpe Ratio Z-Score]],Table2[Sharpe Ratio Z-Score])</f>
        <v>326</v>
      </c>
      <c r="AV432">
        <f>(Table2[[#This Row],[Rank 1Y]]+Table2[[#This Row],[Rank 6M]]+Table2[[#This Row],[Rank Sharpe]])/3</f>
        <v>416.33333333333331</v>
      </c>
    </row>
    <row r="433" spans="1:48" hidden="1" x14ac:dyDescent="0.3">
      <c r="A433" t="s">
        <v>1364</v>
      </c>
      <c r="B433" t="s">
        <v>1365</v>
      </c>
      <c r="C433" t="s">
        <v>3135</v>
      </c>
      <c r="D433" t="s">
        <v>502</v>
      </c>
      <c r="E433">
        <v>8139.9359280404997</v>
      </c>
      <c r="F433">
        <v>252.15</v>
      </c>
      <c r="G433">
        <v>-19.3989897508519</v>
      </c>
      <c r="H433">
        <f>(Table2[[#This Row],[1Y Return vs Nifty]]-AVERAGE(Table2[1Y Return vs Nifty]))/_xlfn.STDEV.P(Table2[1Y Return vs Nifty])</f>
        <v>-0.74232639682944568</v>
      </c>
      <c r="I433">
        <v>-10.654905256977701</v>
      </c>
      <c r="J433">
        <f>(Table2[[#This Row],[1M Return vs Nifty]]-AVERAGE(Table2[1M Return vs Nifty]))/_xlfn.STDEV.P(Table2[1M Return vs Nifty])</f>
        <v>-1.1673008744185058</v>
      </c>
      <c r="K433">
        <v>8.8138818664424008</v>
      </c>
      <c r="L433">
        <f>(Table2[[#This Row],[6M Return vs Nifty]]-AVERAGE(Table2[6M Return vs Nifty]))/_xlfn.STDEV.P(Table2[6M Return vs Nifty])</f>
        <v>0.10710711540016406</v>
      </c>
      <c r="M433">
        <v>-3.9011052154246801</v>
      </c>
      <c r="N433">
        <f>(Table2[[#This Row],[1W Return vs Nifty]]-AVERAGE(Table2[1W Return vs Nifty]))/_xlfn.STDEV.P(Table2[1W Return vs Nifty])</f>
        <v>-0.98697328349946911</v>
      </c>
      <c r="O433">
        <v>261.42</v>
      </c>
      <c r="P433">
        <v>264.444235698196</v>
      </c>
      <c r="Q433">
        <v>243.958082097589</v>
      </c>
      <c r="R433">
        <v>31.818456608906899</v>
      </c>
      <c r="S433" s="1">
        <f>(Table2[[#This Row],[Close Price]]-Table2[[#This Row],[20D EMA]])/Table2[[#This Row],[20D EMA]]</f>
        <v>-3.5460179022263061E-2</v>
      </c>
      <c r="T433" s="1">
        <f>(Table2[[#This Row],[Close Price]]-Table2[[#This Row],[50D EMA]])/Table2[[#This Row],[50D EMA]]</f>
        <v>-4.6490843960868611E-2</v>
      </c>
      <c r="U433" s="1">
        <f>(Table2[[#This Row],[Close Price]]-Table2[[#This Row],[200D EMA]])/Table2[[#This Row],[200D EMA]]</f>
        <v>3.357920275473409E-2</v>
      </c>
      <c r="V433">
        <v>0.70425459866047102</v>
      </c>
      <c r="W433">
        <v>246.2</v>
      </c>
      <c r="X433">
        <v>253</v>
      </c>
      <c r="Y433">
        <v>242.25</v>
      </c>
      <c r="Z433">
        <v>262.5</v>
      </c>
      <c r="AA433">
        <v>246.2</v>
      </c>
      <c r="AB433">
        <v>253</v>
      </c>
      <c r="AC433" s="1">
        <f>(Table2[[#This Row],[Close Price]]/Table2[[#This Row],[Day Low]])-1</f>
        <v>2.4167343623070714E-2</v>
      </c>
      <c r="AD433" s="1">
        <f>(Table2[[#This Row],[Day High]]/Table2[[#This Row],[Close Price]])-1</f>
        <v>3.3710093198493496E-3</v>
      </c>
      <c r="AE433" s="1">
        <f>(Table2[[#This Row],[Close Price]]/Table2[[#This Row],[Current Week Low]])-1</f>
        <v>4.0866873065015463E-2</v>
      </c>
      <c r="AF433" s="1">
        <f>(Table2[[#This Row],[Current Week High]]/Table2[[#This Row],[Close Price]])-1</f>
        <v>4.104699583581195E-2</v>
      </c>
      <c r="AG433" s="1">
        <f>(Table2[[#This Row],[Close Price]]/Table2[[#This Row],[Current Month Low]])-1</f>
        <v>2.4167343623070714E-2</v>
      </c>
      <c r="AH433" s="1">
        <f>(Table2[[#This Row],[Current Month High]]/Table2[[#This Row],[Close Price]])-1</f>
        <v>3.3710093198493496E-3</v>
      </c>
      <c r="AI433">
        <v>18.024985127899999</v>
      </c>
      <c r="AJ433">
        <v>25.074404761904699</v>
      </c>
      <c r="AK433" t="str">
        <f>IF(AND(Table2[[#This Row],[20D EMA]]&gt;Table2[[#This Row],[50D EMA]],Table2[[#This Row],[50D EMA]]&gt;Table2[[#This Row],[200D EMA]]),"Uptrend","Downtrend/NoTrend")</f>
        <v>Downtrend/NoTrend</v>
      </c>
      <c r="AL433">
        <v>0</v>
      </c>
      <c r="AM433" t="s">
        <v>3182</v>
      </c>
      <c r="AN433">
        <v>-8.7200000000000006</v>
      </c>
      <c r="AO433" t="s">
        <v>3180</v>
      </c>
      <c r="AP433">
        <v>4.3454944874756998E-2</v>
      </c>
      <c r="AQ433">
        <f>(Table2[[#This Row],[Sharpe Ratio]]-AVERAGE(Table2[Sharpe Ratio]))/_xlfn.STDEV.P(Table2[Sharpe Ratio])</f>
        <v>-0.17080320906842603</v>
      </c>
      <c r="AR4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3">
        <f>_xlfn.RANK.AVG(Table2[[#This Row],[1Y Return vs Nifty Z-Score]],Table2[1Y Return vs Nifty Z-Score])</f>
        <v>579</v>
      </c>
      <c r="AT433">
        <f>_xlfn.RANK.AVG(Table2[[#This Row],[6M Return vs Nifty Z-Score]],Table2[6M Return vs Nifty Z-Score])</f>
        <v>280</v>
      </c>
      <c r="AU433">
        <f>_xlfn.RANK.AVG(Table2[[#This Row],[Sharpe Ratio Z-Score]],Table2[Sharpe Ratio Z-Score])</f>
        <v>393</v>
      </c>
      <c r="AV433">
        <f>(Table2[[#This Row],[Rank 1Y]]+Table2[[#This Row],[Rank 6M]]+Table2[[#This Row],[Rank Sharpe]])/3</f>
        <v>417.33333333333331</v>
      </c>
    </row>
    <row r="434" spans="1:48" hidden="1" x14ac:dyDescent="0.3">
      <c r="A434" t="s">
        <v>1362</v>
      </c>
      <c r="B434" t="s">
        <v>1363</v>
      </c>
      <c r="C434" t="s">
        <v>3143</v>
      </c>
      <c r="D434" t="s">
        <v>75</v>
      </c>
      <c r="E434">
        <v>8143.6072740705904</v>
      </c>
      <c r="F434">
        <v>211.83</v>
      </c>
      <c r="G434">
        <v>10.0542447698994</v>
      </c>
      <c r="H434">
        <f>(Table2[[#This Row],[1Y Return vs Nifty]]-AVERAGE(Table2[1Y Return vs Nifty]))/_xlfn.STDEV.P(Table2[1Y Return vs Nifty])</f>
        <v>-0.24471487875847975</v>
      </c>
      <c r="I434">
        <v>5.9099777965643501</v>
      </c>
      <c r="J434">
        <f>(Table2[[#This Row],[1M Return vs Nifty]]-AVERAGE(Table2[1M Return vs Nifty]))/_xlfn.STDEV.P(Table2[1M Return vs Nifty])</f>
        <v>0.60285156689167829</v>
      </c>
      <c r="K434">
        <v>-18.8864989011735</v>
      </c>
      <c r="L434">
        <f>(Table2[[#This Row],[6M Return vs Nifty]]-AVERAGE(Table2[6M Return vs Nifty]))/_xlfn.STDEV.P(Table2[6M Return vs Nifty])</f>
        <v>-0.85650272523120663</v>
      </c>
      <c r="M434">
        <v>-0.44639440314279799</v>
      </c>
      <c r="N434">
        <f>(Table2[[#This Row],[1W Return vs Nifty]]-AVERAGE(Table2[1W Return vs Nifty]))/_xlfn.STDEV.P(Table2[1W Return vs Nifty])</f>
        <v>-0.33082669543226806</v>
      </c>
      <c r="O434">
        <v>205.18</v>
      </c>
      <c r="P434">
        <v>208.42320575853</v>
      </c>
      <c r="Q434">
        <v>203.64538781336799</v>
      </c>
      <c r="R434">
        <v>43.761070213554603</v>
      </c>
      <c r="S434" s="1">
        <f>(Table2[[#This Row],[Close Price]]-Table2[[#This Row],[20D EMA]])/Table2[[#This Row],[20D EMA]]</f>
        <v>3.2410566332001199E-2</v>
      </c>
      <c r="T434" s="1">
        <f>(Table2[[#This Row],[Close Price]]-Table2[[#This Row],[50D EMA]])/Table2[[#This Row],[50D EMA]]</f>
        <v>1.6345561086019242E-2</v>
      </c>
      <c r="U434" s="1">
        <f>(Table2[[#This Row],[Close Price]]-Table2[[#This Row],[200D EMA]])/Table2[[#This Row],[200D EMA]]</f>
        <v>4.0190510939206045E-2</v>
      </c>
      <c r="V434">
        <v>0.68187731679677299</v>
      </c>
      <c r="W434">
        <v>201.53</v>
      </c>
      <c r="X434">
        <v>213.45</v>
      </c>
      <c r="Y434">
        <v>191.25</v>
      </c>
      <c r="Z434">
        <v>213.45</v>
      </c>
      <c r="AA434">
        <v>201.53</v>
      </c>
      <c r="AB434">
        <v>213.45</v>
      </c>
      <c r="AC434" s="1">
        <f>(Table2[[#This Row],[Close Price]]/Table2[[#This Row],[Day Low]])-1</f>
        <v>5.1109016027390597E-2</v>
      </c>
      <c r="AD434" s="1">
        <f>(Table2[[#This Row],[Day High]]/Table2[[#This Row],[Close Price]])-1</f>
        <v>7.6476419770570292E-3</v>
      </c>
      <c r="AE434" s="1">
        <f>(Table2[[#This Row],[Close Price]]/Table2[[#This Row],[Current Week Low]])-1</f>
        <v>0.10760784313725491</v>
      </c>
      <c r="AF434" s="1">
        <f>(Table2[[#This Row],[Current Week High]]/Table2[[#This Row],[Close Price]])-1</f>
        <v>7.6476419770570292E-3</v>
      </c>
      <c r="AG434" s="1">
        <f>(Table2[[#This Row],[Close Price]]/Table2[[#This Row],[Current Month Low]])-1</f>
        <v>5.1109016027390597E-2</v>
      </c>
      <c r="AH434" s="1">
        <f>(Table2[[#This Row],[Current Month High]]/Table2[[#This Row],[Close Price]])-1</f>
        <v>7.6476419770570292E-3</v>
      </c>
      <c r="AI434">
        <v>20.851626304111701</v>
      </c>
      <c r="AJ434">
        <v>38.677577741407497</v>
      </c>
      <c r="AK434" t="str">
        <f>IF(AND(Table2[[#This Row],[20D EMA]]&gt;Table2[[#This Row],[50D EMA]],Table2[[#This Row],[50D EMA]]&gt;Table2[[#This Row],[200D EMA]]),"Uptrend","Downtrend/NoTrend")</f>
        <v>Downtrend/NoTrend</v>
      </c>
      <c r="AL434">
        <v>0.03</v>
      </c>
      <c r="AM434" t="s">
        <v>3181</v>
      </c>
      <c r="AN434">
        <v>1.99</v>
      </c>
      <c r="AO434" t="s">
        <v>3181</v>
      </c>
      <c r="AP434">
        <v>8.2054828567589E-2</v>
      </c>
      <c r="AQ434">
        <f>(Table2[[#This Row],[Sharpe Ratio]]-AVERAGE(Table2[Sharpe Ratio]))/_xlfn.STDEV.P(Table2[Sharpe Ratio])</f>
        <v>0.28774163403933417</v>
      </c>
      <c r="AR4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4">
        <f>_xlfn.RANK.AVG(Table2[[#This Row],[1Y Return vs Nifty Z-Score]],Table2[1Y Return vs Nifty Z-Score])</f>
        <v>379</v>
      </c>
      <c r="AT434">
        <f>_xlfn.RANK.AVG(Table2[[#This Row],[6M Return vs Nifty Z-Score]],Table2[6M Return vs Nifty Z-Score])</f>
        <v>612</v>
      </c>
      <c r="AU434">
        <f>_xlfn.RANK.AVG(Table2[[#This Row],[Sharpe Ratio Z-Score]],Table2[Sharpe Ratio Z-Score])</f>
        <v>265</v>
      </c>
      <c r="AV434">
        <f>(Table2[[#This Row],[Rank 1Y]]+Table2[[#This Row],[Rank 6M]]+Table2[[#This Row],[Rank Sharpe]])/3</f>
        <v>418.66666666666669</v>
      </c>
    </row>
    <row r="435" spans="1:48" hidden="1" x14ac:dyDescent="0.3">
      <c r="A435" t="s">
        <v>992</v>
      </c>
      <c r="B435" t="s">
        <v>993</v>
      </c>
      <c r="C435" t="s">
        <v>3133</v>
      </c>
      <c r="D435" t="s">
        <v>194</v>
      </c>
      <c r="E435">
        <v>14236.5866329375</v>
      </c>
      <c r="F435">
        <v>1446.05</v>
      </c>
      <c r="G435">
        <v>16.0381634451495</v>
      </c>
      <c r="H435">
        <f>(Table2[[#This Row],[1Y Return vs Nifty]]-AVERAGE(Table2[1Y Return vs Nifty]))/_xlfn.STDEV.P(Table2[1Y Return vs Nifty])</f>
        <v>-0.14361675135564766</v>
      </c>
      <c r="I435">
        <v>-19.8704595635798</v>
      </c>
      <c r="J435">
        <f>(Table2[[#This Row],[1M Return vs Nifty]]-AVERAGE(Table2[1M Return vs Nifty]))/_xlfn.STDEV.P(Table2[1M Return vs Nifty])</f>
        <v>-2.1520911624712857</v>
      </c>
      <c r="K435">
        <v>-8.2800590361133892</v>
      </c>
      <c r="L435">
        <f>(Table2[[#This Row],[6M Return vs Nifty]]-AVERAGE(Table2[6M Return vs Nifty]))/_xlfn.STDEV.P(Table2[6M Return vs Nifty])</f>
        <v>-0.48753776717599506</v>
      </c>
      <c r="M435">
        <v>-4.7490188248044296</v>
      </c>
      <c r="N435">
        <f>(Table2[[#This Row],[1W Return vs Nifty]]-AVERAGE(Table2[1W Return vs Nifty]))/_xlfn.STDEV.P(Table2[1W Return vs Nifty])</f>
        <v>-1.1480158864844605</v>
      </c>
      <c r="O435">
        <v>1602.81</v>
      </c>
      <c r="P435">
        <v>1705.01394934885</v>
      </c>
      <c r="Q435">
        <v>1565.1241248451599</v>
      </c>
      <c r="R435">
        <v>23.0508914625484</v>
      </c>
      <c r="S435" s="1">
        <f>(Table2[[#This Row],[Close Price]]-Table2[[#This Row],[20D EMA]])/Table2[[#This Row],[20D EMA]]</f>
        <v>-9.7803233071917448E-2</v>
      </c>
      <c r="T435" s="1">
        <f>(Table2[[#This Row],[Close Price]]-Table2[[#This Row],[50D EMA]])/Table2[[#This Row],[50D EMA]]</f>
        <v>-0.15188377165345138</v>
      </c>
      <c r="U435" s="1">
        <f>(Table2[[#This Row],[Close Price]]-Table2[[#This Row],[200D EMA]])/Table2[[#This Row],[200D EMA]]</f>
        <v>-7.6079668669691083E-2</v>
      </c>
      <c r="V435">
        <v>1.54320634704346</v>
      </c>
      <c r="W435">
        <v>1435.8</v>
      </c>
      <c r="X435">
        <v>1455.25</v>
      </c>
      <c r="Y435">
        <v>1390.55</v>
      </c>
      <c r="Z435">
        <v>1485.65</v>
      </c>
      <c r="AA435">
        <v>1435.8</v>
      </c>
      <c r="AB435">
        <v>1455.25</v>
      </c>
      <c r="AC435" s="1">
        <f>(Table2[[#This Row],[Close Price]]/Table2[[#This Row],[Day Low]])-1</f>
        <v>7.1388772809584111E-3</v>
      </c>
      <c r="AD435" s="1">
        <f>(Table2[[#This Row],[Day High]]/Table2[[#This Row],[Close Price]])-1</f>
        <v>6.3621589848208426E-3</v>
      </c>
      <c r="AE435" s="1">
        <f>(Table2[[#This Row],[Close Price]]/Table2[[#This Row],[Current Week Low]])-1</f>
        <v>3.9912264931142305E-2</v>
      </c>
      <c r="AF435" s="1">
        <f>(Table2[[#This Row],[Current Week High]]/Table2[[#This Row],[Close Price]])-1</f>
        <v>2.7384945195532806E-2</v>
      </c>
      <c r="AG435" s="1">
        <f>(Table2[[#This Row],[Close Price]]/Table2[[#This Row],[Current Month Low]])-1</f>
        <v>7.1388772809584111E-3</v>
      </c>
      <c r="AH435" s="1">
        <f>(Table2[[#This Row],[Current Month High]]/Table2[[#This Row],[Close Price]])-1</f>
        <v>6.3621589848208426E-3</v>
      </c>
      <c r="AI435">
        <v>37.477957193734603</v>
      </c>
      <c r="AJ435">
        <v>44.749749749749697</v>
      </c>
      <c r="AK435" t="str">
        <f>IF(AND(Table2[[#This Row],[20D EMA]]&gt;Table2[[#This Row],[50D EMA]],Table2[[#This Row],[50D EMA]]&gt;Table2[[#This Row],[200D EMA]]),"Uptrend","Downtrend/NoTrend")</f>
        <v>Downtrend/NoTrend</v>
      </c>
      <c r="AL435">
        <v>-0.11</v>
      </c>
      <c r="AM435" t="s">
        <v>3180</v>
      </c>
      <c r="AN435">
        <v>-19.07</v>
      </c>
      <c r="AO435" t="s">
        <v>3180</v>
      </c>
      <c r="AP435">
        <v>2.9738320418905999E-2</v>
      </c>
      <c r="AQ435">
        <f>(Table2[[#This Row],[Sharpe Ratio]]-AVERAGE(Table2[Sharpe Ratio]))/_xlfn.STDEV.P(Table2[Sharpe Ratio])</f>
        <v>-0.33374896971185147</v>
      </c>
      <c r="AR4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5">
        <f>_xlfn.RANK.AVG(Table2[[#This Row],[1Y Return vs Nifty Z-Score]],Table2[1Y Return vs Nifty Z-Score])</f>
        <v>347</v>
      </c>
      <c r="AT435">
        <f>_xlfn.RANK.AVG(Table2[[#This Row],[6M Return vs Nifty Z-Score]],Table2[6M Return vs Nifty Z-Score])</f>
        <v>484</v>
      </c>
      <c r="AU435">
        <f>_xlfn.RANK.AVG(Table2[[#This Row],[Sharpe Ratio Z-Score]],Table2[Sharpe Ratio Z-Score])</f>
        <v>426</v>
      </c>
      <c r="AV435">
        <f>(Table2[[#This Row],[Rank 1Y]]+Table2[[#This Row],[Rank 6M]]+Table2[[#This Row],[Rank Sharpe]])/3</f>
        <v>419</v>
      </c>
    </row>
    <row r="436" spans="1:48" x14ac:dyDescent="0.3">
      <c r="A436" t="s">
        <v>661</v>
      </c>
      <c r="B436" t="s">
        <v>662</v>
      </c>
      <c r="C436" t="s">
        <v>3135</v>
      </c>
      <c r="D436" t="s">
        <v>502</v>
      </c>
      <c r="E436">
        <v>28191.2619008685</v>
      </c>
      <c r="F436">
        <v>863.9</v>
      </c>
      <c r="G436">
        <v>9.8033614457145095</v>
      </c>
      <c r="H436">
        <f>(Table2[[#This Row],[1Y Return vs Nifty]]-AVERAGE(Table2[1Y Return vs Nifty]))/_xlfn.STDEV.P(Table2[1Y Return vs Nifty])</f>
        <v>-0.24895354503190298</v>
      </c>
      <c r="I436">
        <v>4.9513916370014499</v>
      </c>
      <c r="J436">
        <f>(Table2[[#This Row],[1M Return vs Nifty]]-AVERAGE(Table2[1M Return vs Nifty]))/_xlfn.STDEV.P(Table2[1M Return vs Nifty])</f>
        <v>0.50041536948106113</v>
      </c>
      <c r="K436">
        <v>7.8375571900196297</v>
      </c>
      <c r="L436">
        <f>(Table2[[#This Row],[6M Return vs Nifty]]-AVERAGE(Table2[6M Return vs Nifty]))/_xlfn.STDEV.P(Table2[6M Return vs Nifty])</f>
        <v>7.3143825373765167E-2</v>
      </c>
      <c r="M436">
        <v>3.3621493226533099</v>
      </c>
      <c r="N436">
        <f>(Table2[[#This Row],[1W Return vs Nifty]]-AVERAGE(Table2[1W Return vs Nifty]))/_xlfn.STDEV.P(Table2[1W Return vs Nifty])</f>
        <v>0.39252269818463609</v>
      </c>
      <c r="O436">
        <v>858.03</v>
      </c>
      <c r="P436">
        <v>845.38793999533698</v>
      </c>
      <c r="Q436">
        <v>778.72027058397703</v>
      </c>
      <c r="R436">
        <v>60.299256557884299</v>
      </c>
      <c r="S436" s="1">
        <f>(Table2[[#This Row],[Close Price]]-Table2[[#This Row],[20D EMA]])/Table2[[#This Row],[20D EMA]]</f>
        <v>6.8412526368541952E-3</v>
      </c>
      <c r="T436" s="1">
        <f>(Table2[[#This Row],[Close Price]]-Table2[[#This Row],[50D EMA]])/Table2[[#This Row],[50D EMA]]</f>
        <v>2.1897710067599389E-2</v>
      </c>
      <c r="U436" s="1">
        <f>(Table2[[#This Row],[Close Price]]-Table2[[#This Row],[200D EMA]])/Table2[[#This Row],[200D EMA]]</f>
        <v>0.10938424570885392</v>
      </c>
      <c r="V436">
        <v>0.64109923809337599</v>
      </c>
      <c r="W436">
        <v>861</v>
      </c>
      <c r="X436">
        <v>870</v>
      </c>
      <c r="Y436">
        <v>848.6</v>
      </c>
      <c r="Z436">
        <v>886.55</v>
      </c>
      <c r="AA436">
        <v>861</v>
      </c>
      <c r="AB436">
        <v>870</v>
      </c>
      <c r="AC436" s="1">
        <f>(Table2[[#This Row],[Close Price]]/Table2[[#This Row],[Day Low]])-1</f>
        <v>3.3681765389081963E-3</v>
      </c>
      <c r="AD436" s="1">
        <f>(Table2[[#This Row],[Day High]]/Table2[[#This Row],[Close Price]])-1</f>
        <v>7.0610024308368491E-3</v>
      </c>
      <c r="AE436" s="1">
        <f>(Table2[[#This Row],[Close Price]]/Table2[[#This Row],[Current Week Low]])-1</f>
        <v>1.8029695969832504E-2</v>
      </c>
      <c r="AF436" s="1">
        <f>(Table2[[#This Row],[Current Week High]]/Table2[[#This Row],[Close Price]])-1</f>
        <v>2.621831230466487E-2</v>
      </c>
      <c r="AG436" s="1">
        <f>(Table2[[#This Row],[Close Price]]/Table2[[#This Row],[Current Month Low]])-1</f>
        <v>3.3681765389081963E-3</v>
      </c>
      <c r="AH436" s="1">
        <f>(Table2[[#This Row],[Current Month High]]/Table2[[#This Row],[Close Price]])-1</f>
        <v>7.0610024308368491E-3</v>
      </c>
      <c r="AI436">
        <v>6.7774047922213301</v>
      </c>
      <c r="AJ436">
        <v>38.991231598423298</v>
      </c>
      <c r="AK436" t="str">
        <f>IF(AND(Table2[[#This Row],[20D EMA]]&gt;Table2[[#This Row],[50D EMA]],Table2[[#This Row],[50D EMA]]&gt;Table2[[#This Row],[200D EMA]]),"Uptrend","Downtrend/NoTrend")</f>
        <v>Uptrend</v>
      </c>
      <c r="AL436">
        <v>0.01</v>
      </c>
      <c r="AM436" t="s">
        <v>3181</v>
      </c>
      <c r="AN436">
        <v>-1.03</v>
      </c>
      <c r="AO436" t="s">
        <v>3180</v>
      </c>
      <c r="AP436">
        <v>-1.5173434348314E-2</v>
      </c>
      <c r="AQ436">
        <f>(Table2[[#This Row],[Sharpe Ratio]]-AVERAGE(Table2[Sharpe Ratio]))/_xlfn.STDEV.P(Table2[Sharpe Ratio])</f>
        <v>-0.86727528049846681</v>
      </c>
      <c r="AR4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-0.15014693249090744</v>
      </c>
      <c r="AS436">
        <f>_xlfn.RANK.AVG(Table2[[#This Row],[1Y Return vs Nifty Z-Score]],Table2[1Y Return vs Nifty Z-Score])</f>
        <v>381</v>
      </c>
      <c r="AT436">
        <f>_xlfn.RANK.AVG(Table2[[#This Row],[6M Return vs Nifty Z-Score]],Table2[6M Return vs Nifty Z-Score])</f>
        <v>291</v>
      </c>
      <c r="AU436">
        <f>_xlfn.RANK.AVG(Table2[[#This Row],[Sharpe Ratio Z-Score]],Table2[Sharpe Ratio Z-Score])</f>
        <v>588</v>
      </c>
      <c r="AV436">
        <f>(Table2[[#This Row],[Rank 1Y]]+Table2[[#This Row],[Rank 6M]]+Table2[[#This Row],[Rank Sharpe]])/3</f>
        <v>420</v>
      </c>
    </row>
    <row r="437" spans="1:48" hidden="1" x14ac:dyDescent="0.3">
      <c r="A437" t="s">
        <v>419</v>
      </c>
      <c r="B437" t="s">
        <v>420</v>
      </c>
      <c r="C437" t="s">
        <v>3141</v>
      </c>
      <c r="D437" t="s">
        <v>202</v>
      </c>
      <c r="E437">
        <v>53692.242114435001</v>
      </c>
      <c r="F437">
        <v>3490.2</v>
      </c>
      <c r="G437">
        <v>-0.57395699831020797</v>
      </c>
      <c r="H437">
        <f>(Table2[[#This Row],[1Y Return vs Nifty]]-AVERAGE(Table2[1Y Return vs Nifty]))/_xlfn.STDEV.P(Table2[1Y Return vs Nifty])</f>
        <v>-0.42427803038846928</v>
      </c>
      <c r="I437">
        <v>-6.1255207147960302</v>
      </c>
      <c r="J437">
        <f>(Table2[[#This Row],[1M Return vs Nifty]]-AVERAGE(Table2[1M Return vs Nifty]))/_xlfn.STDEV.P(Table2[1M Return vs Nifty])</f>
        <v>-0.68328290223843202</v>
      </c>
      <c r="K437">
        <v>-14.423955422119301</v>
      </c>
      <c r="L437">
        <f>(Table2[[#This Row],[6M Return vs Nifty]]-AVERAGE(Table2[6M Return vs Nifty]))/_xlfn.STDEV.P(Table2[6M Return vs Nifty])</f>
        <v>-0.7012647576835106</v>
      </c>
      <c r="M437">
        <v>-8.4820152859706308</v>
      </c>
      <c r="N437">
        <f>(Table2[[#This Row],[1W Return vs Nifty]]-AVERAGE(Table2[1W Return vs Nifty]))/_xlfn.STDEV.P(Table2[1W Return vs Nifty])</f>
        <v>-1.8570167332567209</v>
      </c>
      <c r="O437">
        <v>3711.02</v>
      </c>
      <c r="P437">
        <v>3836.8165233171899</v>
      </c>
      <c r="Q437">
        <v>3739.9226464404001</v>
      </c>
      <c r="R437">
        <v>18.4726693673597</v>
      </c>
      <c r="S437" s="1">
        <f>(Table2[[#This Row],[Close Price]]-Table2[[#This Row],[20D EMA]])/Table2[[#This Row],[20D EMA]]</f>
        <v>-5.950385608269429E-2</v>
      </c>
      <c r="T437" s="1">
        <f>(Table2[[#This Row],[Close Price]]-Table2[[#This Row],[50D EMA]])/Table2[[#This Row],[50D EMA]]</f>
        <v>-9.0339613898846649E-2</v>
      </c>
      <c r="U437" s="1">
        <f>(Table2[[#This Row],[Close Price]]-Table2[[#This Row],[200D EMA]])/Table2[[#This Row],[200D EMA]]</f>
        <v>-6.6772142113175087E-2</v>
      </c>
      <c r="V437">
        <v>1.01691554048907</v>
      </c>
      <c r="W437">
        <v>3444.05</v>
      </c>
      <c r="X437">
        <v>3503.35</v>
      </c>
      <c r="Y437">
        <v>3405.9</v>
      </c>
      <c r="Z437">
        <v>3625</v>
      </c>
      <c r="AA437">
        <v>3444.05</v>
      </c>
      <c r="AB437">
        <v>3503.35</v>
      </c>
      <c r="AC437" s="1">
        <f>(Table2[[#This Row],[Close Price]]/Table2[[#This Row],[Day Low]])-1</f>
        <v>1.3399921603925558E-2</v>
      </c>
      <c r="AD437" s="1">
        <f>(Table2[[#This Row],[Day High]]/Table2[[#This Row],[Close Price]])-1</f>
        <v>3.7676923958511743E-3</v>
      </c>
      <c r="AE437" s="1">
        <f>(Table2[[#This Row],[Close Price]]/Table2[[#This Row],[Current Week Low]])-1</f>
        <v>2.475116709239833E-2</v>
      </c>
      <c r="AF437" s="1">
        <f>(Table2[[#This Row],[Current Week High]]/Table2[[#This Row],[Close Price]])-1</f>
        <v>3.8622428514125229E-2</v>
      </c>
      <c r="AG437" s="1">
        <f>(Table2[[#This Row],[Close Price]]/Table2[[#This Row],[Current Month Low]])-1</f>
        <v>1.3399921603925558E-2</v>
      </c>
      <c r="AH437" s="1">
        <f>(Table2[[#This Row],[Current Month High]]/Table2[[#This Row],[Close Price]])-1</f>
        <v>3.7676923958511743E-3</v>
      </c>
      <c r="AI437">
        <v>41.8543349951292</v>
      </c>
      <c r="AJ437">
        <v>33.611515197917399</v>
      </c>
      <c r="AK437" t="str">
        <f>IF(AND(Table2[[#This Row],[20D EMA]]&gt;Table2[[#This Row],[50D EMA]],Table2[[#This Row],[50D EMA]]&gt;Table2[[#This Row],[200D EMA]]),"Uptrend","Downtrend/NoTrend")</f>
        <v>Downtrend/NoTrend</v>
      </c>
      <c r="AL437">
        <v>-7.0000000000000007E-2</v>
      </c>
      <c r="AM437" t="s">
        <v>3180</v>
      </c>
      <c r="AN437">
        <v>-13.49</v>
      </c>
      <c r="AO437" t="s">
        <v>3180</v>
      </c>
      <c r="AP437">
        <v>8.8829569300614003E-2</v>
      </c>
      <c r="AQ437">
        <f>(Table2[[#This Row],[Sharpe Ratio]]-AVERAGE(Table2[Sharpe Ratio]))/_xlfn.STDEV.P(Table2[Sharpe Ratio])</f>
        <v>0.36822173214640652</v>
      </c>
      <c r="AR4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7">
        <f>_xlfn.RANK.AVG(Table2[[#This Row],[1Y Return vs Nifty Z-Score]],Table2[1Y Return vs Nifty Z-Score])</f>
        <v>462</v>
      </c>
      <c r="AT437">
        <f>_xlfn.RANK.AVG(Table2[[#This Row],[6M Return vs Nifty Z-Score]],Table2[6M Return vs Nifty Z-Score])</f>
        <v>553</v>
      </c>
      <c r="AU437">
        <f>_xlfn.RANK.AVG(Table2[[#This Row],[Sharpe Ratio Z-Score]],Table2[Sharpe Ratio Z-Score])</f>
        <v>247</v>
      </c>
      <c r="AV437">
        <f>(Table2[[#This Row],[Rank 1Y]]+Table2[[#This Row],[Rank 6M]]+Table2[[#This Row],[Rank Sharpe]])/3</f>
        <v>420.66666666666669</v>
      </c>
    </row>
    <row r="438" spans="1:48" hidden="1" x14ac:dyDescent="0.3">
      <c r="A438" t="s">
        <v>33</v>
      </c>
      <c r="B438" t="s">
        <v>34</v>
      </c>
      <c r="C438" t="s">
        <v>3134</v>
      </c>
      <c r="D438" t="s">
        <v>21</v>
      </c>
      <c r="E438">
        <v>727674.77874646802</v>
      </c>
      <c r="F438">
        <v>1760.85</v>
      </c>
      <c r="G438">
        <v>2.0428793965417298</v>
      </c>
      <c r="H438">
        <f>(Table2[[#This Row],[1Y Return vs Nifty]]-AVERAGE(Table2[1Y Return vs Nifty]))/_xlfn.STDEV.P(Table2[1Y Return vs Nifty])</f>
        <v>-0.38006665760806441</v>
      </c>
      <c r="I438">
        <v>-1.1691145089211299</v>
      </c>
      <c r="J438">
        <f>(Table2[[#This Row],[1M Return vs Nifty]]-AVERAGE(Table2[1M Return vs Nifty]))/_xlfn.STDEV.P(Table2[1M Return vs Nifty])</f>
        <v>-0.15363264650793015</v>
      </c>
      <c r="K438">
        <v>16.971786420782099</v>
      </c>
      <c r="L438">
        <f>(Table2[[#This Row],[6M Return vs Nifty]]-AVERAGE(Table2[6M Return vs Nifty]))/_xlfn.STDEV.P(Table2[6M Return vs Nifty])</f>
        <v>0.39089516775370536</v>
      </c>
      <c r="M438">
        <v>-6.2049882364350504</v>
      </c>
      <c r="N438">
        <f>(Table2[[#This Row],[1W Return vs Nifty]]-AVERAGE(Table2[1W Return vs Nifty]))/_xlfn.STDEV.P(Table2[1W Return vs Nifty])</f>
        <v>-1.424545359913999</v>
      </c>
      <c r="O438">
        <v>1859.67</v>
      </c>
      <c r="P438">
        <v>1864.9586727155599</v>
      </c>
      <c r="Q438">
        <v>1708.0314133059901</v>
      </c>
      <c r="R438">
        <v>25.4239170430154</v>
      </c>
      <c r="S438" s="1">
        <f>(Table2[[#This Row],[Close Price]]-Table2[[#This Row],[20D EMA]])/Table2[[#This Row],[20D EMA]]</f>
        <v>-5.3138460049363685E-2</v>
      </c>
      <c r="T438" s="1">
        <f>(Table2[[#This Row],[Close Price]]-Table2[[#This Row],[50D EMA]])/Table2[[#This Row],[50D EMA]]</f>
        <v>-5.5823581636781125E-2</v>
      </c>
      <c r="U438" s="1">
        <f>(Table2[[#This Row],[Close Price]]-Table2[[#This Row],[200D EMA]])/Table2[[#This Row],[200D EMA]]</f>
        <v>3.0923662341652423E-2</v>
      </c>
      <c r="V438">
        <v>0.87092015017943503</v>
      </c>
      <c r="W438">
        <v>1752.05</v>
      </c>
      <c r="X438">
        <v>1766</v>
      </c>
      <c r="Y438">
        <v>1746.5</v>
      </c>
      <c r="Z438">
        <v>1881.9</v>
      </c>
      <c r="AA438">
        <v>1752.05</v>
      </c>
      <c r="AB438">
        <v>1766</v>
      </c>
      <c r="AC438" s="1">
        <f>(Table2[[#This Row],[Close Price]]/Table2[[#This Row],[Day Low]])-1</f>
        <v>5.0226877086840815E-3</v>
      </c>
      <c r="AD438" s="1">
        <f>(Table2[[#This Row],[Day High]]/Table2[[#This Row],[Close Price]])-1</f>
        <v>2.9247238549565679E-3</v>
      </c>
      <c r="AE438" s="1">
        <f>(Table2[[#This Row],[Close Price]]/Table2[[#This Row],[Current Week Low]])-1</f>
        <v>8.2164328657314822E-3</v>
      </c>
      <c r="AF438" s="1">
        <f>(Table2[[#This Row],[Current Week High]]/Table2[[#This Row],[Close Price]])-1</f>
        <v>6.8745208280092118E-2</v>
      </c>
      <c r="AG438" s="1">
        <f>(Table2[[#This Row],[Close Price]]/Table2[[#This Row],[Current Month Low]])-1</f>
        <v>5.0226877086840815E-3</v>
      </c>
      <c r="AH438" s="1">
        <f>(Table2[[#This Row],[Current Month High]]/Table2[[#This Row],[Close Price]])-1</f>
        <v>2.9247238549565679E-3</v>
      </c>
      <c r="AI438">
        <v>13.0959479796689</v>
      </c>
      <c r="AJ438">
        <v>30.274109421817698</v>
      </c>
      <c r="AK438" t="str">
        <f>IF(AND(Table2[[#This Row],[20D EMA]]&gt;Table2[[#This Row],[50D EMA]],Table2[[#This Row],[50D EMA]]&gt;Table2[[#This Row],[200D EMA]]),"Uptrend","Downtrend/NoTrend")</f>
        <v>Downtrend/NoTrend</v>
      </c>
      <c r="AL438">
        <v>-0.05</v>
      </c>
      <c r="AM438" t="s">
        <v>3180</v>
      </c>
      <c r="AN438">
        <v>-8.2899999999999991</v>
      </c>
      <c r="AO438" t="s">
        <v>3180</v>
      </c>
      <c r="AP438">
        <v>-3.6561978102467002E-2</v>
      </c>
      <c r="AQ438">
        <f>(Table2[[#This Row],[Sharpe Ratio]]-AVERAGE(Table2[Sharpe Ratio]))/_xlfn.STDEV.P(Table2[Sharpe Ratio])</f>
        <v>-1.1213591144835116</v>
      </c>
      <c r="AR4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8">
        <f>_xlfn.RANK.AVG(Table2[[#This Row],[1Y Return vs Nifty Z-Score]],Table2[1Y Return vs Nifty Z-Score])</f>
        <v>439</v>
      </c>
      <c r="AT438">
        <f>_xlfn.RANK.AVG(Table2[[#This Row],[6M Return vs Nifty Z-Score]],Table2[6M Return vs Nifty Z-Score])</f>
        <v>189</v>
      </c>
      <c r="AU438">
        <f>_xlfn.RANK.AVG(Table2[[#This Row],[Sharpe Ratio Z-Score]],Table2[Sharpe Ratio Z-Score])</f>
        <v>636</v>
      </c>
      <c r="AV438">
        <f>(Table2[[#This Row],[Rank 1Y]]+Table2[[#This Row],[Rank 6M]]+Table2[[#This Row],[Rank Sharpe]])/3</f>
        <v>421.33333333333331</v>
      </c>
    </row>
    <row r="439" spans="1:48" hidden="1" x14ac:dyDescent="0.3">
      <c r="A439" t="s">
        <v>240</v>
      </c>
      <c r="B439" t="s">
        <v>241</v>
      </c>
      <c r="C439" t="s">
        <v>3135</v>
      </c>
      <c r="D439" t="s">
        <v>32</v>
      </c>
      <c r="E439">
        <v>102919.274679408</v>
      </c>
      <c r="F439">
        <v>54.95</v>
      </c>
      <c r="G439">
        <v>12.5463633819751</v>
      </c>
      <c r="H439">
        <f>(Table2[[#This Row],[1Y Return vs Nifty]]-AVERAGE(Table2[1Y Return vs Nifty]))/_xlfn.STDEV.P(Table2[1Y Return vs Nifty])</f>
        <v>-0.20261060919534638</v>
      </c>
      <c r="I439">
        <v>5.6155260621288498E-2</v>
      </c>
      <c r="J439">
        <f>(Table2[[#This Row],[1M Return vs Nifty]]-AVERAGE(Table2[1M Return vs Nifty]))/_xlfn.STDEV.P(Table2[1M Return vs Nifty])</f>
        <v>-2.2698171039037415E-2</v>
      </c>
      <c r="K439">
        <v>-25.5645322179701</v>
      </c>
      <c r="L439">
        <f>(Table2[[#This Row],[6M Return vs Nifty]]-AVERAGE(Table2[6M Return vs Nifty]))/_xlfn.STDEV.P(Table2[6M Return vs Nifty])</f>
        <v>-1.0888106734184184</v>
      </c>
      <c r="M439">
        <v>5.0521510567923302</v>
      </c>
      <c r="N439">
        <f>(Table2[[#This Row],[1W Return vs Nifty]]-AVERAGE(Table2[1W Return vs Nifty]))/_xlfn.STDEV.P(Table2[1W Return vs Nifty])</f>
        <v>0.71350148105142408</v>
      </c>
      <c r="O439">
        <v>54.03</v>
      </c>
      <c r="P439">
        <v>56.476627475166502</v>
      </c>
      <c r="Q439">
        <v>57.053504754975997</v>
      </c>
      <c r="R439">
        <v>55.5376673507512</v>
      </c>
      <c r="S439" s="1">
        <f>(Table2[[#This Row],[Close Price]]-Table2[[#This Row],[20D EMA]])/Table2[[#This Row],[20D EMA]]</f>
        <v>1.7027577271886019E-2</v>
      </c>
      <c r="T439" s="1">
        <f>(Table2[[#This Row],[Close Price]]-Table2[[#This Row],[50D EMA]])/Table2[[#This Row],[50D EMA]]</f>
        <v>-2.7031137364527957E-2</v>
      </c>
      <c r="U439" s="1">
        <f>(Table2[[#This Row],[Close Price]]-Table2[[#This Row],[200D EMA]])/Table2[[#This Row],[200D EMA]]</f>
        <v>-3.6868984017893028E-2</v>
      </c>
      <c r="V439">
        <v>1.02635179885468</v>
      </c>
      <c r="W439">
        <v>54.51</v>
      </c>
      <c r="X439">
        <v>55.4</v>
      </c>
      <c r="Y439">
        <v>49.72</v>
      </c>
      <c r="Z439">
        <v>55.4</v>
      </c>
      <c r="AA439">
        <v>54.51</v>
      </c>
      <c r="AB439">
        <v>55.4</v>
      </c>
      <c r="AC439" s="1">
        <f>(Table2[[#This Row],[Close Price]]/Table2[[#This Row],[Day Low]])-1</f>
        <v>8.0719134103834911E-3</v>
      </c>
      <c r="AD439" s="1">
        <f>(Table2[[#This Row],[Day High]]/Table2[[#This Row],[Close Price]])-1</f>
        <v>8.189262966332933E-3</v>
      </c>
      <c r="AE439" s="1">
        <f>(Table2[[#This Row],[Close Price]]/Table2[[#This Row],[Current Week Low]])-1</f>
        <v>0.10518905872888173</v>
      </c>
      <c r="AF439" s="1">
        <f>(Table2[[#This Row],[Current Week High]]/Table2[[#This Row],[Close Price]])-1</f>
        <v>8.189262966332933E-3</v>
      </c>
      <c r="AG439" s="1">
        <f>(Table2[[#This Row],[Close Price]]/Table2[[#This Row],[Current Month Low]])-1</f>
        <v>8.0719134103834911E-3</v>
      </c>
      <c r="AH439" s="1">
        <f>(Table2[[#This Row],[Current Month High]]/Table2[[#This Row],[Close Price]])-1</f>
        <v>8.189262966332933E-3</v>
      </c>
      <c r="AI439">
        <v>52.411282984531397</v>
      </c>
      <c r="AJ439">
        <v>41.6237113402061</v>
      </c>
      <c r="AK439" t="str">
        <f>IF(AND(Table2[[#This Row],[20D EMA]]&gt;Table2[[#This Row],[50D EMA]],Table2[[#This Row],[50D EMA]]&gt;Table2[[#This Row],[200D EMA]]),"Uptrend","Downtrend/NoTrend")</f>
        <v>Downtrend/NoTrend</v>
      </c>
      <c r="AL439">
        <v>-0.11</v>
      </c>
      <c r="AM439" t="s">
        <v>3180</v>
      </c>
      <c r="AN439">
        <v>0.62</v>
      </c>
      <c r="AO439" t="s">
        <v>3181</v>
      </c>
      <c r="AP439">
        <v>9.5835005522555999E-2</v>
      </c>
      <c r="AQ439">
        <f>(Table2[[#This Row],[Sharpe Ratio]]-AVERAGE(Table2[Sharpe Ratio]))/_xlfn.STDEV.P(Table2[Sharpe Ratio])</f>
        <v>0.45144236252069803</v>
      </c>
      <c r="AR4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9">
        <f>_xlfn.RANK.AVG(Table2[[#This Row],[1Y Return vs Nifty Z-Score]],Table2[1Y Return vs Nifty Z-Score])</f>
        <v>365</v>
      </c>
      <c r="AT439">
        <f>_xlfn.RANK.AVG(Table2[[#This Row],[6M Return vs Nifty Z-Score]],Table2[6M Return vs Nifty Z-Score])</f>
        <v>672</v>
      </c>
      <c r="AU439">
        <f>_xlfn.RANK.AVG(Table2[[#This Row],[Sharpe Ratio Z-Score]],Table2[Sharpe Ratio Z-Score])</f>
        <v>227</v>
      </c>
      <c r="AV439">
        <f>(Table2[[#This Row],[Rank 1Y]]+Table2[[#This Row],[Rank 6M]]+Table2[[#This Row],[Rank Sharpe]])/3</f>
        <v>421.33333333333331</v>
      </c>
    </row>
    <row r="440" spans="1:48" hidden="1" x14ac:dyDescent="0.3">
      <c r="A440" t="s">
        <v>707</v>
      </c>
      <c r="B440" t="s">
        <v>708</v>
      </c>
      <c r="C440" t="s">
        <v>3145</v>
      </c>
      <c r="D440" t="s">
        <v>307</v>
      </c>
      <c r="E440">
        <v>25161.021416768399</v>
      </c>
      <c r="F440">
        <v>392.15</v>
      </c>
      <c r="G440">
        <v>13.733167671107999</v>
      </c>
      <c r="H440">
        <f>(Table2[[#This Row],[1Y Return vs Nifty]]-AVERAGE(Table2[1Y Return vs Nifty]))/_xlfn.STDEV.P(Table2[1Y Return vs Nifty])</f>
        <v>-0.18255958615567067</v>
      </c>
      <c r="I440">
        <v>-0.18993968717277099</v>
      </c>
      <c r="J440">
        <f>(Table2[[#This Row],[1M Return vs Nifty]]-AVERAGE(Table2[1M Return vs Nifty]))/_xlfn.STDEV.P(Table2[1M Return vs Nifty])</f>
        <v>-4.899630856428891E-2</v>
      </c>
      <c r="K440">
        <v>13.496977356106299</v>
      </c>
      <c r="L440">
        <f>(Table2[[#This Row],[6M Return vs Nifty]]-AVERAGE(Table2[6M Return vs Nifty]))/_xlfn.STDEV.P(Table2[6M Return vs Nifty])</f>
        <v>0.27001739942529279</v>
      </c>
      <c r="M440">
        <v>-1.52360079385087</v>
      </c>
      <c r="N440">
        <f>(Table2[[#This Row],[1W Return vs Nifty]]-AVERAGE(Table2[1W Return vs Nifty]))/_xlfn.STDEV.P(Table2[1W Return vs Nifty])</f>
        <v>-0.53541843590284921</v>
      </c>
      <c r="O440">
        <v>407</v>
      </c>
      <c r="P440">
        <v>421.645577206795</v>
      </c>
      <c r="Q440">
        <v>388.85051356606999</v>
      </c>
      <c r="R440">
        <v>27.026225446410301</v>
      </c>
      <c r="S440" s="1">
        <f>(Table2[[#This Row],[Close Price]]-Table2[[#This Row],[20D EMA]])/Table2[[#This Row],[20D EMA]]</f>
        <v>-3.6486486486486544E-2</v>
      </c>
      <c r="T440" s="1">
        <f>(Table2[[#This Row],[Close Price]]-Table2[[#This Row],[50D EMA]])/Table2[[#This Row],[50D EMA]]</f>
        <v>-6.9953484161246138E-2</v>
      </c>
      <c r="U440" s="1">
        <f>(Table2[[#This Row],[Close Price]]-Table2[[#This Row],[200D EMA]])/Table2[[#This Row],[200D EMA]]</f>
        <v>8.4852310047659647E-3</v>
      </c>
      <c r="V440">
        <v>0.72184993812671705</v>
      </c>
      <c r="W440">
        <v>391.05</v>
      </c>
      <c r="X440">
        <v>394.9</v>
      </c>
      <c r="Y440">
        <v>382.1</v>
      </c>
      <c r="Z440">
        <v>396.5</v>
      </c>
      <c r="AA440">
        <v>391.05</v>
      </c>
      <c r="AB440">
        <v>394.9</v>
      </c>
      <c r="AC440" s="1">
        <f>(Table2[[#This Row],[Close Price]]/Table2[[#This Row],[Day Low]])-1</f>
        <v>2.8129395218001729E-3</v>
      </c>
      <c r="AD440" s="1">
        <f>(Table2[[#This Row],[Day High]]/Table2[[#This Row],[Close Price]])-1</f>
        <v>7.0126227208975322E-3</v>
      </c>
      <c r="AE440" s="1">
        <f>(Table2[[#This Row],[Close Price]]/Table2[[#This Row],[Current Week Low]])-1</f>
        <v>2.6302015179272331E-2</v>
      </c>
      <c r="AF440" s="1">
        <f>(Table2[[#This Row],[Current Week High]]/Table2[[#This Row],[Close Price]])-1</f>
        <v>1.1092694122147195E-2</v>
      </c>
      <c r="AG440" s="1">
        <f>(Table2[[#This Row],[Close Price]]/Table2[[#This Row],[Current Month Low]])-1</f>
        <v>2.8129395218001729E-3</v>
      </c>
      <c r="AH440" s="1">
        <f>(Table2[[#This Row],[Current Month High]]/Table2[[#This Row],[Close Price]])-1</f>
        <v>7.0126227208975322E-3</v>
      </c>
      <c r="AI440">
        <v>23.422159887797999</v>
      </c>
      <c r="AJ440">
        <v>50.105263157894697</v>
      </c>
      <c r="AK440" t="str">
        <f>IF(AND(Table2[[#This Row],[20D EMA]]&gt;Table2[[#This Row],[50D EMA]],Table2[[#This Row],[50D EMA]]&gt;Table2[[#This Row],[200D EMA]]),"Uptrend","Downtrend/NoTrend")</f>
        <v>Downtrend/NoTrend</v>
      </c>
      <c r="AL440">
        <v>-0.08</v>
      </c>
      <c r="AM440" t="s">
        <v>3180</v>
      </c>
      <c r="AN440">
        <v>-7.21</v>
      </c>
      <c r="AO440" t="s">
        <v>3180</v>
      </c>
      <c r="AP440">
        <v>-6.0237435549645002E-2</v>
      </c>
      <c r="AQ440">
        <f>(Table2[[#This Row],[Sharpe Ratio]]-AVERAGE(Table2[Sharpe Ratio]))/_xlfn.STDEV.P(Table2[Sharpe Ratio])</f>
        <v>-1.4026101930362869</v>
      </c>
      <c r="AR4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0">
        <f>_xlfn.RANK.AVG(Table2[[#This Row],[1Y Return vs Nifty Z-Score]],Table2[1Y Return vs Nifty Z-Score])</f>
        <v>357</v>
      </c>
      <c r="AT440">
        <f>_xlfn.RANK.AVG(Table2[[#This Row],[6M Return vs Nifty Z-Score]],Table2[6M Return vs Nifty Z-Score])</f>
        <v>230</v>
      </c>
      <c r="AU440">
        <f>_xlfn.RANK.AVG(Table2[[#This Row],[Sharpe Ratio Z-Score]],Table2[Sharpe Ratio Z-Score])</f>
        <v>677</v>
      </c>
      <c r="AV440">
        <f>(Table2[[#This Row],[Rank 1Y]]+Table2[[#This Row],[Rank 6M]]+Table2[[#This Row],[Rank Sharpe]])/3</f>
        <v>421.33333333333331</v>
      </c>
    </row>
    <row r="441" spans="1:48" hidden="1" x14ac:dyDescent="0.3">
      <c r="A441" t="s">
        <v>940</v>
      </c>
      <c r="B441" t="s">
        <v>941</v>
      </c>
      <c r="C441" t="s">
        <v>3151</v>
      </c>
      <c r="D441" t="s">
        <v>580</v>
      </c>
      <c r="E441">
        <v>15663.034903858499</v>
      </c>
      <c r="F441">
        <v>500.7</v>
      </c>
      <c r="G441">
        <v>0.856422575381103</v>
      </c>
      <c r="H441">
        <f>(Table2[[#This Row],[1Y Return vs Nifty]]-AVERAGE(Table2[1Y Return vs Nifty]))/_xlfn.STDEV.P(Table2[1Y Return vs Nifty])</f>
        <v>-0.40011181018672015</v>
      </c>
      <c r="I441">
        <v>-8.3305603091765708</v>
      </c>
      <c r="J441">
        <f>(Table2[[#This Row],[1M Return vs Nifty]]-AVERAGE(Table2[1M Return vs Nifty]))/_xlfn.STDEV.P(Table2[1M Return vs Nifty])</f>
        <v>-0.91891729872417727</v>
      </c>
      <c r="K441">
        <v>-24.969456254115201</v>
      </c>
      <c r="L441">
        <f>(Table2[[#This Row],[6M Return vs Nifty]]-AVERAGE(Table2[6M Return vs Nifty]))/_xlfn.STDEV.P(Table2[6M Return vs Nifty])</f>
        <v>-1.0681098368665918</v>
      </c>
      <c r="M441">
        <v>2.8389333645183101</v>
      </c>
      <c r="N441">
        <f>(Table2[[#This Row],[1W Return vs Nifty]]-AVERAGE(Table2[1W Return vs Nifty]))/_xlfn.STDEV.P(Table2[1W Return vs Nifty])</f>
        <v>0.29314929635542969</v>
      </c>
      <c r="O441">
        <v>519.33000000000004</v>
      </c>
      <c r="P441">
        <v>565.22096109830898</v>
      </c>
      <c r="Q441">
        <v>579.73860446122899</v>
      </c>
      <c r="R441">
        <v>42.622124922057402</v>
      </c>
      <c r="S441" s="1">
        <f>(Table2[[#This Row],[Close Price]]-Table2[[#This Row],[20D EMA]])/Table2[[#This Row],[20D EMA]]</f>
        <v>-3.5873144243544666E-2</v>
      </c>
      <c r="T441" s="1">
        <f>(Table2[[#This Row],[Close Price]]-Table2[[#This Row],[50D EMA]])/Table2[[#This Row],[50D EMA]]</f>
        <v>-0.11415174867707506</v>
      </c>
      <c r="U441" s="1">
        <f>(Table2[[#This Row],[Close Price]]-Table2[[#This Row],[200D EMA]])/Table2[[#This Row],[200D EMA]]</f>
        <v>-0.13633489964788922</v>
      </c>
      <c r="V441">
        <v>0.79294933728119699</v>
      </c>
      <c r="W441">
        <v>498</v>
      </c>
      <c r="X441">
        <v>504.9</v>
      </c>
      <c r="Y441">
        <v>464.2</v>
      </c>
      <c r="Z441">
        <v>511.5</v>
      </c>
      <c r="AA441">
        <v>498</v>
      </c>
      <c r="AB441">
        <v>504.9</v>
      </c>
      <c r="AC441" s="1">
        <f>(Table2[[#This Row],[Close Price]]/Table2[[#This Row],[Day Low]])-1</f>
        <v>5.4216867469878416E-3</v>
      </c>
      <c r="AD441" s="1">
        <f>(Table2[[#This Row],[Day High]]/Table2[[#This Row],[Close Price]])-1</f>
        <v>8.3882564409825111E-3</v>
      </c>
      <c r="AE441" s="1">
        <f>(Table2[[#This Row],[Close Price]]/Table2[[#This Row],[Current Week Low]])-1</f>
        <v>7.862990090478239E-2</v>
      </c>
      <c r="AF441" s="1">
        <f>(Table2[[#This Row],[Current Week High]]/Table2[[#This Row],[Close Price]])-1</f>
        <v>2.1569802276812489E-2</v>
      </c>
      <c r="AG441" s="1">
        <f>(Table2[[#This Row],[Close Price]]/Table2[[#This Row],[Current Month Low]])-1</f>
        <v>5.4216867469878416E-3</v>
      </c>
      <c r="AH441" s="1">
        <f>(Table2[[#This Row],[Current Month High]]/Table2[[#This Row],[Close Price]])-1</f>
        <v>8.3882564409825111E-3</v>
      </c>
      <c r="AI441">
        <v>56.2312762133013</v>
      </c>
      <c r="AJ441">
        <v>35.930500882312998</v>
      </c>
      <c r="AK441" t="str">
        <f>IF(AND(Table2[[#This Row],[20D EMA]]&gt;Table2[[#This Row],[50D EMA]],Table2[[#This Row],[50D EMA]]&gt;Table2[[#This Row],[200D EMA]]),"Uptrend","Downtrend/NoTrend")</f>
        <v>Downtrend/NoTrend</v>
      </c>
      <c r="AL441">
        <v>-0.25</v>
      </c>
      <c r="AM441" t="s">
        <v>3180</v>
      </c>
      <c r="AN441">
        <v>-9.75</v>
      </c>
      <c r="AO441" t="s">
        <v>3180</v>
      </c>
      <c r="AP441">
        <v>0.124960104193918</v>
      </c>
      <c r="AQ441">
        <f>(Table2[[#This Row],[Sharpe Ratio]]-AVERAGE(Table2[Sharpe Ratio]))/_xlfn.STDEV.P(Table2[Sharpe Ratio])</f>
        <v>0.79743210453740199</v>
      </c>
      <c r="AR4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1">
        <f>_xlfn.RANK.AVG(Table2[[#This Row],[1Y Return vs Nifty Z-Score]],Table2[1Y Return vs Nifty Z-Score])</f>
        <v>451</v>
      </c>
      <c r="AT441">
        <f>_xlfn.RANK.AVG(Table2[[#This Row],[6M Return vs Nifty Z-Score]],Table2[6M Return vs Nifty Z-Score])</f>
        <v>669</v>
      </c>
      <c r="AU441">
        <f>_xlfn.RANK.AVG(Table2[[#This Row],[Sharpe Ratio Z-Score]],Table2[Sharpe Ratio Z-Score])</f>
        <v>145</v>
      </c>
      <c r="AV441">
        <f>(Table2[[#This Row],[Rank 1Y]]+Table2[[#This Row],[Rank 6M]]+Table2[[#This Row],[Rank Sharpe]])/3</f>
        <v>421.66666666666669</v>
      </c>
    </row>
    <row r="442" spans="1:48" hidden="1" x14ac:dyDescent="0.3">
      <c r="A442" t="s">
        <v>503</v>
      </c>
      <c r="B442" t="s">
        <v>504</v>
      </c>
      <c r="C442" t="s">
        <v>3135</v>
      </c>
      <c r="D442" t="s">
        <v>32</v>
      </c>
      <c r="E442">
        <v>42217.094500228399</v>
      </c>
      <c r="F442">
        <v>55.43</v>
      </c>
      <c r="G442">
        <v>6.0600649563960101</v>
      </c>
      <c r="H442">
        <f>(Table2[[#This Row],[1Y Return vs Nifty]]-AVERAGE(Table2[1Y Return vs Nifty]))/_xlfn.STDEV.P(Table2[1Y Return vs Nifty])</f>
        <v>-0.31219642748432508</v>
      </c>
      <c r="I442">
        <v>-2.1001333311444799</v>
      </c>
      <c r="J442">
        <f>(Table2[[#This Row],[1M Return vs Nifty]]-AVERAGE(Table2[1M Return vs Nifty]))/_xlfn.STDEV.P(Table2[1M Return vs Nifty])</f>
        <v>-0.25312294992495282</v>
      </c>
      <c r="K442">
        <v>-28.105690614496702</v>
      </c>
      <c r="L442">
        <f>(Table2[[#This Row],[6M Return vs Nifty]]-AVERAGE(Table2[6M Return vs Nifty]))/_xlfn.STDEV.P(Table2[6M Return vs Nifty])</f>
        <v>-1.177209647354502</v>
      </c>
      <c r="M442">
        <v>8.4825059152360591</v>
      </c>
      <c r="N442">
        <f>(Table2[[#This Row],[1W Return vs Nifty]]-AVERAGE(Table2[1W Return vs Nifty]))/_xlfn.STDEV.P(Table2[1W Return vs Nifty])</f>
        <v>1.3650221895940027</v>
      </c>
      <c r="O442">
        <v>53.91</v>
      </c>
      <c r="P442">
        <v>56.823452485526602</v>
      </c>
      <c r="Q442">
        <v>57.834161879532097</v>
      </c>
      <c r="R442">
        <v>63.514301224416698</v>
      </c>
      <c r="S442" s="1">
        <f>(Table2[[#This Row],[Close Price]]-Table2[[#This Row],[20D EMA]])/Table2[[#This Row],[20D EMA]]</f>
        <v>2.8195140048228588E-2</v>
      </c>
      <c r="T442" s="1">
        <f>(Table2[[#This Row],[Close Price]]-Table2[[#This Row],[50D EMA]])/Table2[[#This Row],[50D EMA]]</f>
        <v>-2.4522488947350141E-2</v>
      </c>
      <c r="U442" s="1">
        <f>(Table2[[#This Row],[Close Price]]-Table2[[#This Row],[200D EMA]])/Table2[[#This Row],[200D EMA]]</f>
        <v>-4.1569926863294727E-2</v>
      </c>
      <c r="V442">
        <v>1.4300461665395201</v>
      </c>
      <c r="W442">
        <v>55</v>
      </c>
      <c r="X442">
        <v>55.75</v>
      </c>
      <c r="Y442">
        <v>48.76</v>
      </c>
      <c r="Z442">
        <v>56.9</v>
      </c>
      <c r="AA442">
        <v>55</v>
      </c>
      <c r="AB442">
        <v>55.75</v>
      </c>
      <c r="AC442" s="1">
        <f>(Table2[[#This Row],[Close Price]]/Table2[[#This Row],[Day Low]])-1</f>
        <v>7.8181818181817242E-3</v>
      </c>
      <c r="AD442" s="1">
        <f>(Table2[[#This Row],[Day High]]/Table2[[#This Row],[Close Price]])-1</f>
        <v>5.7730470864152394E-3</v>
      </c>
      <c r="AE442" s="1">
        <f>(Table2[[#This Row],[Close Price]]/Table2[[#This Row],[Current Week Low]])-1</f>
        <v>0.1367924528301887</v>
      </c>
      <c r="AF442" s="1">
        <f>(Table2[[#This Row],[Current Week High]]/Table2[[#This Row],[Close Price]])-1</f>
        <v>2.6519935053220367E-2</v>
      </c>
      <c r="AG442" s="1">
        <f>(Table2[[#This Row],[Close Price]]/Table2[[#This Row],[Current Month Low]])-1</f>
        <v>7.8181818181817242E-3</v>
      </c>
      <c r="AH442" s="1">
        <f>(Table2[[#This Row],[Current Month High]]/Table2[[#This Row],[Close Price]])-1</f>
        <v>5.7730470864152394E-3</v>
      </c>
      <c r="AI442">
        <v>32.599675266101301</v>
      </c>
      <c r="AJ442">
        <v>34.375757575757497</v>
      </c>
      <c r="AK442" t="str">
        <f>IF(AND(Table2[[#This Row],[20D EMA]]&gt;Table2[[#This Row],[50D EMA]],Table2[[#This Row],[50D EMA]]&gt;Table2[[#This Row],[200D EMA]]),"Uptrend","Downtrend/NoTrend")</f>
        <v>Downtrend/NoTrend</v>
      </c>
      <c r="AL442">
        <v>-0.12</v>
      </c>
      <c r="AM442" t="s">
        <v>3180</v>
      </c>
      <c r="AN442">
        <v>1.59</v>
      </c>
      <c r="AO442" t="s">
        <v>3181</v>
      </c>
      <c r="AP442">
        <v>0.11473054745474</v>
      </c>
      <c r="AQ442">
        <f>(Table2[[#This Row],[Sharpe Ratio]]-AVERAGE(Table2[Sharpe Ratio]))/_xlfn.STDEV.P(Table2[Sharpe Ratio])</f>
        <v>0.67591074122564221</v>
      </c>
      <c r="AR4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2">
        <f>_xlfn.RANK.AVG(Table2[[#This Row],[1Y Return vs Nifty Z-Score]],Table2[1Y Return vs Nifty Z-Score])</f>
        <v>405</v>
      </c>
      <c r="AT442">
        <f>_xlfn.RANK.AVG(Table2[[#This Row],[6M Return vs Nifty Z-Score]],Table2[6M Return vs Nifty Z-Score])</f>
        <v>687</v>
      </c>
      <c r="AU442">
        <f>_xlfn.RANK.AVG(Table2[[#This Row],[Sharpe Ratio Z-Score]],Table2[Sharpe Ratio Z-Score])</f>
        <v>175</v>
      </c>
      <c r="AV442">
        <f>(Table2[[#This Row],[Rank 1Y]]+Table2[[#This Row],[Rank 6M]]+Table2[[#This Row],[Rank Sharpe]])/3</f>
        <v>422.33333333333331</v>
      </c>
    </row>
    <row r="443" spans="1:48" hidden="1" x14ac:dyDescent="0.3">
      <c r="A443" t="s">
        <v>1751</v>
      </c>
      <c r="B443" t="s">
        <v>1752</v>
      </c>
      <c r="C443" t="s">
        <v>3146</v>
      </c>
      <c r="D443" t="s">
        <v>265</v>
      </c>
      <c r="E443">
        <v>4603.5150947161401</v>
      </c>
      <c r="F443">
        <v>514.45000000000005</v>
      </c>
      <c r="G443">
        <v>7.0887065791646702</v>
      </c>
      <c r="H443">
        <f>(Table2[[#This Row],[1Y Return vs Nifty]]-AVERAGE(Table2[1Y Return vs Nifty]))/_xlfn.STDEV.P(Table2[1Y Return vs Nifty])</f>
        <v>-0.29481755797183534</v>
      </c>
      <c r="I443">
        <v>5.7363655944994596</v>
      </c>
      <c r="J443">
        <f>(Table2[[#This Row],[1M Return vs Nifty]]-AVERAGE(Table2[1M Return vs Nifty]))/_xlfn.STDEV.P(Table2[1M Return vs Nifty])</f>
        <v>0.58429906263716214</v>
      </c>
      <c r="K443">
        <v>12.610131591221499</v>
      </c>
      <c r="L443">
        <f>(Table2[[#This Row],[6M Return vs Nifty]]-AVERAGE(Table2[6M Return vs Nifty]))/_xlfn.STDEV.P(Table2[6M Return vs Nifty])</f>
        <v>0.23916680161819273</v>
      </c>
      <c r="M443">
        <v>5.56078562191668</v>
      </c>
      <c r="N443">
        <f>(Table2[[#This Row],[1W Return vs Nifty]]-AVERAGE(Table2[1W Return vs Nifty]))/_xlfn.STDEV.P(Table2[1W Return vs Nifty])</f>
        <v>0.81010546691701613</v>
      </c>
      <c r="O443">
        <v>497.14</v>
      </c>
      <c r="P443">
        <v>505.55339815550701</v>
      </c>
      <c r="Q443">
        <v>484.45831083027798</v>
      </c>
      <c r="R443">
        <v>61.475258104542903</v>
      </c>
      <c r="S443" s="1">
        <f>(Table2[[#This Row],[Close Price]]-Table2[[#This Row],[20D EMA]])/Table2[[#This Row],[20D EMA]]</f>
        <v>3.4819165627388786E-2</v>
      </c>
      <c r="T443" s="1">
        <f>(Table2[[#This Row],[Close Price]]-Table2[[#This Row],[50D EMA]])/Table2[[#This Row],[50D EMA]]</f>
        <v>1.7597749074483447E-2</v>
      </c>
      <c r="U443" s="1">
        <f>(Table2[[#This Row],[Close Price]]-Table2[[#This Row],[200D EMA]])/Table2[[#This Row],[200D EMA]]</f>
        <v>6.1907678120582725E-2</v>
      </c>
      <c r="V443">
        <v>0.539404856212929</v>
      </c>
      <c r="W443">
        <v>505</v>
      </c>
      <c r="X443">
        <v>520</v>
      </c>
      <c r="Y443">
        <v>468</v>
      </c>
      <c r="Z443">
        <v>520</v>
      </c>
      <c r="AA443">
        <v>505</v>
      </c>
      <c r="AB443">
        <v>520</v>
      </c>
      <c r="AC443" s="1">
        <f>(Table2[[#This Row],[Close Price]]/Table2[[#This Row],[Day Low]])-1</f>
        <v>1.8712871287128729E-2</v>
      </c>
      <c r="AD443" s="1">
        <f>(Table2[[#This Row],[Day High]]/Table2[[#This Row],[Close Price]])-1</f>
        <v>1.0788220429584827E-2</v>
      </c>
      <c r="AE443" s="1">
        <f>(Table2[[#This Row],[Close Price]]/Table2[[#This Row],[Current Week Low]])-1</f>
        <v>9.9252136752136844E-2</v>
      </c>
      <c r="AF443" s="1">
        <f>(Table2[[#This Row],[Current Week High]]/Table2[[#This Row],[Close Price]])-1</f>
        <v>1.0788220429584827E-2</v>
      </c>
      <c r="AG443" s="1">
        <f>(Table2[[#This Row],[Close Price]]/Table2[[#This Row],[Current Month Low]])-1</f>
        <v>1.8712871287128729E-2</v>
      </c>
      <c r="AH443" s="1">
        <f>(Table2[[#This Row],[Current Month High]]/Table2[[#This Row],[Close Price]])-1</f>
        <v>1.0788220429584827E-2</v>
      </c>
      <c r="AI443">
        <v>19.321605598211601</v>
      </c>
      <c r="AJ443">
        <v>42.863093585115202</v>
      </c>
      <c r="AK443" t="str">
        <f>IF(AND(Table2[[#This Row],[20D EMA]]&gt;Table2[[#This Row],[50D EMA]],Table2[[#This Row],[50D EMA]]&gt;Table2[[#This Row],[200D EMA]]),"Uptrend","Downtrend/NoTrend")</f>
        <v>Downtrend/NoTrend</v>
      </c>
      <c r="AL443">
        <v>0.02</v>
      </c>
      <c r="AM443" t="s">
        <v>3181</v>
      </c>
      <c r="AN443">
        <v>1.25</v>
      </c>
      <c r="AO443" t="s">
        <v>3181</v>
      </c>
      <c r="AP443">
        <v>-3.4912060019214E-2</v>
      </c>
      <c r="AQ443">
        <f>(Table2[[#This Row],[Sharpe Ratio]]-AVERAGE(Table2[Sharpe Ratio]))/_xlfn.STDEV.P(Table2[Sharpe Ratio])</f>
        <v>-1.1017590184146624</v>
      </c>
      <c r="AR4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3">
        <f>_xlfn.RANK.AVG(Table2[[#This Row],[1Y Return vs Nifty Z-Score]],Table2[1Y Return vs Nifty Z-Score])</f>
        <v>396</v>
      </c>
      <c r="AT443">
        <f>_xlfn.RANK.AVG(Table2[[#This Row],[6M Return vs Nifty Z-Score]],Table2[6M Return vs Nifty Z-Score])</f>
        <v>240</v>
      </c>
      <c r="AU443">
        <f>_xlfn.RANK.AVG(Table2[[#This Row],[Sharpe Ratio Z-Score]],Table2[Sharpe Ratio Z-Score])</f>
        <v>631</v>
      </c>
      <c r="AV443">
        <f>(Table2[[#This Row],[Rank 1Y]]+Table2[[#This Row],[Rank 6M]]+Table2[[#This Row],[Rank Sharpe]])/3</f>
        <v>422.33333333333331</v>
      </c>
    </row>
    <row r="444" spans="1:48" hidden="1" x14ac:dyDescent="0.3">
      <c r="A444" t="s">
        <v>699</v>
      </c>
      <c r="B444" t="s">
        <v>700</v>
      </c>
      <c r="C444" t="s">
        <v>3146</v>
      </c>
      <c r="D444" t="s">
        <v>265</v>
      </c>
      <c r="E444">
        <v>25483.988431666599</v>
      </c>
      <c r="F444">
        <v>3422.25</v>
      </c>
      <c r="G444">
        <v>-9.3973121387400198</v>
      </c>
      <c r="H444">
        <f>(Table2[[#This Row],[1Y Return vs Nifty]]-AVERAGE(Table2[1Y Return vs Nifty]))/_xlfn.STDEV.P(Table2[1Y Return vs Nifty])</f>
        <v>-0.57334835211544755</v>
      </c>
      <c r="I444">
        <v>-4.0603238363619996</v>
      </c>
      <c r="J444">
        <f>(Table2[[#This Row],[1M Return vs Nifty]]-AVERAGE(Table2[1M Return vs Nifty]))/_xlfn.STDEV.P(Table2[1M Return vs Nifty])</f>
        <v>-0.46259234352274736</v>
      </c>
      <c r="K444">
        <v>-5.5821896422818096</v>
      </c>
      <c r="L444">
        <f>(Table2[[#This Row],[6M Return vs Nifty]]-AVERAGE(Table2[6M Return vs Nifty]))/_xlfn.STDEV.P(Table2[6M Return vs Nifty])</f>
        <v>-0.39368730647497957</v>
      </c>
      <c r="M444">
        <v>-0.13030332905855599</v>
      </c>
      <c r="N444">
        <f>(Table2[[#This Row],[1W Return vs Nifty]]-AVERAGE(Table2[1W Return vs Nifty]))/_xlfn.STDEV.P(Table2[1W Return vs Nifty])</f>
        <v>-0.27079212494331867</v>
      </c>
      <c r="O444">
        <v>3532.19</v>
      </c>
      <c r="P444">
        <v>3672.76791338574</v>
      </c>
      <c r="Q444">
        <v>3618.4230651375101</v>
      </c>
      <c r="R444">
        <v>36.565032053989199</v>
      </c>
      <c r="S444" s="1">
        <f>(Table2[[#This Row],[Close Price]]-Table2[[#This Row],[20D EMA]])/Table2[[#This Row],[20D EMA]]</f>
        <v>-3.112516597351786E-2</v>
      </c>
      <c r="T444" s="1">
        <f>(Table2[[#This Row],[Close Price]]-Table2[[#This Row],[50D EMA]])/Table2[[#This Row],[50D EMA]]</f>
        <v>-6.8209568176825025E-2</v>
      </c>
      <c r="U444" s="1">
        <f>(Table2[[#This Row],[Close Price]]-Table2[[#This Row],[200D EMA]])/Table2[[#This Row],[200D EMA]]</f>
        <v>-5.4215071484476893E-2</v>
      </c>
      <c r="V444">
        <v>0.57744439225238797</v>
      </c>
      <c r="W444">
        <v>3390</v>
      </c>
      <c r="X444">
        <v>3444</v>
      </c>
      <c r="Y444">
        <v>3258.5</v>
      </c>
      <c r="Z444">
        <v>3444</v>
      </c>
      <c r="AA444">
        <v>3390</v>
      </c>
      <c r="AB444">
        <v>3444</v>
      </c>
      <c r="AC444" s="1">
        <f>(Table2[[#This Row],[Close Price]]/Table2[[#This Row],[Day Low]])-1</f>
        <v>9.5132743362831285E-3</v>
      </c>
      <c r="AD444" s="1">
        <f>(Table2[[#This Row],[Day High]]/Table2[[#This Row],[Close Price]])-1</f>
        <v>6.3554678939294895E-3</v>
      </c>
      <c r="AE444" s="1">
        <f>(Table2[[#This Row],[Close Price]]/Table2[[#This Row],[Current Week Low]])-1</f>
        <v>5.0253183980359051E-2</v>
      </c>
      <c r="AF444" s="1">
        <f>(Table2[[#This Row],[Current Week High]]/Table2[[#This Row],[Close Price]])-1</f>
        <v>6.3554678939294895E-3</v>
      </c>
      <c r="AG444" s="1">
        <f>(Table2[[#This Row],[Close Price]]/Table2[[#This Row],[Current Month Low]])-1</f>
        <v>9.5132743362831285E-3</v>
      </c>
      <c r="AH444" s="1">
        <f>(Table2[[#This Row],[Current Month High]]/Table2[[#This Row],[Close Price]])-1</f>
        <v>6.3554678939294895E-3</v>
      </c>
      <c r="AI444">
        <v>40.781649499598203</v>
      </c>
      <c r="AJ444">
        <v>35.561497326203202</v>
      </c>
      <c r="AK444" t="str">
        <f>IF(AND(Table2[[#This Row],[20D EMA]]&gt;Table2[[#This Row],[50D EMA]],Table2[[#This Row],[50D EMA]]&gt;Table2[[#This Row],[200D EMA]]),"Uptrend","Downtrend/NoTrend")</f>
        <v>Downtrend/NoTrend</v>
      </c>
      <c r="AL444">
        <v>-0.02</v>
      </c>
      <c r="AM444" t="s">
        <v>3180</v>
      </c>
      <c r="AN444">
        <v>-9.2100000000000009</v>
      </c>
      <c r="AO444" t="s">
        <v>3180</v>
      </c>
      <c r="AP444">
        <v>6.7517482934238995E-2</v>
      </c>
      <c r="AQ444">
        <f>(Table2[[#This Row],[Sharpe Ratio]]-AVERAGE(Table2[Sharpe Ratio]))/_xlfn.STDEV.P(Table2[Sharpe Ratio])</f>
        <v>0.1150461687966334</v>
      </c>
      <c r="AR4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4">
        <f>_xlfn.RANK.AVG(Table2[[#This Row],[1Y Return vs Nifty Z-Score]],Table2[1Y Return vs Nifty Z-Score])</f>
        <v>504</v>
      </c>
      <c r="AT444">
        <f>_xlfn.RANK.AVG(Table2[[#This Row],[6M Return vs Nifty Z-Score]],Table2[6M Return vs Nifty Z-Score])</f>
        <v>454</v>
      </c>
      <c r="AU444">
        <f>_xlfn.RANK.AVG(Table2[[#This Row],[Sharpe Ratio Z-Score]],Table2[Sharpe Ratio Z-Score])</f>
        <v>311</v>
      </c>
      <c r="AV444">
        <f>(Table2[[#This Row],[Rank 1Y]]+Table2[[#This Row],[Rank 6M]]+Table2[[#This Row],[Rank Sharpe]])/3</f>
        <v>423</v>
      </c>
    </row>
    <row r="445" spans="1:48" hidden="1" x14ac:dyDescent="0.3">
      <c r="A445" t="s">
        <v>1370</v>
      </c>
      <c r="B445" t="s">
        <v>1371</v>
      </c>
      <c r="C445" t="s">
        <v>3135</v>
      </c>
      <c r="D445" t="s">
        <v>21</v>
      </c>
      <c r="E445">
        <v>8084.3052001481901</v>
      </c>
      <c r="F445">
        <v>29.23</v>
      </c>
      <c r="G445">
        <v>33.863323200994699</v>
      </c>
      <c r="H445">
        <f>(Table2[[#This Row],[1Y Return vs Nifty]]-AVERAGE(Table2[1Y Return vs Nifty]))/_xlfn.STDEV.P(Table2[1Y Return vs Nifty])</f>
        <v>0.15753879065160625</v>
      </c>
      <c r="I445">
        <v>8.6469525042493807</v>
      </c>
      <c r="J445">
        <f>(Table2[[#This Row],[1M Return vs Nifty]]-AVERAGE(Table2[1M Return vs Nifty]))/_xlfn.STDEV.P(Table2[1M Return vs Nifty])</f>
        <v>0.89532948206638974</v>
      </c>
      <c r="K445">
        <v>-17.175613589212499</v>
      </c>
      <c r="L445">
        <f>(Table2[[#This Row],[6M Return vs Nifty]]-AVERAGE(Table2[6M Return vs Nifty]))/_xlfn.STDEV.P(Table2[6M Return vs Nifty])</f>
        <v>-0.79698636202205253</v>
      </c>
      <c r="M445">
        <v>5.9607210537412803</v>
      </c>
      <c r="N445">
        <f>(Table2[[#This Row],[1W Return vs Nifty]]-AVERAGE(Table2[1W Return vs Nifty]))/_xlfn.STDEV.P(Table2[1W Return vs Nifty])</f>
        <v>0.88606443520633715</v>
      </c>
      <c r="O445">
        <v>28.34</v>
      </c>
      <c r="P445">
        <v>28.6179864588565</v>
      </c>
      <c r="Q445">
        <v>28.099832040598098</v>
      </c>
      <c r="R445">
        <v>51.452136406137903</v>
      </c>
      <c r="S445" s="1">
        <f>(Table2[[#This Row],[Close Price]]-Table2[[#This Row],[20D EMA]])/Table2[[#This Row],[20D EMA]]</f>
        <v>3.1404375441072711E-2</v>
      </c>
      <c r="T445" s="1">
        <f>(Table2[[#This Row],[Close Price]]-Table2[[#This Row],[50D EMA]])/Table2[[#This Row],[50D EMA]]</f>
        <v>2.1385625505951661E-2</v>
      </c>
      <c r="U445" s="1">
        <f>(Table2[[#This Row],[Close Price]]-Table2[[#This Row],[200D EMA]])/Table2[[#This Row],[200D EMA]]</f>
        <v>4.0219740736138813E-2</v>
      </c>
      <c r="V445">
        <v>0.40238137576321797</v>
      </c>
      <c r="W445">
        <v>29.08</v>
      </c>
      <c r="X445">
        <v>29.5</v>
      </c>
      <c r="Y445">
        <v>26.14</v>
      </c>
      <c r="Z445">
        <v>29.5</v>
      </c>
      <c r="AA445">
        <v>29.08</v>
      </c>
      <c r="AB445">
        <v>29.5</v>
      </c>
      <c r="AC445" s="1">
        <f>(Table2[[#This Row],[Close Price]]/Table2[[#This Row],[Day Low]])-1</f>
        <v>5.1581843191197407E-3</v>
      </c>
      <c r="AD445" s="1">
        <f>(Table2[[#This Row],[Day High]]/Table2[[#This Row],[Close Price]])-1</f>
        <v>9.2370851864522763E-3</v>
      </c>
      <c r="AE445" s="1">
        <f>(Table2[[#This Row],[Close Price]]/Table2[[#This Row],[Current Week Low]])-1</f>
        <v>0.11820964039785764</v>
      </c>
      <c r="AF445" s="1">
        <f>(Table2[[#This Row],[Current Week High]]/Table2[[#This Row],[Close Price]])-1</f>
        <v>9.2370851864522763E-3</v>
      </c>
      <c r="AG445" s="1">
        <f>(Table2[[#This Row],[Close Price]]/Table2[[#This Row],[Current Month Low]])-1</f>
        <v>5.1581843191197407E-3</v>
      </c>
      <c r="AH445" s="1">
        <f>(Table2[[#This Row],[Current Month High]]/Table2[[#This Row],[Close Price]])-1</f>
        <v>9.2370851864522763E-3</v>
      </c>
      <c r="AI445">
        <v>38.565834061202096</v>
      </c>
      <c r="AJ445">
        <v>63.145432868672003</v>
      </c>
      <c r="AK445" t="str">
        <f>IF(AND(Table2[[#This Row],[20D EMA]]&gt;Table2[[#This Row],[50D EMA]],Table2[[#This Row],[50D EMA]]&gt;Table2[[#This Row],[200D EMA]]),"Uptrend","Downtrend/NoTrend")</f>
        <v>Downtrend/NoTrend</v>
      </c>
      <c r="AL445">
        <v>-0.06</v>
      </c>
      <c r="AM445" t="s">
        <v>3180</v>
      </c>
      <c r="AN445">
        <v>-1.58</v>
      </c>
      <c r="AO445" t="s">
        <v>3180</v>
      </c>
      <c r="AP445">
        <v>2.7750948691360001E-2</v>
      </c>
      <c r="AQ445">
        <f>(Table2[[#This Row],[Sharpe Ratio]]-AVERAGE(Table2[Sharpe Ratio]))/_xlfn.STDEV.P(Table2[Sharpe Ratio])</f>
        <v>-0.35735782470883182</v>
      </c>
      <c r="AR4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5">
        <f>_xlfn.RANK.AVG(Table2[[#This Row],[1Y Return vs Nifty Z-Score]],Table2[1Y Return vs Nifty Z-Score])</f>
        <v>244</v>
      </c>
      <c r="AT445">
        <f>_xlfn.RANK.AVG(Table2[[#This Row],[6M Return vs Nifty Z-Score]],Table2[6M Return vs Nifty Z-Score])</f>
        <v>596</v>
      </c>
      <c r="AU445">
        <f>_xlfn.RANK.AVG(Table2[[#This Row],[Sharpe Ratio Z-Score]],Table2[Sharpe Ratio Z-Score])</f>
        <v>431</v>
      </c>
      <c r="AV445">
        <f>(Table2[[#This Row],[Rank 1Y]]+Table2[[#This Row],[Rank 6M]]+Table2[[#This Row],[Rank Sharpe]])/3</f>
        <v>423.66666666666669</v>
      </c>
    </row>
    <row r="446" spans="1:48" hidden="1" x14ac:dyDescent="0.3">
      <c r="A446" t="s">
        <v>1935</v>
      </c>
      <c r="B446" t="s">
        <v>1936</v>
      </c>
      <c r="C446" t="s">
        <v>3142</v>
      </c>
      <c r="D446" t="s">
        <v>117</v>
      </c>
      <c r="E446">
        <v>3688.4386357301601</v>
      </c>
      <c r="F446">
        <v>206.3</v>
      </c>
      <c r="G446">
        <v>-5.0467400873236103</v>
      </c>
      <c r="H446">
        <f>(Table2[[#This Row],[1Y Return vs Nifty]]-AVERAGE(Table2[1Y Return vs Nifty]))/_xlfn.STDEV.P(Table2[1Y Return vs Nifty])</f>
        <v>-0.49984556716810474</v>
      </c>
      <c r="I446">
        <v>-10.5053742955785</v>
      </c>
      <c r="J446">
        <f>(Table2[[#This Row],[1M Return vs Nifty]]-AVERAGE(Table2[1M Return vs Nifty]))/_xlfn.STDEV.P(Table2[1M Return vs Nifty])</f>
        <v>-1.1513217337558947</v>
      </c>
      <c r="K446">
        <v>-13.145013526384499</v>
      </c>
      <c r="L446">
        <f>(Table2[[#This Row],[6M Return vs Nifty]]-AVERAGE(Table2[6M Return vs Nifty]))/_xlfn.STDEV.P(Table2[6M Return vs Nifty])</f>
        <v>-0.65677435855634136</v>
      </c>
      <c r="M446">
        <v>0.83565875089409902</v>
      </c>
      <c r="N446">
        <f>(Table2[[#This Row],[1W Return vs Nifty]]-AVERAGE(Table2[1W Return vs Nifty]))/_xlfn.STDEV.P(Table2[1W Return vs Nifty])</f>
        <v>-8.7328802713869946E-2</v>
      </c>
      <c r="O446">
        <v>210.54</v>
      </c>
      <c r="P446">
        <v>217.18219984509</v>
      </c>
      <c r="Q446">
        <v>214.98369603893599</v>
      </c>
      <c r="R446">
        <v>41.599491491272403</v>
      </c>
      <c r="S446" s="1">
        <f>(Table2[[#This Row],[Close Price]]-Table2[[#This Row],[20D EMA]])/Table2[[#This Row],[20D EMA]]</f>
        <v>-2.0138690985085878E-2</v>
      </c>
      <c r="T446" s="1">
        <f>(Table2[[#This Row],[Close Price]]-Table2[[#This Row],[50D EMA]])/Table2[[#This Row],[50D EMA]]</f>
        <v>-5.0106315585954811E-2</v>
      </c>
      <c r="U446" s="1">
        <f>(Table2[[#This Row],[Close Price]]-Table2[[#This Row],[200D EMA]])/Table2[[#This Row],[200D EMA]]</f>
        <v>-4.0392346949711298E-2</v>
      </c>
      <c r="V446">
        <v>0.44135614766506298</v>
      </c>
      <c r="W446">
        <v>203.2</v>
      </c>
      <c r="X446">
        <v>208.48</v>
      </c>
      <c r="Y446">
        <v>195.72</v>
      </c>
      <c r="Z446">
        <v>208.48</v>
      </c>
      <c r="AA446">
        <v>203.2</v>
      </c>
      <c r="AB446">
        <v>208.48</v>
      </c>
      <c r="AC446" s="1">
        <f>(Table2[[#This Row],[Close Price]]/Table2[[#This Row],[Day Low]])-1</f>
        <v>1.5255905511811108E-2</v>
      </c>
      <c r="AD446" s="1">
        <f>(Table2[[#This Row],[Day High]]/Table2[[#This Row],[Close Price]])-1</f>
        <v>1.0567135239941683E-2</v>
      </c>
      <c r="AE446" s="1">
        <f>(Table2[[#This Row],[Close Price]]/Table2[[#This Row],[Current Week Low]])-1</f>
        <v>5.4056815859391039E-2</v>
      </c>
      <c r="AF446" s="1">
        <f>(Table2[[#This Row],[Current Week High]]/Table2[[#This Row],[Close Price]])-1</f>
        <v>1.0567135239941683E-2</v>
      </c>
      <c r="AG446" s="1">
        <f>(Table2[[#This Row],[Close Price]]/Table2[[#This Row],[Current Month Low]])-1</f>
        <v>1.5255905511811108E-2</v>
      </c>
      <c r="AH446" s="1">
        <f>(Table2[[#This Row],[Current Month High]]/Table2[[#This Row],[Close Price]])-1</f>
        <v>1.0567135239941683E-2</v>
      </c>
      <c r="AI446">
        <v>33.276781386330498</v>
      </c>
      <c r="AJ446">
        <v>23.941123460498599</v>
      </c>
      <c r="AK446" t="str">
        <f>IF(AND(Table2[[#This Row],[20D EMA]]&gt;Table2[[#This Row],[50D EMA]],Table2[[#This Row],[50D EMA]]&gt;Table2[[#This Row],[200D EMA]]),"Uptrend","Downtrend/NoTrend")</f>
        <v>Downtrend/NoTrend</v>
      </c>
      <c r="AL446">
        <v>-0.09</v>
      </c>
      <c r="AM446" t="s">
        <v>3180</v>
      </c>
      <c r="AN446">
        <v>-7.35</v>
      </c>
      <c r="AO446" t="s">
        <v>3180</v>
      </c>
      <c r="AP446">
        <v>8.8856976829061005E-2</v>
      </c>
      <c r="AQ446">
        <f>(Table2[[#This Row],[Sharpe Ratio]]-AVERAGE(Table2[Sharpe Ratio]))/_xlfn.STDEV.P(Table2[Sharpe Ratio])</f>
        <v>0.36854731812308228</v>
      </c>
      <c r="AR4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6">
        <f>_xlfn.RANK.AVG(Table2[[#This Row],[1Y Return vs Nifty Z-Score]],Table2[1Y Return vs Nifty Z-Score])</f>
        <v>484</v>
      </c>
      <c r="AT446">
        <f>_xlfn.RANK.AVG(Table2[[#This Row],[6M Return vs Nifty Z-Score]],Table2[6M Return vs Nifty Z-Score])</f>
        <v>542</v>
      </c>
      <c r="AU446">
        <f>_xlfn.RANK.AVG(Table2[[#This Row],[Sharpe Ratio Z-Score]],Table2[Sharpe Ratio Z-Score])</f>
        <v>246</v>
      </c>
      <c r="AV446">
        <f>(Table2[[#This Row],[Rank 1Y]]+Table2[[#This Row],[Rank 6M]]+Table2[[#This Row],[Rank Sharpe]])/3</f>
        <v>424</v>
      </c>
    </row>
    <row r="447" spans="1:48" x14ac:dyDescent="0.3">
      <c r="A447" t="s">
        <v>87</v>
      </c>
      <c r="B447" t="s">
        <v>88</v>
      </c>
      <c r="C447" t="s">
        <v>3134</v>
      </c>
      <c r="D447" t="s">
        <v>21</v>
      </c>
      <c r="E447">
        <v>288287.228592564</v>
      </c>
      <c r="F447">
        <v>551.35</v>
      </c>
      <c r="G447">
        <v>16.739558547245402</v>
      </c>
      <c r="H447">
        <f>(Table2[[#This Row],[1Y Return vs Nifty]]-AVERAGE(Table2[1Y Return vs Nifty]))/_xlfn.STDEV.P(Table2[1Y Return vs Nifty])</f>
        <v>-0.13176670204185914</v>
      </c>
      <c r="I447">
        <v>6.8943389024359201</v>
      </c>
      <c r="J447">
        <f>(Table2[[#This Row],[1M Return vs Nifty]]-AVERAGE(Table2[1M Return vs Nifty]))/_xlfn.STDEV.P(Table2[1M Return vs Nifty])</f>
        <v>0.70804212024827218</v>
      </c>
      <c r="K447">
        <v>13.0217106807274</v>
      </c>
      <c r="L447">
        <f>(Table2[[#This Row],[6M Return vs Nifty]]-AVERAGE(Table2[6M Return vs Nifty]))/_xlfn.STDEV.P(Table2[6M Return vs Nifty])</f>
        <v>0.25348435429637278</v>
      </c>
      <c r="M447">
        <v>-0.13804579474312001</v>
      </c>
      <c r="N447">
        <f>(Table2[[#This Row],[1W Return vs Nifty]]-AVERAGE(Table2[1W Return vs Nifty]))/_xlfn.STDEV.P(Table2[1W Return vs Nifty])</f>
        <v>-0.27226263657748884</v>
      </c>
      <c r="O447">
        <v>546.4</v>
      </c>
      <c r="P447">
        <v>536.65294923419299</v>
      </c>
      <c r="Q447">
        <v>501.19395634074402</v>
      </c>
      <c r="R447">
        <v>72.747051738213003</v>
      </c>
      <c r="S447" s="1">
        <f>(Table2[[#This Row],[Close Price]]-Table2[[#This Row],[20D EMA]])/Table2[[#This Row],[20D EMA]]</f>
        <v>9.0592972181552812E-3</v>
      </c>
      <c r="T447" s="1">
        <f>(Table2[[#This Row],[Close Price]]-Table2[[#This Row],[50D EMA]])/Table2[[#This Row],[50D EMA]]</f>
        <v>2.7386508891416351E-2</v>
      </c>
      <c r="U447" s="1">
        <f>(Table2[[#This Row],[Close Price]]-Table2[[#This Row],[200D EMA]])/Table2[[#This Row],[200D EMA]]</f>
        <v>0.10007312144274277</v>
      </c>
      <c r="V447">
        <v>1.26041941195477</v>
      </c>
      <c r="W447">
        <v>550</v>
      </c>
      <c r="X447">
        <v>554.9</v>
      </c>
      <c r="Y447">
        <v>542.70000000000005</v>
      </c>
      <c r="Z447">
        <v>578.75</v>
      </c>
      <c r="AA447">
        <v>550</v>
      </c>
      <c r="AB447">
        <v>554.9</v>
      </c>
      <c r="AC447" s="1">
        <f>(Table2[[#This Row],[Close Price]]/Table2[[#This Row],[Day Low]])-1</f>
        <v>2.454545454545487E-3</v>
      </c>
      <c r="AD447" s="1">
        <f>(Table2[[#This Row],[Day High]]/Table2[[#This Row],[Close Price]])-1</f>
        <v>6.4387412714246306E-3</v>
      </c>
      <c r="AE447" s="1">
        <f>(Table2[[#This Row],[Close Price]]/Table2[[#This Row],[Current Week Low]])-1</f>
        <v>1.5938824396535711E-2</v>
      </c>
      <c r="AF447" s="1">
        <f>(Table2[[#This Row],[Current Week High]]/Table2[[#This Row],[Close Price]])-1</f>
        <v>4.9696200235784804E-2</v>
      </c>
      <c r="AG447" s="1">
        <f>(Table2[[#This Row],[Close Price]]/Table2[[#This Row],[Current Month Low]])-1</f>
        <v>2.454545454545487E-3</v>
      </c>
      <c r="AH447" s="1">
        <f>(Table2[[#This Row],[Current Month High]]/Table2[[#This Row],[Close Price]])-1</f>
        <v>6.4387412714246306E-3</v>
      </c>
      <c r="AI447">
        <v>5.1781989661739303</v>
      </c>
      <c r="AJ447">
        <v>46.246684350132597</v>
      </c>
      <c r="AK447" t="str">
        <f>IF(AND(Table2[[#This Row],[20D EMA]]&gt;Table2[[#This Row],[50D EMA]],Table2[[#This Row],[50D EMA]]&gt;Table2[[#This Row],[200D EMA]]),"Uptrend","Downtrend/NoTrend")</f>
        <v>Uptrend</v>
      </c>
      <c r="AL447">
        <v>0.1</v>
      </c>
      <c r="AM447" t="s">
        <v>3181</v>
      </c>
      <c r="AN447">
        <v>3.61</v>
      </c>
      <c r="AO447" t="s">
        <v>3181</v>
      </c>
      <c r="AP447">
        <v>-8.3591298360128005E-2</v>
      </c>
      <c r="AQ447">
        <f>(Table2[[#This Row],[Sharpe Ratio]]-AVERAGE(Table2[Sharpe Ratio]))/_xlfn.STDEV.P(Table2[Sharpe Ratio])</f>
        <v>-1.6800409087247308</v>
      </c>
      <c r="AR4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-1.1225437727994336</v>
      </c>
      <c r="AS447">
        <f>_xlfn.RANK.AVG(Table2[[#This Row],[1Y Return vs Nifty Z-Score]],Table2[1Y Return vs Nifty Z-Score])</f>
        <v>338</v>
      </c>
      <c r="AT447">
        <f>_xlfn.RANK.AVG(Table2[[#This Row],[6M Return vs Nifty Z-Score]],Table2[6M Return vs Nifty Z-Score])</f>
        <v>237</v>
      </c>
      <c r="AU447">
        <f>_xlfn.RANK.AVG(Table2[[#This Row],[Sharpe Ratio Z-Score]],Table2[Sharpe Ratio Z-Score])</f>
        <v>698</v>
      </c>
      <c r="AV447">
        <f>(Table2[[#This Row],[Rank 1Y]]+Table2[[#This Row],[Rank 6M]]+Table2[[#This Row],[Rank Sharpe]])/3</f>
        <v>424.33333333333331</v>
      </c>
    </row>
    <row r="448" spans="1:48" hidden="1" x14ac:dyDescent="0.3">
      <c r="A448" t="s">
        <v>691</v>
      </c>
      <c r="B448" t="s">
        <v>692</v>
      </c>
      <c r="C448" t="s">
        <v>3133</v>
      </c>
      <c r="D448" t="s">
        <v>18</v>
      </c>
      <c r="E448">
        <v>25890.5475832925</v>
      </c>
      <c r="F448">
        <v>151.5</v>
      </c>
      <c r="G448">
        <v>17.822560984923101</v>
      </c>
      <c r="H448">
        <f>(Table2[[#This Row],[1Y Return vs Nifty]]-AVERAGE(Table2[1Y Return vs Nifty]))/_xlfn.STDEV.P(Table2[1Y Return vs Nifty])</f>
        <v>-0.11346940818411105</v>
      </c>
      <c r="I448">
        <v>-13.9055148608526</v>
      </c>
      <c r="J448">
        <f>(Table2[[#This Row],[1M Return vs Nifty]]-AVERAGE(Table2[1M Return vs Nifty]))/_xlfn.STDEV.P(Table2[1M Return vs Nifty])</f>
        <v>-1.5146667150010686</v>
      </c>
      <c r="K448">
        <v>-47.884367735677898</v>
      </c>
      <c r="L448">
        <f>(Table2[[#This Row],[6M Return vs Nifty]]-AVERAGE(Table2[6M Return vs Nifty]))/_xlfn.STDEV.P(Table2[6M Return vs Nifty])</f>
        <v>-1.8652481284327931</v>
      </c>
      <c r="M448">
        <v>-4.4631006523262302</v>
      </c>
      <c r="N448">
        <f>(Table2[[#This Row],[1W Return vs Nifty]]-AVERAGE(Table2[1W Return vs Nifty]))/_xlfn.STDEV.P(Table2[1W Return vs Nifty])</f>
        <v>-1.0937119972353153</v>
      </c>
      <c r="O448">
        <v>159.44</v>
      </c>
      <c r="P448">
        <v>175.598665489338</v>
      </c>
      <c r="Q448">
        <v>185.13730846217399</v>
      </c>
      <c r="R448">
        <v>33.298003494756202</v>
      </c>
      <c r="S448" s="1">
        <f>(Table2[[#This Row],[Close Price]]-Table2[[#This Row],[20D EMA]])/Table2[[#This Row],[20D EMA]]</f>
        <v>-4.9799297541394866E-2</v>
      </c>
      <c r="T448" s="1">
        <f>(Table2[[#This Row],[Close Price]]-Table2[[#This Row],[50D EMA]])/Table2[[#This Row],[50D EMA]]</f>
        <v>-0.13723717900806726</v>
      </c>
      <c r="U448" s="1">
        <f>(Table2[[#This Row],[Close Price]]-Table2[[#This Row],[200D EMA]])/Table2[[#This Row],[200D EMA]]</f>
        <v>-0.18168843838975082</v>
      </c>
      <c r="V448">
        <v>1.0891955230435699</v>
      </c>
      <c r="W448">
        <v>148.61000000000001</v>
      </c>
      <c r="X448">
        <v>151.99</v>
      </c>
      <c r="Y448">
        <v>142.66</v>
      </c>
      <c r="Z448">
        <v>151.99</v>
      </c>
      <c r="AA448">
        <v>148.61000000000001</v>
      </c>
      <c r="AB448">
        <v>151.99</v>
      </c>
      <c r="AC448" s="1">
        <f>(Table2[[#This Row],[Close Price]]/Table2[[#This Row],[Day Low]])-1</f>
        <v>1.9446874369154044E-2</v>
      </c>
      <c r="AD448" s="1">
        <f>(Table2[[#This Row],[Day High]]/Table2[[#This Row],[Close Price]])-1</f>
        <v>3.2343234323433112E-3</v>
      </c>
      <c r="AE448" s="1">
        <f>(Table2[[#This Row],[Close Price]]/Table2[[#This Row],[Current Week Low]])-1</f>
        <v>6.1965512407121892E-2</v>
      </c>
      <c r="AF448" s="1">
        <f>(Table2[[#This Row],[Current Week High]]/Table2[[#This Row],[Close Price]])-1</f>
        <v>3.2343234323433112E-3</v>
      </c>
      <c r="AG448" s="1">
        <f>(Table2[[#This Row],[Close Price]]/Table2[[#This Row],[Current Month Low]])-1</f>
        <v>1.9446874369154044E-2</v>
      </c>
      <c r="AH448" s="1">
        <f>(Table2[[#This Row],[Current Month High]]/Table2[[#This Row],[Close Price]])-1</f>
        <v>3.2343234323433112E-3</v>
      </c>
      <c r="AI448">
        <v>90.924092409240899</v>
      </c>
      <c r="AJ448">
        <v>49.8516320474777</v>
      </c>
      <c r="AK448" t="str">
        <f>IF(AND(Table2[[#This Row],[20D EMA]]&gt;Table2[[#This Row],[50D EMA]],Table2[[#This Row],[50D EMA]]&gt;Table2[[#This Row],[200D EMA]]),"Uptrend","Downtrend/NoTrend")</f>
        <v>Downtrend/NoTrend</v>
      </c>
      <c r="AL448">
        <v>-0.21</v>
      </c>
      <c r="AM448" t="s">
        <v>3180</v>
      </c>
      <c r="AN448">
        <v>-10.86</v>
      </c>
      <c r="AO448" t="s">
        <v>3180</v>
      </c>
      <c r="AP448">
        <v>0.100485782095735</v>
      </c>
      <c r="AQ448">
        <f>(Table2[[#This Row],[Sharpe Ratio]]-AVERAGE(Table2[Sharpe Ratio]))/_xlfn.STDEV.P(Table2[Sharpe Ratio])</f>
        <v>0.50669096459028484</v>
      </c>
      <c r="AR4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8">
        <f>_xlfn.RANK.AVG(Table2[[#This Row],[1Y Return vs Nifty Z-Score]],Table2[1Y Return vs Nifty Z-Score])</f>
        <v>326</v>
      </c>
      <c r="AT448">
        <f>_xlfn.RANK.AVG(Table2[[#This Row],[6M Return vs Nifty Z-Score]],Table2[6M Return vs Nifty Z-Score])</f>
        <v>729</v>
      </c>
      <c r="AU448">
        <f>_xlfn.RANK.AVG(Table2[[#This Row],[Sharpe Ratio Z-Score]],Table2[Sharpe Ratio Z-Score])</f>
        <v>219</v>
      </c>
      <c r="AV448">
        <f>(Table2[[#This Row],[Rank 1Y]]+Table2[[#This Row],[Rank 6M]]+Table2[[#This Row],[Rank Sharpe]])/3</f>
        <v>424.66666666666669</v>
      </c>
    </row>
    <row r="449" spans="1:48" hidden="1" x14ac:dyDescent="0.3">
      <c r="A449" t="s">
        <v>1446</v>
      </c>
      <c r="B449" t="s">
        <v>1447</v>
      </c>
      <c r="C449" t="s">
        <v>3138</v>
      </c>
      <c r="D449" t="s">
        <v>46</v>
      </c>
      <c r="E449">
        <v>7276.8669911417601</v>
      </c>
      <c r="F449">
        <v>195.36</v>
      </c>
      <c r="G449">
        <v>1.8165879530978799</v>
      </c>
      <c r="H449">
        <f>(Table2[[#This Row],[1Y Return vs Nifty]]-AVERAGE(Table2[1Y Return vs Nifty]))/_xlfn.STDEV.P(Table2[1Y Return vs Nifty])</f>
        <v>-0.38388984479041705</v>
      </c>
      <c r="I449">
        <v>7.5445405309576703</v>
      </c>
      <c r="J449">
        <f>(Table2[[#This Row],[1M Return vs Nifty]]-AVERAGE(Table2[1M Return vs Nifty]))/_xlfn.STDEV.P(Table2[1M Return vs Nifty])</f>
        <v>0.77752380607433214</v>
      </c>
      <c r="K449">
        <v>-16.292521739347599</v>
      </c>
      <c r="L449">
        <f>(Table2[[#This Row],[6M Return vs Nifty]]-AVERAGE(Table2[6M Return vs Nifty]))/_xlfn.STDEV.P(Table2[6M Return vs Nifty])</f>
        <v>-0.76626635120884312</v>
      </c>
      <c r="M449">
        <v>9.1755233042086797</v>
      </c>
      <c r="N449">
        <f>(Table2[[#This Row],[1W Return vs Nifty]]-AVERAGE(Table2[1W Return vs Nifty]))/_xlfn.STDEV.P(Table2[1W Return vs Nifty])</f>
        <v>1.4966456509931569</v>
      </c>
      <c r="O449">
        <v>187.67</v>
      </c>
      <c r="P449">
        <v>189.73744121592199</v>
      </c>
      <c r="Q449">
        <v>189.845188039725</v>
      </c>
      <c r="R449">
        <v>63.554429923467502</v>
      </c>
      <c r="S449" s="1">
        <f>(Table2[[#This Row],[Close Price]]-Table2[[#This Row],[20D EMA]])/Table2[[#This Row],[20D EMA]]</f>
        <v>4.097618159535369E-2</v>
      </c>
      <c r="T449" s="1">
        <f>(Table2[[#This Row],[Close Price]]-Table2[[#This Row],[50D EMA]])/Table2[[#This Row],[50D EMA]]</f>
        <v>2.9633364654051218E-2</v>
      </c>
      <c r="U449" s="1">
        <f>(Table2[[#This Row],[Close Price]]-Table2[[#This Row],[200D EMA]])/Table2[[#This Row],[200D EMA]]</f>
        <v>2.9048995221943891E-2</v>
      </c>
      <c r="V449">
        <v>0.81821865013612005</v>
      </c>
      <c r="W449">
        <v>193.1</v>
      </c>
      <c r="X449">
        <v>200</v>
      </c>
      <c r="Y449">
        <v>173.81</v>
      </c>
      <c r="Z449">
        <v>200</v>
      </c>
      <c r="AA449">
        <v>193.1</v>
      </c>
      <c r="AB449">
        <v>200</v>
      </c>
      <c r="AC449" s="1">
        <f>(Table2[[#This Row],[Close Price]]/Table2[[#This Row],[Day Low]])-1</f>
        <v>1.1703780424650478E-2</v>
      </c>
      <c r="AD449" s="1">
        <f>(Table2[[#This Row],[Day High]]/Table2[[#This Row],[Close Price]])-1</f>
        <v>2.375102375102367E-2</v>
      </c>
      <c r="AE449" s="1">
        <f>(Table2[[#This Row],[Close Price]]/Table2[[#This Row],[Current Week Low]])-1</f>
        <v>0.12398596168229692</v>
      </c>
      <c r="AF449" s="1">
        <f>(Table2[[#This Row],[Current Week High]]/Table2[[#This Row],[Close Price]])-1</f>
        <v>2.375102375102367E-2</v>
      </c>
      <c r="AG449" s="1">
        <f>(Table2[[#This Row],[Close Price]]/Table2[[#This Row],[Current Month Low]])-1</f>
        <v>1.1703780424650478E-2</v>
      </c>
      <c r="AH449" s="1">
        <f>(Table2[[#This Row],[Current Month High]]/Table2[[#This Row],[Close Price]])-1</f>
        <v>2.375102375102367E-2</v>
      </c>
      <c r="AI449">
        <v>27.610565110564998</v>
      </c>
      <c r="AJ449">
        <v>42.390670553935799</v>
      </c>
      <c r="AK449" t="str">
        <f>IF(AND(Table2[[#This Row],[20D EMA]]&gt;Table2[[#This Row],[50D EMA]],Table2[[#This Row],[50D EMA]]&gt;Table2[[#This Row],[200D EMA]]),"Uptrend","Downtrend/NoTrend")</f>
        <v>Downtrend/NoTrend</v>
      </c>
      <c r="AL449">
        <v>0.08</v>
      </c>
      <c r="AM449" t="s">
        <v>3181</v>
      </c>
      <c r="AN449">
        <v>1.35</v>
      </c>
      <c r="AO449" t="s">
        <v>3181</v>
      </c>
      <c r="AP449">
        <v>8.7636537481787999E-2</v>
      </c>
      <c r="AQ449">
        <f>(Table2[[#This Row],[Sharpe Ratio]]-AVERAGE(Table2[Sharpe Ratio]))/_xlfn.STDEV.P(Table2[Sharpe Ratio])</f>
        <v>0.35404918715794265</v>
      </c>
      <c r="AR4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9">
        <f>_xlfn.RANK.AVG(Table2[[#This Row],[1Y Return vs Nifty Z-Score]],Table2[1Y Return vs Nifty Z-Score])</f>
        <v>441</v>
      </c>
      <c r="AT449">
        <f>_xlfn.RANK.AVG(Table2[[#This Row],[6M Return vs Nifty Z-Score]],Table2[6M Return vs Nifty Z-Score])</f>
        <v>583</v>
      </c>
      <c r="AU449">
        <f>_xlfn.RANK.AVG(Table2[[#This Row],[Sharpe Ratio Z-Score]],Table2[Sharpe Ratio Z-Score])</f>
        <v>250</v>
      </c>
      <c r="AV449">
        <f>(Table2[[#This Row],[Rank 1Y]]+Table2[[#This Row],[Rank 6M]]+Table2[[#This Row],[Rank Sharpe]])/3</f>
        <v>424.66666666666669</v>
      </c>
    </row>
    <row r="450" spans="1:48" hidden="1" x14ac:dyDescent="0.3">
      <c r="A450" t="s">
        <v>316</v>
      </c>
      <c r="B450" t="s">
        <v>317</v>
      </c>
      <c r="C450" t="s">
        <v>3137</v>
      </c>
      <c r="D450" t="s">
        <v>197</v>
      </c>
      <c r="E450">
        <v>82756.460684244303</v>
      </c>
      <c r="F450">
        <v>645.95000000000005</v>
      </c>
      <c r="G450">
        <v>-7.2636861604463103</v>
      </c>
      <c r="H450">
        <f>(Table2[[#This Row],[1Y Return vs Nifty]]-AVERAGE(Table2[1Y Return vs Nifty]))/_xlfn.STDEV.P(Table2[1Y Return vs Nifty])</f>
        <v>-0.53730080489932275</v>
      </c>
      <c r="I450">
        <v>-1.9952071179653601</v>
      </c>
      <c r="J450">
        <f>(Table2[[#This Row],[1M Return vs Nifty]]-AVERAGE(Table2[1M Return vs Nifty]))/_xlfn.STDEV.P(Table2[1M Return vs Nifty])</f>
        <v>-0.24191035084917872</v>
      </c>
      <c r="K450">
        <v>17.218594858307501</v>
      </c>
      <c r="L450">
        <f>(Table2[[#This Row],[6M Return vs Nifty]]-AVERAGE(Table2[6M Return vs Nifty]))/_xlfn.STDEV.P(Table2[6M Return vs Nifty])</f>
        <v>0.39948086342141148</v>
      </c>
      <c r="M450">
        <v>0.276459008800373</v>
      </c>
      <c r="N450">
        <f>(Table2[[#This Row],[1W Return vs Nifty]]-AVERAGE(Table2[1W Return vs Nifty]))/_xlfn.STDEV.P(Table2[1W Return vs Nifty])</f>
        <v>-0.19353653550540381</v>
      </c>
      <c r="O450">
        <v>658.59</v>
      </c>
      <c r="P450">
        <v>665.65011017062295</v>
      </c>
      <c r="Q450">
        <v>619.31947444069203</v>
      </c>
      <c r="R450">
        <v>45.803073554919102</v>
      </c>
      <c r="S450" s="1">
        <f>(Table2[[#This Row],[Close Price]]-Table2[[#This Row],[20D EMA]])/Table2[[#This Row],[20D EMA]]</f>
        <v>-1.9192517347666964E-2</v>
      </c>
      <c r="T450" s="1">
        <f>(Table2[[#This Row],[Close Price]]-Table2[[#This Row],[50D EMA]])/Table2[[#This Row],[50D EMA]]</f>
        <v>-2.9595293187247081E-2</v>
      </c>
      <c r="U450" s="1">
        <f>(Table2[[#This Row],[Close Price]]-Table2[[#This Row],[200D EMA]])/Table2[[#This Row],[200D EMA]]</f>
        <v>4.2999657944485056E-2</v>
      </c>
      <c r="V450">
        <v>1.0617364392336199</v>
      </c>
      <c r="W450">
        <v>642</v>
      </c>
      <c r="X450">
        <v>650.95000000000005</v>
      </c>
      <c r="Y450">
        <v>616.85</v>
      </c>
      <c r="Z450">
        <v>687</v>
      </c>
      <c r="AA450">
        <v>642</v>
      </c>
      <c r="AB450">
        <v>650.95000000000005</v>
      </c>
      <c r="AC450" s="1">
        <f>(Table2[[#This Row],[Close Price]]/Table2[[#This Row],[Day Low]])-1</f>
        <v>6.1526479750779739E-3</v>
      </c>
      <c r="AD450" s="1">
        <f>(Table2[[#This Row],[Day High]]/Table2[[#This Row],[Close Price]])-1</f>
        <v>7.7405371932812717E-3</v>
      </c>
      <c r="AE450" s="1">
        <f>(Table2[[#This Row],[Close Price]]/Table2[[#This Row],[Current Week Low]])-1</f>
        <v>4.7175164140390802E-2</v>
      </c>
      <c r="AF450" s="1">
        <f>(Table2[[#This Row],[Current Week High]]/Table2[[#This Row],[Close Price]])-1</f>
        <v>6.3549810356838599E-2</v>
      </c>
      <c r="AG450" s="1">
        <f>(Table2[[#This Row],[Close Price]]/Table2[[#This Row],[Current Month Low]])-1</f>
        <v>6.1526479750779739E-3</v>
      </c>
      <c r="AH450" s="1">
        <f>(Table2[[#This Row],[Current Month High]]/Table2[[#This Row],[Close Price]])-1</f>
        <v>7.7405371932812717E-3</v>
      </c>
      <c r="AI450">
        <v>11.440513971669599</v>
      </c>
      <c r="AJ450">
        <v>32.829529097265002</v>
      </c>
      <c r="AK450" t="str">
        <f>IF(AND(Table2[[#This Row],[20D EMA]]&gt;Table2[[#This Row],[50D EMA]],Table2[[#This Row],[50D EMA]]&gt;Table2[[#This Row],[200D EMA]]),"Uptrend","Downtrend/NoTrend")</f>
        <v>Downtrend/NoTrend</v>
      </c>
      <c r="AL450">
        <v>0.03</v>
      </c>
      <c r="AM450" t="s">
        <v>3181</v>
      </c>
      <c r="AN450">
        <v>-4.9400000000000004</v>
      </c>
      <c r="AO450" t="s">
        <v>3180</v>
      </c>
      <c r="AP450">
        <v>-1.8914097529665001E-2</v>
      </c>
      <c r="AQ450">
        <f>(Table2[[#This Row],[Sharpe Ratio]]-AVERAGE(Table2[Sharpe Ratio]))/_xlfn.STDEV.P(Table2[Sharpe Ratio])</f>
        <v>-0.91171224889094149</v>
      </c>
      <c r="AR4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0">
        <f>_xlfn.RANK.AVG(Table2[[#This Row],[1Y Return vs Nifty Z-Score]],Table2[1Y Return vs Nifty Z-Score])</f>
        <v>493</v>
      </c>
      <c r="AT450">
        <f>_xlfn.RANK.AVG(Table2[[#This Row],[6M Return vs Nifty Z-Score]],Table2[6M Return vs Nifty Z-Score])</f>
        <v>187</v>
      </c>
      <c r="AU450">
        <f>_xlfn.RANK.AVG(Table2[[#This Row],[Sharpe Ratio Z-Score]],Table2[Sharpe Ratio Z-Score])</f>
        <v>595</v>
      </c>
      <c r="AV450">
        <f>(Table2[[#This Row],[Rank 1Y]]+Table2[[#This Row],[Rank 6M]]+Table2[[#This Row],[Rank Sharpe]])/3</f>
        <v>425</v>
      </c>
    </row>
    <row r="451" spans="1:48" hidden="1" x14ac:dyDescent="0.3">
      <c r="A451" t="s">
        <v>1634</v>
      </c>
      <c r="B451" t="s">
        <v>1635</v>
      </c>
      <c r="C451" t="s">
        <v>3149</v>
      </c>
      <c r="D451" t="s">
        <v>284</v>
      </c>
      <c r="E451">
        <v>5711.9182627220298</v>
      </c>
      <c r="F451">
        <v>602.15</v>
      </c>
      <c r="G451">
        <v>-23.296293476360201</v>
      </c>
      <c r="H451">
        <f>(Table2[[#This Row],[1Y Return vs Nifty]]-AVERAGE(Table2[1Y Return vs Nifty]))/_xlfn.STDEV.P(Table2[1Y Return vs Nifty])</f>
        <v>-0.80817122694029331</v>
      </c>
      <c r="I451">
        <v>-7.1882646304326201</v>
      </c>
      <c r="J451">
        <f>(Table2[[#This Row],[1M Return vs Nifty]]-AVERAGE(Table2[1M Return vs Nifty]))/_xlfn.STDEV.P(Table2[1M Return vs Nifty])</f>
        <v>-0.79684958005143325</v>
      </c>
      <c r="K451">
        <v>9.4949160825567596</v>
      </c>
      <c r="L451">
        <f>(Table2[[#This Row],[6M Return vs Nifty]]-AVERAGE(Table2[6M Return vs Nifty]))/_xlfn.STDEV.P(Table2[6M Return vs Nifty])</f>
        <v>0.13079817141704311</v>
      </c>
      <c r="M451">
        <v>5.0161179221471999</v>
      </c>
      <c r="N451">
        <f>(Table2[[#This Row],[1W Return vs Nifty]]-AVERAGE(Table2[1W Return vs Nifty]))/_xlfn.STDEV.P(Table2[1W Return vs Nifty])</f>
        <v>0.70665777700803079</v>
      </c>
      <c r="O451">
        <v>600.73</v>
      </c>
      <c r="P451">
        <v>617.17012139912595</v>
      </c>
      <c r="Q451">
        <v>581.81388111602496</v>
      </c>
      <c r="R451">
        <v>58.590108600426802</v>
      </c>
      <c r="S451" s="1">
        <f>(Table2[[#This Row],[Close Price]]-Table2[[#This Row],[20D EMA]])/Table2[[#This Row],[20D EMA]]</f>
        <v>2.36379072128903E-3</v>
      </c>
      <c r="T451" s="1">
        <f>(Table2[[#This Row],[Close Price]]-Table2[[#This Row],[50D EMA]])/Table2[[#This Row],[50D EMA]]</f>
        <v>-2.4337084506092621E-2</v>
      </c>
      <c r="U451" s="1">
        <f>(Table2[[#This Row],[Close Price]]-Table2[[#This Row],[200D EMA]])/Table2[[#This Row],[200D EMA]]</f>
        <v>3.4952962698254361E-2</v>
      </c>
      <c r="V451">
        <v>0.43922756746899</v>
      </c>
      <c r="W451">
        <v>594.04999999999995</v>
      </c>
      <c r="X451">
        <v>606.54999999999995</v>
      </c>
      <c r="Y451">
        <v>536.1</v>
      </c>
      <c r="Z451">
        <v>615.5</v>
      </c>
      <c r="AA451">
        <v>594.04999999999995</v>
      </c>
      <c r="AB451">
        <v>606.54999999999995</v>
      </c>
      <c r="AC451" s="1">
        <f>(Table2[[#This Row],[Close Price]]/Table2[[#This Row],[Day Low]])-1</f>
        <v>1.3635215890918317E-2</v>
      </c>
      <c r="AD451" s="1">
        <f>(Table2[[#This Row],[Day High]]/Table2[[#This Row],[Close Price]])-1</f>
        <v>7.3071493813834376E-3</v>
      </c>
      <c r="AE451" s="1">
        <f>(Table2[[#This Row],[Close Price]]/Table2[[#This Row],[Current Week Low]])-1</f>
        <v>0.12320462600261139</v>
      </c>
      <c r="AF451" s="1">
        <f>(Table2[[#This Row],[Current Week High]]/Table2[[#This Row],[Close Price]])-1</f>
        <v>2.2170555509424705E-2</v>
      </c>
      <c r="AG451" s="1">
        <f>(Table2[[#This Row],[Close Price]]/Table2[[#This Row],[Current Month Low]])-1</f>
        <v>1.3635215890918317E-2</v>
      </c>
      <c r="AH451" s="1">
        <f>(Table2[[#This Row],[Current Month High]]/Table2[[#This Row],[Close Price]])-1</f>
        <v>7.3071493813834376E-3</v>
      </c>
      <c r="AI451">
        <v>20.700822054305402</v>
      </c>
      <c r="AJ451">
        <v>38.441200137946801</v>
      </c>
      <c r="AK451" t="str">
        <f>IF(AND(Table2[[#This Row],[20D EMA]]&gt;Table2[[#This Row],[50D EMA]],Table2[[#This Row],[50D EMA]]&gt;Table2[[#This Row],[200D EMA]]),"Uptrend","Downtrend/NoTrend")</f>
        <v>Downtrend/NoTrend</v>
      </c>
      <c r="AL451">
        <v>-0.02</v>
      </c>
      <c r="AM451" t="s">
        <v>3180</v>
      </c>
      <c r="AN451">
        <v>-4</v>
      </c>
      <c r="AO451" t="s">
        <v>3180</v>
      </c>
      <c r="AP451">
        <v>4.0849251924438001E-2</v>
      </c>
      <c r="AQ451">
        <f>(Table2[[#This Row],[Sharpe Ratio]]-AVERAGE(Table2[Sharpe Ratio]))/_xlfn.STDEV.P(Table2[Sharpe Ratio])</f>
        <v>-0.20175737138143063</v>
      </c>
      <c r="AR4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1">
        <f>_xlfn.RANK.AVG(Table2[[#This Row],[1Y Return vs Nifty Z-Score]],Table2[1Y Return vs Nifty Z-Score])</f>
        <v>609</v>
      </c>
      <c r="AT451">
        <f>_xlfn.RANK.AVG(Table2[[#This Row],[6M Return vs Nifty Z-Score]],Table2[6M Return vs Nifty Z-Score])</f>
        <v>268</v>
      </c>
      <c r="AU451">
        <f>_xlfn.RANK.AVG(Table2[[#This Row],[Sharpe Ratio Z-Score]],Table2[Sharpe Ratio Z-Score])</f>
        <v>398</v>
      </c>
      <c r="AV451">
        <f>(Table2[[#This Row],[Rank 1Y]]+Table2[[#This Row],[Rank 6M]]+Table2[[#This Row],[Rank Sharpe]])/3</f>
        <v>425</v>
      </c>
    </row>
    <row r="452" spans="1:48" hidden="1" x14ac:dyDescent="0.3">
      <c r="A452" t="s">
        <v>280</v>
      </c>
      <c r="B452" t="s">
        <v>281</v>
      </c>
      <c r="C452" t="s">
        <v>3135</v>
      </c>
      <c r="D452" t="s">
        <v>32</v>
      </c>
      <c r="E452">
        <v>93089.194574141497</v>
      </c>
      <c r="F452">
        <v>103.96</v>
      </c>
      <c r="G452">
        <v>5.9122270654401596</v>
      </c>
      <c r="H452">
        <f>(Table2[[#This Row],[1Y Return vs Nifty]]-AVERAGE(Table2[1Y Return vs Nifty]))/_xlfn.STDEV.P(Table2[1Y Return vs Nifty])</f>
        <v>-0.31469414423917319</v>
      </c>
      <c r="I452">
        <v>-1.7783875790345001</v>
      </c>
      <c r="J452">
        <f>(Table2[[#This Row],[1M Return vs Nifty]]-AVERAGE(Table2[1M Return vs Nifty]))/_xlfn.STDEV.P(Table2[1M Return vs Nifty])</f>
        <v>-0.21874063483478512</v>
      </c>
      <c r="K452">
        <v>-24.826602232345799</v>
      </c>
      <c r="L452">
        <f>(Table2[[#This Row],[6M Return vs Nifty]]-AVERAGE(Table2[6M Return vs Nifty]))/_xlfn.STDEV.P(Table2[6M Return vs Nifty])</f>
        <v>-1.0631403910562407</v>
      </c>
      <c r="M452">
        <v>3.8611977491980398</v>
      </c>
      <c r="N452">
        <f>(Table2[[#This Row],[1W Return vs Nifty]]-AVERAGE(Table2[1W Return vs Nifty]))/_xlfn.STDEV.P(Table2[1W Return vs Nifty])</f>
        <v>0.48730600716480094</v>
      </c>
      <c r="O452">
        <v>102.71</v>
      </c>
      <c r="P452">
        <v>105.422566366873</v>
      </c>
      <c r="Q452">
        <v>105.187051117084</v>
      </c>
      <c r="R452">
        <v>55.328740781453803</v>
      </c>
      <c r="S452" s="1">
        <f>(Table2[[#This Row],[Close Price]]-Table2[[#This Row],[20D EMA]])/Table2[[#This Row],[20D EMA]]</f>
        <v>1.2170187907701295E-2</v>
      </c>
      <c r="T452" s="1">
        <f>(Table2[[#This Row],[Close Price]]-Table2[[#This Row],[50D EMA]])/Table2[[#This Row],[50D EMA]]</f>
        <v>-1.3873370923102368E-2</v>
      </c>
      <c r="U452" s="1">
        <f>(Table2[[#This Row],[Close Price]]-Table2[[#This Row],[200D EMA]])/Table2[[#This Row],[200D EMA]]</f>
        <v>-1.1665419878708914E-2</v>
      </c>
      <c r="V452">
        <v>1.09933457315793</v>
      </c>
      <c r="W452">
        <v>103.26</v>
      </c>
      <c r="X452">
        <v>104.49</v>
      </c>
      <c r="Y452">
        <v>94.75</v>
      </c>
      <c r="Z452">
        <v>104.95</v>
      </c>
      <c r="AA452">
        <v>103.26</v>
      </c>
      <c r="AB452">
        <v>104.49</v>
      </c>
      <c r="AC452" s="1">
        <f>(Table2[[#This Row],[Close Price]]/Table2[[#This Row],[Day Low]])-1</f>
        <v>6.7790044547741957E-3</v>
      </c>
      <c r="AD452" s="1">
        <f>(Table2[[#This Row],[Day High]]/Table2[[#This Row],[Close Price]])-1</f>
        <v>5.0981146594843985E-3</v>
      </c>
      <c r="AE452" s="1">
        <f>(Table2[[#This Row],[Close Price]]/Table2[[#This Row],[Current Week Low]])-1</f>
        <v>9.7203166226912829E-2</v>
      </c>
      <c r="AF452" s="1">
        <f>(Table2[[#This Row],[Current Week High]]/Table2[[#This Row],[Close Price]])-1</f>
        <v>9.5228934205464633E-3</v>
      </c>
      <c r="AG452" s="1">
        <f>(Table2[[#This Row],[Close Price]]/Table2[[#This Row],[Current Month Low]])-1</f>
        <v>6.7790044547741957E-3</v>
      </c>
      <c r="AH452" s="1">
        <f>(Table2[[#This Row],[Current Month High]]/Table2[[#This Row],[Close Price]])-1</f>
        <v>5.0981146594843985E-3</v>
      </c>
      <c r="AI452">
        <v>23.989996152366299</v>
      </c>
      <c r="AJ452">
        <v>36.789473684210499</v>
      </c>
      <c r="AK452" t="str">
        <f>IF(AND(Table2[[#This Row],[20D EMA]]&gt;Table2[[#This Row],[50D EMA]],Table2[[#This Row],[50D EMA]]&gt;Table2[[#This Row],[200D EMA]]),"Uptrend","Downtrend/NoTrend")</f>
        <v>Downtrend/NoTrend</v>
      </c>
      <c r="AL452">
        <v>-0.05</v>
      </c>
      <c r="AM452" t="s">
        <v>3180</v>
      </c>
      <c r="AN452">
        <v>-0.39</v>
      </c>
      <c r="AO452" t="s">
        <v>3180</v>
      </c>
      <c r="AP452">
        <v>0.10453738747322799</v>
      </c>
      <c r="AQ452">
        <f>(Table2[[#This Row],[Sharpe Ratio]]-AVERAGE(Table2[Sharpe Ratio]))/_xlfn.STDEV.P(Table2[Sharpe Ratio])</f>
        <v>0.55482175086263019</v>
      </c>
      <c r="AR4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2">
        <f>_xlfn.RANK.AVG(Table2[[#This Row],[1Y Return vs Nifty Z-Score]],Table2[1Y Return vs Nifty Z-Score])</f>
        <v>406</v>
      </c>
      <c r="AT452">
        <f>_xlfn.RANK.AVG(Table2[[#This Row],[6M Return vs Nifty Z-Score]],Table2[6M Return vs Nifty Z-Score])</f>
        <v>667</v>
      </c>
      <c r="AU452">
        <f>_xlfn.RANK.AVG(Table2[[#This Row],[Sharpe Ratio Z-Score]],Table2[Sharpe Ratio Z-Score])</f>
        <v>203</v>
      </c>
      <c r="AV452">
        <f>(Table2[[#This Row],[Rank 1Y]]+Table2[[#This Row],[Rank 6M]]+Table2[[#This Row],[Rank Sharpe]])/3</f>
        <v>425.33333333333331</v>
      </c>
    </row>
    <row r="453" spans="1:48" hidden="1" x14ac:dyDescent="0.3">
      <c r="A453" t="s">
        <v>219</v>
      </c>
      <c r="B453" t="s">
        <v>220</v>
      </c>
      <c r="C453" t="s">
        <v>3135</v>
      </c>
      <c r="D453" t="s">
        <v>32</v>
      </c>
      <c r="E453">
        <v>112490.48878047901</v>
      </c>
      <c r="F453">
        <v>100.98</v>
      </c>
      <c r="G453">
        <v>10.5277975015167</v>
      </c>
      <c r="H453">
        <f>(Table2[[#This Row],[1Y Return vs Nifty]]-AVERAGE(Table2[1Y Return vs Nifty]))/_xlfn.STDEV.P(Table2[1Y Return vs Nifty])</f>
        <v>-0.236714219493002</v>
      </c>
      <c r="I453">
        <v>-0.99388830782516902</v>
      </c>
      <c r="J453">
        <f>(Table2[[#This Row],[1M Return vs Nifty]]-AVERAGE(Table2[1M Return vs Nifty]))/_xlfn.STDEV.P(Table2[1M Return vs Nifty])</f>
        <v>-0.13490766748761648</v>
      </c>
      <c r="K453">
        <v>-34.370887705787702</v>
      </c>
      <c r="L453">
        <f>(Table2[[#This Row],[6M Return vs Nifty]]-AVERAGE(Table2[6M Return vs Nifty]))/_xlfn.STDEV.P(Table2[6M Return vs Nifty])</f>
        <v>-1.3951563110235103</v>
      </c>
      <c r="M453">
        <v>-1.6120638913891601</v>
      </c>
      <c r="N453">
        <f>(Table2[[#This Row],[1W Return vs Nifty]]-AVERAGE(Table2[1W Return vs Nifty]))/_xlfn.STDEV.P(Table2[1W Return vs Nifty])</f>
        <v>-0.55222006208042962</v>
      </c>
      <c r="O453">
        <v>101.38</v>
      </c>
      <c r="P453">
        <v>106.081727243578</v>
      </c>
      <c r="Q453">
        <v>109.032631257877</v>
      </c>
      <c r="R453">
        <v>47.431656124451699</v>
      </c>
      <c r="S453" s="1">
        <f>(Table2[[#This Row],[Close Price]]-Table2[[#This Row],[20D EMA]])/Table2[[#This Row],[20D EMA]]</f>
        <v>-3.9455513908067813E-3</v>
      </c>
      <c r="T453" s="1">
        <f>(Table2[[#This Row],[Close Price]]-Table2[[#This Row],[50D EMA]])/Table2[[#This Row],[50D EMA]]</f>
        <v>-4.8092422475962716E-2</v>
      </c>
      <c r="U453" s="1">
        <f>(Table2[[#This Row],[Close Price]]-Table2[[#This Row],[200D EMA]])/Table2[[#This Row],[200D EMA]]</f>
        <v>-7.3855240995068974E-2</v>
      </c>
      <c r="V453">
        <v>1.4953378310787999</v>
      </c>
      <c r="W453">
        <v>98.61</v>
      </c>
      <c r="X453">
        <v>101.17</v>
      </c>
      <c r="Y453">
        <v>95.98</v>
      </c>
      <c r="Z453">
        <v>102.61</v>
      </c>
      <c r="AA453">
        <v>98.61</v>
      </c>
      <c r="AB453">
        <v>101.17</v>
      </c>
      <c r="AC453" s="1">
        <f>(Table2[[#This Row],[Close Price]]/Table2[[#This Row],[Day Low]])-1</f>
        <v>2.4034073623364849E-2</v>
      </c>
      <c r="AD453" s="1">
        <f>(Table2[[#This Row],[Day High]]/Table2[[#This Row],[Close Price]])-1</f>
        <v>1.8815607050901573E-3</v>
      </c>
      <c r="AE453" s="1">
        <f>(Table2[[#This Row],[Close Price]]/Table2[[#This Row],[Current Week Low]])-1</f>
        <v>5.209418628881024E-2</v>
      </c>
      <c r="AF453" s="1">
        <f>(Table2[[#This Row],[Current Week High]]/Table2[[#This Row],[Close Price]])-1</f>
        <v>1.6141810259457268E-2</v>
      </c>
      <c r="AG453" s="1">
        <f>(Table2[[#This Row],[Close Price]]/Table2[[#This Row],[Current Month Low]])-1</f>
        <v>2.4034073623364849E-2</v>
      </c>
      <c r="AH453" s="1">
        <f>(Table2[[#This Row],[Current Month High]]/Table2[[#This Row],[Close Price]])-1</f>
        <v>1.8815607050901573E-3</v>
      </c>
      <c r="AI453">
        <v>41.513170924935601</v>
      </c>
      <c r="AJ453">
        <v>38.995182381280102</v>
      </c>
      <c r="AK453" t="str">
        <f>IF(AND(Table2[[#This Row],[20D EMA]]&gt;Table2[[#This Row],[50D EMA]],Table2[[#This Row],[50D EMA]]&gt;Table2[[#This Row],[200D EMA]]),"Uptrend","Downtrend/NoTrend")</f>
        <v>Downtrend/NoTrend</v>
      </c>
      <c r="AL453">
        <v>-0.14000000000000001</v>
      </c>
      <c r="AM453" t="s">
        <v>3180</v>
      </c>
      <c r="AN453">
        <v>-3.87</v>
      </c>
      <c r="AO453" t="s">
        <v>3180</v>
      </c>
      <c r="AP453">
        <v>0.10760746817631001</v>
      </c>
      <c r="AQ453">
        <f>(Table2[[#This Row],[Sharpe Ratio]]-AVERAGE(Table2[Sharpe Ratio]))/_xlfn.STDEV.P(Table2[Sharpe Ratio])</f>
        <v>0.59129257770567389</v>
      </c>
      <c r="AR4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3">
        <f>_xlfn.RANK.AVG(Table2[[#This Row],[1Y Return vs Nifty Z-Score]],Table2[1Y Return vs Nifty Z-Score])</f>
        <v>376</v>
      </c>
      <c r="AT453">
        <f>_xlfn.RANK.AVG(Table2[[#This Row],[6M Return vs Nifty Z-Score]],Table2[6M Return vs Nifty Z-Score])</f>
        <v>709</v>
      </c>
      <c r="AU453">
        <f>_xlfn.RANK.AVG(Table2[[#This Row],[Sharpe Ratio Z-Score]],Table2[Sharpe Ratio Z-Score])</f>
        <v>195</v>
      </c>
      <c r="AV453">
        <f>(Table2[[#This Row],[Rank 1Y]]+Table2[[#This Row],[Rank 6M]]+Table2[[#This Row],[Rank Sharpe]])/3</f>
        <v>426.66666666666669</v>
      </c>
    </row>
    <row r="454" spans="1:48" hidden="1" x14ac:dyDescent="0.3">
      <c r="A454" t="s">
        <v>1785</v>
      </c>
      <c r="B454" t="s">
        <v>1786</v>
      </c>
      <c r="C454" t="s">
        <v>3141</v>
      </c>
      <c r="D454" t="s">
        <v>202</v>
      </c>
      <c r="E454">
        <v>4405.4307465279799</v>
      </c>
      <c r="F454">
        <v>172.41</v>
      </c>
      <c r="G454">
        <v>-3.1464053037505302</v>
      </c>
      <c r="H454">
        <f>(Table2[[#This Row],[1Y Return vs Nifty]]-AVERAGE(Table2[1Y Return vs Nifty]))/_xlfn.STDEV.P(Table2[1Y Return vs Nifty])</f>
        <v>-0.4677394677232164</v>
      </c>
      <c r="I454">
        <v>4.2571899156247097</v>
      </c>
      <c r="J454">
        <f>(Table2[[#This Row],[1M Return vs Nifty]]-AVERAGE(Table2[1M Return vs Nifty]))/_xlfn.STDEV.P(Table2[1M Return vs Nifty])</f>
        <v>0.42623175660043733</v>
      </c>
      <c r="K454">
        <v>-7.0462700923254697</v>
      </c>
      <c r="L454">
        <f>(Table2[[#This Row],[6M Return vs Nifty]]-AVERAGE(Table2[6M Return vs Nifty]))/_xlfn.STDEV.P(Table2[6M Return vs Nifty])</f>
        <v>-0.44461809840067845</v>
      </c>
      <c r="M454">
        <v>2.63786695780674</v>
      </c>
      <c r="N454">
        <f>(Table2[[#This Row],[1W Return vs Nifty]]-AVERAGE(Table2[1W Return vs Nifty]))/_xlfn.STDEV.P(Table2[1W Return vs Nifty])</f>
        <v>0.25496113997785202</v>
      </c>
      <c r="O454">
        <v>171.39</v>
      </c>
      <c r="P454">
        <v>173.95501066257901</v>
      </c>
      <c r="Q454">
        <v>171.51325302375801</v>
      </c>
      <c r="R454">
        <v>55.767765133672</v>
      </c>
      <c r="S454" s="1">
        <f>(Table2[[#This Row],[Close Price]]-Table2[[#This Row],[20D EMA]])/Table2[[#This Row],[20D EMA]]</f>
        <v>5.9513390512865999E-3</v>
      </c>
      <c r="T454" s="1">
        <f>(Table2[[#This Row],[Close Price]]-Table2[[#This Row],[50D EMA]])/Table2[[#This Row],[50D EMA]]</f>
        <v>-8.8816680628756254E-3</v>
      </c>
      <c r="U454" s="1">
        <f>(Table2[[#This Row],[Close Price]]-Table2[[#This Row],[200D EMA]])/Table2[[#This Row],[200D EMA]]</f>
        <v>5.2284413037036147E-3</v>
      </c>
      <c r="V454">
        <v>0.60780558706166499</v>
      </c>
      <c r="W454">
        <v>168.02</v>
      </c>
      <c r="X454">
        <v>174.88</v>
      </c>
      <c r="Y454">
        <v>159.30000000000001</v>
      </c>
      <c r="Z454">
        <v>175.5</v>
      </c>
      <c r="AA454">
        <v>168.02</v>
      </c>
      <c r="AB454">
        <v>174.88</v>
      </c>
      <c r="AC454" s="1">
        <f>(Table2[[#This Row],[Close Price]]/Table2[[#This Row],[Day Low]])-1</f>
        <v>2.6127841923580419E-2</v>
      </c>
      <c r="AD454" s="1">
        <f>(Table2[[#This Row],[Day High]]/Table2[[#This Row],[Close Price]])-1</f>
        <v>1.4326315178933902E-2</v>
      </c>
      <c r="AE454" s="1">
        <f>(Table2[[#This Row],[Close Price]]/Table2[[#This Row],[Current Week Low]])-1</f>
        <v>8.2297551789077161E-2</v>
      </c>
      <c r="AF454" s="1">
        <f>(Table2[[#This Row],[Current Week High]]/Table2[[#This Row],[Close Price]])-1</f>
        <v>1.7922394292674504E-2</v>
      </c>
      <c r="AG454" s="1">
        <f>(Table2[[#This Row],[Close Price]]/Table2[[#This Row],[Current Month Low]])-1</f>
        <v>2.6127841923580419E-2</v>
      </c>
      <c r="AH454" s="1">
        <f>(Table2[[#This Row],[Current Month High]]/Table2[[#This Row],[Close Price]])-1</f>
        <v>1.4326315178933902E-2</v>
      </c>
      <c r="AI454">
        <v>30.908879995359801</v>
      </c>
      <c r="AJ454">
        <v>30.712661106899098</v>
      </c>
      <c r="AK454" t="str">
        <f>IF(AND(Table2[[#This Row],[20D EMA]]&gt;Table2[[#This Row],[50D EMA]],Table2[[#This Row],[50D EMA]]&gt;Table2[[#This Row],[200D EMA]]),"Uptrend","Downtrend/NoTrend")</f>
        <v>Downtrend/NoTrend</v>
      </c>
      <c r="AL454">
        <v>7.0000000000000007E-2</v>
      </c>
      <c r="AM454" t="s">
        <v>3181</v>
      </c>
      <c r="AN454">
        <v>-2.25</v>
      </c>
      <c r="AO454" t="s">
        <v>3180</v>
      </c>
      <c r="AP454">
        <v>5.7251551387848001E-2</v>
      </c>
      <c r="AQ454">
        <f>(Table2[[#This Row],[Sharpe Ratio]]-AVERAGE(Table2[Sharpe Ratio]))/_xlfn.STDEV.P(Table2[Sharpe Ratio])</f>
        <v>-6.9073067048750813E-3</v>
      </c>
      <c r="AR4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4">
        <f>_xlfn.RANK.AVG(Table2[[#This Row],[1Y Return vs Nifty Z-Score]],Table2[1Y Return vs Nifty Z-Score])</f>
        <v>476</v>
      </c>
      <c r="AT454">
        <f>_xlfn.RANK.AVG(Table2[[#This Row],[6M Return vs Nifty Z-Score]],Table2[6M Return vs Nifty Z-Score])</f>
        <v>467</v>
      </c>
      <c r="AU454">
        <f>_xlfn.RANK.AVG(Table2[[#This Row],[Sharpe Ratio Z-Score]],Table2[Sharpe Ratio Z-Score])</f>
        <v>337</v>
      </c>
      <c r="AV454">
        <f>(Table2[[#This Row],[Rank 1Y]]+Table2[[#This Row],[Rank 6M]]+Table2[[#This Row],[Rank Sharpe]])/3</f>
        <v>426.66666666666669</v>
      </c>
    </row>
    <row r="455" spans="1:48" x14ac:dyDescent="0.3">
      <c r="A455" t="s">
        <v>736</v>
      </c>
      <c r="B455" t="s">
        <v>737</v>
      </c>
      <c r="C455" t="s">
        <v>3149</v>
      </c>
      <c r="D455" t="s">
        <v>158</v>
      </c>
      <c r="E455">
        <v>23082.7125524603</v>
      </c>
      <c r="F455">
        <v>7851.95</v>
      </c>
      <c r="G455">
        <v>-3.4818174152920899E-2</v>
      </c>
      <c r="H455">
        <f>(Table2[[#This Row],[1Y Return vs Nifty]]-AVERAGE(Table2[1Y Return vs Nifty]))/_xlfn.STDEV.P(Table2[1Y Return vs Nifty])</f>
        <v>-0.41516929604722452</v>
      </c>
      <c r="I455">
        <v>7.3647882531654201</v>
      </c>
      <c r="J455">
        <f>(Table2[[#This Row],[1M Return vs Nifty]]-AVERAGE(Table2[1M Return vs Nifty]))/_xlfn.STDEV.P(Table2[1M Return vs Nifty])</f>
        <v>0.75831516256404918</v>
      </c>
      <c r="K455">
        <v>23.369349876970102</v>
      </c>
      <c r="L455">
        <f>(Table2[[#This Row],[6M Return vs Nifty]]-AVERAGE(Table2[6M Return vs Nifty]))/_xlfn.STDEV.P(Table2[6M Return vs Nifty])</f>
        <v>0.61344644436480256</v>
      </c>
      <c r="M455">
        <v>1.33257589840283</v>
      </c>
      <c r="N455">
        <f>(Table2[[#This Row],[1W Return vs Nifty]]-AVERAGE(Table2[1W Return vs Nifty]))/_xlfn.STDEV.P(Table2[1W Return vs Nifty])</f>
        <v>7.0497165331807801E-3</v>
      </c>
      <c r="O455">
        <v>7712.48</v>
      </c>
      <c r="P455">
        <v>7676.5370611200697</v>
      </c>
      <c r="Q455">
        <v>7129.2094234290898</v>
      </c>
      <c r="R455">
        <v>52.969958345830797</v>
      </c>
      <c r="S455" s="1">
        <f>(Table2[[#This Row],[Close Price]]-Table2[[#This Row],[20D EMA]])/Table2[[#This Row],[20D EMA]]</f>
        <v>1.8083677364479422E-2</v>
      </c>
      <c r="T455" s="1">
        <f>(Table2[[#This Row],[Close Price]]-Table2[[#This Row],[50D EMA]])/Table2[[#This Row],[50D EMA]]</f>
        <v>2.2850529800521276E-2</v>
      </c>
      <c r="U455" s="1">
        <f>(Table2[[#This Row],[Close Price]]-Table2[[#This Row],[200D EMA]])/Table2[[#This Row],[200D EMA]]</f>
        <v>0.10137738052633581</v>
      </c>
      <c r="V455">
        <v>1.23137099681687</v>
      </c>
      <c r="W455">
        <v>7830</v>
      </c>
      <c r="X455">
        <v>7935</v>
      </c>
      <c r="Y455">
        <v>7422.55</v>
      </c>
      <c r="Z455">
        <v>7935</v>
      </c>
      <c r="AA455">
        <v>7830</v>
      </c>
      <c r="AB455">
        <v>7935</v>
      </c>
      <c r="AC455" s="1">
        <f>(Table2[[#This Row],[Close Price]]/Table2[[#This Row],[Day Low]])-1</f>
        <v>2.8033205619413248E-3</v>
      </c>
      <c r="AD455" s="1">
        <f>(Table2[[#This Row],[Day High]]/Table2[[#This Row],[Close Price]])-1</f>
        <v>1.0576990429129074E-2</v>
      </c>
      <c r="AE455" s="1">
        <f>(Table2[[#This Row],[Close Price]]/Table2[[#This Row],[Current Week Low]])-1</f>
        <v>5.7850738627560627E-2</v>
      </c>
      <c r="AF455" s="1">
        <f>(Table2[[#This Row],[Current Week High]]/Table2[[#This Row],[Close Price]])-1</f>
        <v>1.0576990429129074E-2</v>
      </c>
      <c r="AG455" s="1">
        <f>(Table2[[#This Row],[Close Price]]/Table2[[#This Row],[Current Month Low]])-1</f>
        <v>2.8033205619413248E-3</v>
      </c>
      <c r="AH455" s="1">
        <f>(Table2[[#This Row],[Current Month High]]/Table2[[#This Row],[Close Price]])-1</f>
        <v>1.0576990429129074E-2</v>
      </c>
      <c r="AI455">
        <v>4.1779430587306203</v>
      </c>
      <c r="AJ455">
        <v>51.732900470544998</v>
      </c>
      <c r="AK455" t="str">
        <f>IF(AND(Table2[[#This Row],[20D EMA]]&gt;Table2[[#This Row],[50D EMA]],Table2[[#This Row],[50D EMA]]&gt;Table2[[#This Row],[200D EMA]]),"Uptrend","Downtrend/NoTrend")</f>
        <v>Uptrend</v>
      </c>
      <c r="AL455">
        <v>0.03</v>
      </c>
      <c r="AM455" t="s">
        <v>3181</v>
      </c>
      <c r="AN455">
        <v>-0.49</v>
      </c>
      <c r="AO455" t="s">
        <v>3180</v>
      </c>
      <c r="AP455">
        <v>-7.3799781445680002E-2</v>
      </c>
      <c r="AQ455">
        <f>(Table2[[#This Row],[Sharpe Ratio]]-AVERAGE(Table2[Sharpe Ratio]))/_xlfn.STDEV.P(Table2[Sharpe Ratio])</f>
        <v>-1.5637232114215056</v>
      </c>
      <c r="AR4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-0.60008118400669774</v>
      </c>
      <c r="AS455">
        <f>_xlfn.RANK.AVG(Table2[[#This Row],[1Y Return vs Nifty Z-Score]],Table2[1Y Return vs Nifty Z-Score])</f>
        <v>458</v>
      </c>
      <c r="AT455">
        <f>_xlfn.RANK.AVG(Table2[[#This Row],[6M Return vs Nifty Z-Score]],Table2[6M Return vs Nifty Z-Score])</f>
        <v>135</v>
      </c>
      <c r="AU455">
        <f>_xlfn.RANK.AVG(Table2[[#This Row],[Sharpe Ratio Z-Score]],Table2[Sharpe Ratio Z-Score])</f>
        <v>690</v>
      </c>
      <c r="AV455">
        <f>(Table2[[#This Row],[Rank 1Y]]+Table2[[#This Row],[Rank 6M]]+Table2[[#This Row],[Rank Sharpe]])/3</f>
        <v>427.66666666666669</v>
      </c>
    </row>
    <row r="456" spans="1:48" hidden="1" x14ac:dyDescent="0.3">
      <c r="A456" t="s">
        <v>154</v>
      </c>
      <c r="B456" t="s">
        <v>155</v>
      </c>
      <c r="C456" t="s">
        <v>3135</v>
      </c>
      <c r="D456" t="s">
        <v>43</v>
      </c>
      <c r="E456">
        <v>162490.36709547299</v>
      </c>
      <c r="F456">
        <v>1628.85</v>
      </c>
      <c r="G456">
        <v>-6.0753735374913003</v>
      </c>
      <c r="H456">
        <f>(Table2[[#This Row],[1Y Return vs Nifty]]-AVERAGE(Table2[1Y Return vs Nifty]))/_xlfn.STDEV.P(Table2[1Y Return vs Nifty])</f>
        <v>-0.51722429860474506</v>
      </c>
      <c r="I456">
        <v>-6.2832862674588403</v>
      </c>
      <c r="J456">
        <f>(Table2[[#This Row],[1M Return vs Nifty]]-AVERAGE(Table2[1M Return vs Nifty]))/_xlfn.STDEV.P(Table2[1M Return vs Nifty])</f>
        <v>-0.70014200575869545</v>
      </c>
      <c r="K456">
        <v>3.9780398095598799</v>
      </c>
      <c r="L456">
        <f>(Table2[[#This Row],[6M Return vs Nifty]]-AVERAGE(Table2[6M Return vs Nifty]))/_xlfn.STDEV.P(Table2[6M Return vs Nifty])</f>
        <v>-6.1116745233507221E-2</v>
      </c>
      <c r="M456">
        <v>-1.5299497966828099</v>
      </c>
      <c r="N456">
        <f>(Table2[[#This Row],[1W Return vs Nifty]]-AVERAGE(Table2[1W Return vs Nifty]))/_xlfn.STDEV.P(Table2[1W Return vs Nifty])</f>
        <v>-0.5366242898142668</v>
      </c>
      <c r="O456">
        <v>1690.83</v>
      </c>
      <c r="P456">
        <v>1729.42652237316</v>
      </c>
      <c r="Q456">
        <v>1603.8996383440201</v>
      </c>
      <c r="R456">
        <v>33.471302507104298</v>
      </c>
      <c r="S456" s="1">
        <f>(Table2[[#This Row],[Close Price]]-Table2[[#This Row],[20D EMA]])/Table2[[#This Row],[20D EMA]]</f>
        <v>-3.6656553290395855E-2</v>
      </c>
      <c r="T456" s="1">
        <f>(Table2[[#This Row],[Close Price]]-Table2[[#This Row],[50D EMA]])/Table2[[#This Row],[50D EMA]]</f>
        <v>-5.8155996263516634E-2</v>
      </c>
      <c r="U456" s="1">
        <f>(Table2[[#This Row],[Close Price]]-Table2[[#This Row],[200D EMA]])/Table2[[#This Row],[200D EMA]]</f>
        <v>1.5556061650927442E-2</v>
      </c>
      <c r="V456">
        <v>1.17134241116107</v>
      </c>
      <c r="W456">
        <v>1623</v>
      </c>
      <c r="X456">
        <v>1639.4</v>
      </c>
      <c r="Y456">
        <v>1593.6</v>
      </c>
      <c r="Z456">
        <v>1665.8</v>
      </c>
      <c r="AA456">
        <v>1623</v>
      </c>
      <c r="AB456">
        <v>1639.4</v>
      </c>
      <c r="AC456" s="1">
        <f>(Table2[[#This Row],[Close Price]]/Table2[[#This Row],[Day Low]])-1</f>
        <v>3.6044362292051435E-3</v>
      </c>
      <c r="AD456" s="1">
        <f>(Table2[[#This Row],[Day High]]/Table2[[#This Row],[Close Price]])-1</f>
        <v>6.4769622739970778E-3</v>
      </c>
      <c r="AE456" s="1">
        <f>(Table2[[#This Row],[Close Price]]/Table2[[#This Row],[Current Week Low]])-1</f>
        <v>2.2119728915662717E-2</v>
      </c>
      <c r="AF456" s="1">
        <f>(Table2[[#This Row],[Current Week High]]/Table2[[#This Row],[Close Price]])-1</f>
        <v>2.2684716210823686E-2</v>
      </c>
      <c r="AG456" s="1">
        <f>(Table2[[#This Row],[Close Price]]/Table2[[#This Row],[Current Month Low]])-1</f>
        <v>3.6044362292051435E-3</v>
      </c>
      <c r="AH456" s="1">
        <f>(Table2[[#This Row],[Current Month High]]/Table2[[#This Row],[Close Price]])-1</f>
        <v>6.4769622739970778E-3</v>
      </c>
      <c r="AI456">
        <v>18.856862203395</v>
      </c>
      <c r="AJ456">
        <v>24.5583849506767</v>
      </c>
      <c r="AK456" t="str">
        <f>IF(AND(Table2[[#This Row],[20D EMA]]&gt;Table2[[#This Row],[50D EMA]],Table2[[#This Row],[50D EMA]]&gt;Table2[[#This Row],[200D EMA]]),"Uptrend","Downtrend/NoTrend")</f>
        <v>Downtrend/NoTrend</v>
      </c>
      <c r="AL456">
        <v>-0.09</v>
      </c>
      <c r="AM456" t="s">
        <v>3180</v>
      </c>
      <c r="AN456">
        <v>-6.05</v>
      </c>
      <c r="AO456" t="s">
        <v>3180</v>
      </c>
      <c r="AP456">
        <v>1.7483566387122999E-2</v>
      </c>
      <c r="AQ456">
        <f>(Table2[[#This Row],[Sharpe Ratio]]-AVERAGE(Table2[Sharpe Ratio]))/_xlfn.STDEV.P(Table2[Sharpe Ratio])</f>
        <v>-0.47932853439514195</v>
      </c>
      <c r="AR4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6">
        <f>_xlfn.RANK.AVG(Table2[[#This Row],[1Y Return vs Nifty Z-Score]],Table2[1Y Return vs Nifty Z-Score])</f>
        <v>489</v>
      </c>
      <c r="AT456">
        <f>_xlfn.RANK.AVG(Table2[[#This Row],[6M Return vs Nifty Z-Score]],Table2[6M Return vs Nifty Z-Score])</f>
        <v>338</v>
      </c>
      <c r="AU456">
        <f>_xlfn.RANK.AVG(Table2[[#This Row],[Sharpe Ratio Z-Score]],Table2[Sharpe Ratio Z-Score])</f>
        <v>460</v>
      </c>
      <c r="AV456">
        <f>(Table2[[#This Row],[Rank 1Y]]+Table2[[#This Row],[Rank 6M]]+Table2[[#This Row],[Rank Sharpe]])/3</f>
        <v>429</v>
      </c>
    </row>
    <row r="457" spans="1:48" hidden="1" x14ac:dyDescent="0.3">
      <c r="A457" t="s">
        <v>1437</v>
      </c>
      <c r="B457" t="s">
        <v>1438</v>
      </c>
      <c r="C457" t="s">
        <v>3146</v>
      </c>
      <c r="D457" t="s">
        <v>117</v>
      </c>
      <c r="E457">
        <v>7352.6431520136002</v>
      </c>
      <c r="F457">
        <v>676.35</v>
      </c>
      <c r="G457">
        <v>-9.2286490240255006</v>
      </c>
      <c r="H457">
        <f>(Table2[[#This Row],[1Y Return vs Nifty]]-AVERAGE(Table2[1Y Return vs Nifty]))/_xlfn.STDEV.P(Table2[1Y Return vs Nifty])</f>
        <v>-0.57049879382681423</v>
      </c>
      <c r="I457">
        <v>-0.123981862245002</v>
      </c>
      <c r="J457">
        <f>(Table2[[#This Row],[1M Return vs Nifty]]-AVERAGE(Table2[1M Return vs Nifty]))/_xlfn.STDEV.P(Table2[1M Return vs Nifty])</f>
        <v>-4.1947939768565097E-2</v>
      </c>
      <c r="K457">
        <v>-8.3394726372693508</v>
      </c>
      <c r="L457">
        <f>(Table2[[#This Row],[6M Return vs Nifty]]-AVERAGE(Table2[6M Return vs Nifty]))/_xlfn.STDEV.P(Table2[6M Return vs Nifty])</f>
        <v>-0.48960458103034332</v>
      </c>
      <c r="M457">
        <v>7.9439380238353303</v>
      </c>
      <c r="N457">
        <f>(Table2[[#This Row],[1W Return vs Nifty]]-AVERAGE(Table2[1W Return vs Nifty]))/_xlfn.STDEV.P(Table2[1W Return vs Nifty])</f>
        <v>1.2627330245707447</v>
      </c>
      <c r="O457">
        <v>662.89</v>
      </c>
      <c r="P457">
        <v>665.00264936201597</v>
      </c>
      <c r="Q457">
        <v>620.11241242344397</v>
      </c>
      <c r="R457">
        <v>53.255868216313097</v>
      </c>
      <c r="S457" s="1">
        <f>(Table2[[#This Row],[Close Price]]-Table2[[#This Row],[20D EMA]])/Table2[[#This Row],[20D EMA]]</f>
        <v>2.0305027983526736E-2</v>
      </c>
      <c r="T457" s="1">
        <f>(Table2[[#This Row],[Close Price]]-Table2[[#This Row],[50D EMA]])/Table2[[#This Row],[50D EMA]]</f>
        <v>1.706361718839822E-2</v>
      </c>
      <c r="U457" s="1">
        <f>(Table2[[#This Row],[Close Price]]-Table2[[#This Row],[200D EMA]])/Table2[[#This Row],[200D EMA]]</f>
        <v>9.0689343496246924E-2</v>
      </c>
      <c r="V457">
        <v>0.48885156361808701</v>
      </c>
      <c r="W457">
        <v>670.2</v>
      </c>
      <c r="X457">
        <v>683.35</v>
      </c>
      <c r="Y457">
        <v>600.04999999999995</v>
      </c>
      <c r="Z457">
        <v>683.35</v>
      </c>
      <c r="AA457">
        <v>670.2</v>
      </c>
      <c r="AB457">
        <v>683.35</v>
      </c>
      <c r="AC457" s="1">
        <f>(Table2[[#This Row],[Close Price]]/Table2[[#This Row],[Day Low]])-1</f>
        <v>9.1763652641001503E-3</v>
      </c>
      <c r="AD457" s="1">
        <f>(Table2[[#This Row],[Day High]]/Table2[[#This Row],[Close Price]])-1</f>
        <v>1.0349671028313745E-2</v>
      </c>
      <c r="AE457" s="1">
        <f>(Table2[[#This Row],[Close Price]]/Table2[[#This Row],[Current Week Low]])-1</f>
        <v>0.12715607032747278</v>
      </c>
      <c r="AF457" s="1">
        <f>(Table2[[#This Row],[Current Week High]]/Table2[[#This Row],[Close Price]])-1</f>
        <v>1.0349671028313745E-2</v>
      </c>
      <c r="AG457" s="1">
        <f>(Table2[[#This Row],[Close Price]]/Table2[[#This Row],[Current Month Low]])-1</f>
        <v>9.1763652641001503E-3</v>
      </c>
      <c r="AH457" s="1">
        <f>(Table2[[#This Row],[Current Month High]]/Table2[[#This Row],[Close Price]])-1</f>
        <v>1.0349671028313745E-2</v>
      </c>
      <c r="AI457">
        <v>24.4400088711465</v>
      </c>
      <c r="AJ457">
        <v>44.658325312800699</v>
      </c>
      <c r="AK457" t="str">
        <f>IF(AND(Table2[[#This Row],[20D EMA]]&gt;Table2[[#This Row],[50D EMA]],Table2[[#This Row],[50D EMA]]&gt;Table2[[#This Row],[200D EMA]]),"Uptrend","Downtrend/NoTrend")</f>
        <v>Downtrend/NoTrend</v>
      </c>
      <c r="AL457">
        <v>0</v>
      </c>
      <c r="AM457">
        <v>0</v>
      </c>
      <c r="AN457">
        <v>-3.64</v>
      </c>
      <c r="AO457" t="s">
        <v>3180</v>
      </c>
      <c r="AP457">
        <v>7.1229731362248999E-2</v>
      </c>
      <c r="AQ457">
        <f>(Table2[[#This Row],[Sharpe Ratio]]-AVERAGE(Table2[Sharpe Ratio]))/_xlfn.STDEV.P(Table2[Sharpe Ratio])</f>
        <v>0.15914558594889236</v>
      </c>
      <c r="AR4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7">
        <f>_xlfn.RANK.AVG(Table2[[#This Row],[1Y Return vs Nifty Z-Score]],Table2[1Y Return vs Nifty Z-Score])</f>
        <v>503</v>
      </c>
      <c r="AT457">
        <f>_xlfn.RANK.AVG(Table2[[#This Row],[6M Return vs Nifty Z-Score]],Table2[6M Return vs Nifty Z-Score])</f>
        <v>486</v>
      </c>
      <c r="AU457">
        <f>_xlfn.RANK.AVG(Table2[[#This Row],[Sharpe Ratio Z-Score]],Table2[Sharpe Ratio Z-Score])</f>
        <v>300</v>
      </c>
      <c r="AV457">
        <f>(Table2[[#This Row],[Rank 1Y]]+Table2[[#This Row],[Rank 6M]]+Table2[[#This Row],[Rank Sharpe]])/3</f>
        <v>429.66666666666669</v>
      </c>
    </row>
    <row r="458" spans="1:48" hidden="1" x14ac:dyDescent="0.3">
      <c r="A458" t="s">
        <v>229</v>
      </c>
      <c r="B458" t="s">
        <v>230</v>
      </c>
      <c r="C458" t="s">
        <v>3135</v>
      </c>
      <c r="D458" t="s">
        <v>54</v>
      </c>
      <c r="E458">
        <v>106943.12240654101</v>
      </c>
      <c r="F458">
        <v>1283.2</v>
      </c>
      <c r="G458">
        <v>-16.310999520047901</v>
      </c>
      <c r="H458">
        <f>(Table2[[#This Row],[1Y Return vs Nifty]]-AVERAGE(Table2[1Y Return vs Nifty]))/_xlfn.STDEV.P(Table2[1Y Return vs Nifty])</f>
        <v>-0.69015489405422203</v>
      </c>
      <c r="I458">
        <v>-15.195788102945301</v>
      </c>
      <c r="J458">
        <f>(Table2[[#This Row],[1M Return vs Nifty]]-AVERAGE(Table2[1M Return vs Nifty]))/_xlfn.STDEV.P(Table2[1M Return vs Nifty])</f>
        <v>-1.6525475754976491</v>
      </c>
      <c r="K458">
        <v>-8.9319428092827504</v>
      </c>
      <c r="L458">
        <f>(Table2[[#This Row],[6M Return vs Nifty]]-AVERAGE(Table2[6M Return vs Nifty]))/_xlfn.STDEV.P(Table2[6M Return vs Nifty])</f>
        <v>-0.51021477021229555</v>
      </c>
      <c r="M458">
        <v>-9.77198416583167</v>
      </c>
      <c r="N458">
        <f>(Table2[[#This Row],[1W Return vs Nifty]]-AVERAGE(Table2[1W Return vs Nifty]))/_xlfn.STDEV.P(Table2[1W Return vs Nifty])</f>
        <v>-2.1020180445747663</v>
      </c>
      <c r="O458">
        <v>1396.16</v>
      </c>
      <c r="P458">
        <v>1443.49236192689</v>
      </c>
      <c r="Q458">
        <v>1341.7967810141499</v>
      </c>
      <c r="R458">
        <v>13.882621670647101</v>
      </c>
      <c r="S458" s="1">
        <f>(Table2[[#This Row],[Close Price]]-Table2[[#This Row],[20D EMA]])/Table2[[#This Row],[20D EMA]]</f>
        <v>-8.090763236305297E-2</v>
      </c>
      <c r="T458" s="1">
        <f>(Table2[[#This Row],[Close Price]]-Table2[[#This Row],[50D EMA]])/Table2[[#This Row],[50D EMA]]</f>
        <v>-0.11104482860783467</v>
      </c>
      <c r="U458" s="1">
        <f>(Table2[[#This Row],[Close Price]]-Table2[[#This Row],[200D EMA]])/Table2[[#This Row],[200D EMA]]</f>
        <v>-4.367038425137789E-2</v>
      </c>
      <c r="V458">
        <v>1.28080958691091</v>
      </c>
      <c r="W458">
        <v>1279</v>
      </c>
      <c r="X458">
        <v>1290.55</v>
      </c>
      <c r="Y458">
        <v>1251.5</v>
      </c>
      <c r="Z458">
        <v>1383.95</v>
      </c>
      <c r="AA458">
        <v>1279</v>
      </c>
      <c r="AB458">
        <v>1290.55</v>
      </c>
      <c r="AC458" s="1">
        <f>(Table2[[#This Row],[Close Price]]/Table2[[#This Row],[Day Low]])-1</f>
        <v>3.2838154808445541E-3</v>
      </c>
      <c r="AD458" s="1">
        <f>(Table2[[#This Row],[Day High]]/Table2[[#This Row],[Close Price]])-1</f>
        <v>5.7278678304237829E-3</v>
      </c>
      <c r="AE458" s="1">
        <f>(Table2[[#This Row],[Close Price]]/Table2[[#This Row],[Current Week Low]])-1</f>
        <v>2.5329604474630507E-2</v>
      </c>
      <c r="AF458" s="1">
        <f>(Table2[[#This Row],[Current Week High]]/Table2[[#This Row],[Close Price]])-1</f>
        <v>7.8514650872818059E-2</v>
      </c>
      <c r="AG458" s="1">
        <f>(Table2[[#This Row],[Close Price]]/Table2[[#This Row],[Current Month Low]])-1</f>
        <v>3.2838154808445541E-3</v>
      </c>
      <c r="AH458" s="1">
        <f>(Table2[[#This Row],[Current Month High]]/Table2[[#This Row],[Close Price]])-1</f>
        <v>5.7278678304237829E-3</v>
      </c>
      <c r="AI458">
        <v>28.740648379052299</v>
      </c>
      <c r="AJ458">
        <v>26.898734177215101</v>
      </c>
      <c r="AK458" t="str">
        <f>IF(AND(Table2[[#This Row],[20D EMA]]&gt;Table2[[#This Row],[50D EMA]],Table2[[#This Row],[50D EMA]]&gt;Table2[[#This Row],[200D EMA]]),"Uptrend","Downtrend/NoTrend")</f>
        <v>Downtrend/NoTrend</v>
      </c>
      <c r="AL458">
        <v>-0.1</v>
      </c>
      <c r="AM458" t="s">
        <v>3180</v>
      </c>
      <c r="AN458">
        <v>-13.6</v>
      </c>
      <c r="AO458" t="s">
        <v>3180</v>
      </c>
      <c r="AP458">
        <v>9.2458682435804004E-2</v>
      </c>
      <c r="AQ458">
        <f>(Table2[[#This Row],[Sharpe Ratio]]-AVERAGE(Table2[Sharpe Ratio]))/_xlfn.STDEV.P(Table2[Sharpe Ratio])</f>
        <v>0.41133354891866886</v>
      </c>
      <c r="AR4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8">
        <f>_xlfn.RANK.AVG(Table2[[#This Row],[1Y Return vs Nifty Z-Score]],Table2[1Y Return vs Nifty Z-Score])</f>
        <v>558</v>
      </c>
      <c r="AT458">
        <f>_xlfn.RANK.AVG(Table2[[#This Row],[6M Return vs Nifty Z-Score]],Table2[6M Return vs Nifty Z-Score])</f>
        <v>499</v>
      </c>
      <c r="AU458">
        <f>_xlfn.RANK.AVG(Table2[[#This Row],[Sharpe Ratio Z-Score]],Table2[Sharpe Ratio Z-Score])</f>
        <v>237</v>
      </c>
      <c r="AV458">
        <f>(Table2[[#This Row],[Rank 1Y]]+Table2[[#This Row],[Rank 6M]]+Table2[[#This Row],[Rank Sharpe]])/3</f>
        <v>431.33333333333331</v>
      </c>
    </row>
    <row r="459" spans="1:48" x14ac:dyDescent="0.3">
      <c r="A459" t="s">
        <v>1098</v>
      </c>
      <c r="B459" t="s">
        <v>1099</v>
      </c>
      <c r="C459" t="s">
        <v>3135</v>
      </c>
      <c r="D459" t="s">
        <v>571</v>
      </c>
      <c r="E459">
        <v>11554.5006579037</v>
      </c>
      <c r="F459">
        <v>876.05</v>
      </c>
      <c r="G459">
        <v>-13.5910900693281</v>
      </c>
      <c r="H459">
        <f>(Table2[[#This Row],[1Y Return vs Nifty]]-AVERAGE(Table2[1Y Return vs Nifty]))/_xlfn.STDEV.P(Table2[1Y Return vs Nifty])</f>
        <v>-0.6442021050715836</v>
      </c>
      <c r="I459">
        <v>1.7448661309039599</v>
      </c>
      <c r="J459">
        <f>(Table2[[#This Row],[1M Return vs Nifty]]-AVERAGE(Table2[1M Return vs Nifty]))/_xlfn.STDEV.P(Table2[1M Return vs Nifty])</f>
        <v>0.15776043286633235</v>
      </c>
      <c r="K459">
        <v>5.3820176776402198</v>
      </c>
      <c r="L459">
        <f>(Table2[[#This Row],[6M Return vs Nifty]]-AVERAGE(Table2[6M Return vs Nifty]))/_xlfn.STDEV.P(Table2[6M Return vs Nifty])</f>
        <v>-1.2276734655294969E-2</v>
      </c>
      <c r="M459">
        <v>0.83772628033072005</v>
      </c>
      <c r="N459">
        <f>(Table2[[#This Row],[1W Return vs Nifty]]-AVERAGE(Table2[1W Return vs Nifty]))/_xlfn.STDEV.P(Table2[1W Return vs Nifty])</f>
        <v>-8.6936120819702561E-2</v>
      </c>
      <c r="O459">
        <v>865.09</v>
      </c>
      <c r="P459">
        <v>862.77876818112998</v>
      </c>
      <c r="Q459">
        <v>820.99933184210101</v>
      </c>
      <c r="R459">
        <v>60.704457809163898</v>
      </c>
      <c r="S459" s="1">
        <f>(Table2[[#This Row],[Close Price]]-Table2[[#This Row],[20D EMA]])/Table2[[#This Row],[20D EMA]]</f>
        <v>1.2669202048341701E-2</v>
      </c>
      <c r="T459" s="1">
        <f>(Table2[[#This Row],[Close Price]]-Table2[[#This Row],[50D EMA]])/Table2[[#This Row],[50D EMA]]</f>
        <v>1.538196384554962E-2</v>
      </c>
      <c r="U459" s="1">
        <f>(Table2[[#This Row],[Close Price]]-Table2[[#This Row],[200D EMA]])/Table2[[#This Row],[200D EMA]]</f>
        <v>6.705324355670314E-2</v>
      </c>
      <c r="V459">
        <v>1.0297674008757201</v>
      </c>
      <c r="W459">
        <v>871.75</v>
      </c>
      <c r="X459">
        <v>879</v>
      </c>
      <c r="Y459">
        <v>832.05</v>
      </c>
      <c r="Z459">
        <v>896.8</v>
      </c>
      <c r="AA459">
        <v>871.75</v>
      </c>
      <c r="AB459">
        <v>879</v>
      </c>
      <c r="AC459" s="1">
        <f>(Table2[[#This Row],[Close Price]]/Table2[[#This Row],[Day Low]])-1</f>
        <v>4.9326068253512378E-3</v>
      </c>
      <c r="AD459" s="1">
        <f>(Table2[[#This Row],[Day High]]/Table2[[#This Row],[Close Price]])-1</f>
        <v>3.3673877061812796E-3</v>
      </c>
      <c r="AE459" s="1">
        <f>(Table2[[#This Row],[Close Price]]/Table2[[#This Row],[Current Week Low]])-1</f>
        <v>5.2881437413617061E-2</v>
      </c>
      <c r="AF459" s="1">
        <f>(Table2[[#This Row],[Current Week High]]/Table2[[#This Row],[Close Price]])-1</f>
        <v>2.3685862679070802E-2</v>
      </c>
      <c r="AG459" s="1">
        <f>(Table2[[#This Row],[Close Price]]/Table2[[#This Row],[Current Month Low]])-1</f>
        <v>4.9326068253512378E-3</v>
      </c>
      <c r="AH459" s="1">
        <f>(Table2[[#This Row],[Current Month High]]/Table2[[#This Row],[Close Price]])-1</f>
        <v>3.3673877061812796E-3</v>
      </c>
      <c r="AI459">
        <v>8.6410593002682603</v>
      </c>
      <c r="AJ459">
        <v>28.830882352941099</v>
      </c>
      <c r="AK459" t="str">
        <f>IF(AND(Table2[[#This Row],[20D EMA]]&gt;Table2[[#This Row],[50D EMA]],Table2[[#This Row],[50D EMA]]&gt;Table2[[#This Row],[200D EMA]]),"Uptrend","Downtrend/NoTrend")</f>
        <v>Uptrend</v>
      </c>
      <c r="AL459">
        <v>0.03</v>
      </c>
      <c r="AM459" t="s">
        <v>3181</v>
      </c>
      <c r="AN459">
        <v>-0.71</v>
      </c>
      <c r="AO459" t="s">
        <v>3180</v>
      </c>
      <c r="AP459">
        <v>2.6054568410722002E-2</v>
      </c>
      <c r="AQ459">
        <f>(Table2[[#This Row],[Sharpe Ratio]]-AVERAGE(Table2[Sharpe Ratio]))/_xlfn.STDEV.P(Table2[Sharpe Ratio])</f>
        <v>-0.37750986547212295</v>
      </c>
      <c r="AR4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-0.96316439315237179</v>
      </c>
      <c r="AS459">
        <f>_xlfn.RANK.AVG(Table2[[#This Row],[1Y Return vs Nifty Z-Score]],Table2[1Y Return vs Nifty Z-Score])</f>
        <v>538</v>
      </c>
      <c r="AT459">
        <f>_xlfn.RANK.AVG(Table2[[#This Row],[6M Return vs Nifty Z-Score]],Table2[6M Return vs Nifty Z-Score])</f>
        <v>322</v>
      </c>
      <c r="AU459">
        <f>_xlfn.RANK.AVG(Table2[[#This Row],[Sharpe Ratio Z-Score]],Table2[Sharpe Ratio Z-Score])</f>
        <v>435</v>
      </c>
      <c r="AV459">
        <f>(Table2[[#This Row],[Rank 1Y]]+Table2[[#This Row],[Rank 6M]]+Table2[[#This Row],[Rank Sharpe]])/3</f>
        <v>431.66666666666669</v>
      </c>
    </row>
    <row r="460" spans="1:48" hidden="1" x14ac:dyDescent="0.3">
      <c r="A460" t="s">
        <v>140</v>
      </c>
      <c r="B460" t="s">
        <v>141</v>
      </c>
      <c r="C460" t="s">
        <v>3133</v>
      </c>
      <c r="D460" t="s">
        <v>18</v>
      </c>
      <c r="E460">
        <v>201351.59105556499</v>
      </c>
      <c r="F460">
        <v>144.99</v>
      </c>
      <c r="G460">
        <v>28.839998290732101</v>
      </c>
      <c r="H460">
        <f>(Table2[[#This Row],[1Y Return vs Nifty]]-AVERAGE(Table2[1Y Return vs Nifty]))/_xlfn.STDEV.P(Table2[1Y Return vs Nifty])</f>
        <v>7.2669866235229155E-2</v>
      </c>
      <c r="I460">
        <v>-15.4795469331416</v>
      </c>
      <c r="J460">
        <f>(Table2[[#This Row],[1M Return vs Nifty]]-AVERAGE(Table2[1M Return vs Nifty]))/_xlfn.STDEV.P(Table2[1M Return vs Nifty])</f>
        <v>-1.6828705415211187</v>
      </c>
      <c r="K460">
        <v>-23.902381109336101</v>
      </c>
      <c r="L460">
        <f>(Table2[[#This Row],[6M Return vs Nifty]]-AVERAGE(Table2[6M Return vs Nifty]))/_xlfn.STDEV.P(Table2[6M Return vs Nifty])</f>
        <v>-1.0309896211255725</v>
      </c>
      <c r="M460">
        <v>-7.8403772638585201</v>
      </c>
      <c r="N460">
        <f>(Table2[[#This Row],[1W Return vs Nifty]]-AVERAGE(Table2[1W Return vs Nifty]))/_xlfn.STDEV.P(Table2[1W Return vs Nifty])</f>
        <v>-1.7351516563054705</v>
      </c>
      <c r="O460">
        <v>155.13</v>
      </c>
      <c r="P460">
        <v>162.84250600584599</v>
      </c>
      <c r="Q460">
        <v>158.1120903305</v>
      </c>
      <c r="R460">
        <v>15.674076769748099</v>
      </c>
      <c r="S460" s="1">
        <f>(Table2[[#This Row],[Close Price]]-Table2[[#This Row],[20D EMA]])/Table2[[#This Row],[20D EMA]]</f>
        <v>-6.5364532972345693E-2</v>
      </c>
      <c r="T460" s="1">
        <f>(Table2[[#This Row],[Close Price]]-Table2[[#This Row],[50D EMA]])/Table2[[#This Row],[50D EMA]]</f>
        <v>-0.10963050399878446</v>
      </c>
      <c r="U460" s="1">
        <f>(Table2[[#This Row],[Close Price]]-Table2[[#This Row],[200D EMA]])/Table2[[#This Row],[200D EMA]]</f>
        <v>-8.2992327171635155E-2</v>
      </c>
      <c r="V460">
        <v>0.94994842901139598</v>
      </c>
      <c r="W460">
        <v>143</v>
      </c>
      <c r="X460">
        <v>145.5</v>
      </c>
      <c r="Y460">
        <v>140.56</v>
      </c>
      <c r="Z460">
        <v>149.72999999999999</v>
      </c>
      <c r="AA460">
        <v>143</v>
      </c>
      <c r="AB460">
        <v>145.5</v>
      </c>
      <c r="AC460" s="1">
        <f>(Table2[[#This Row],[Close Price]]/Table2[[#This Row],[Day Low]])-1</f>
        <v>1.3916083916083899E-2</v>
      </c>
      <c r="AD460" s="1">
        <f>(Table2[[#This Row],[Day High]]/Table2[[#This Row],[Close Price]])-1</f>
        <v>3.5174839644112055E-3</v>
      </c>
      <c r="AE460" s="1">
        <f>(Table2[[#This Row],[Close Price]]/Table2[[#This Row],[Current Week Low]])-1</f>
        <v>3.1516789982925397E-2</v>
      </c>
      <c r="AF460" s="1">
        <f>(Table2[[#This Row],[Current Week High]]/Table2[[#This Row],[Close Price]])-1</f>
        <v>3.2691909786881634E-2</v>
      </c>
      <c r="AG460" s="1">
        <f>(Table2[[#This Row],[Close Price]]/Table2[[#This Row],[Current Month Low]])-1</f>
        <v>1.3916083916083899E-2</v>
      </c>
      <c r="AH460" s="1">
        <f>(Table2[[#This Row],[Current Month High]]/Table2[[#This Row],[Close Price]])-1</f>
        <v>3.5174839644112055E-3</v>
      </c>
      <c r="AI460">
        <v>35.733498861990398</v>
      </c>
      <c r="AJ460">
        <v>60.298507462686501</v>
      </c>
      <c r="AK460" t="str">
        <f>IF(AND(Table2[[#This Row],[20D EMA]]&gt;Table2[[#This Row],[50D EMA]],Table2[[#This Row],[50D EMA]]&gt;Table2[[#This Row],[200D EMA]]),"Uptrend","Downtrend/NoTrend")</f>
        <v>Downtrend/NoTrend</v>
      </c>
      <c r="AL460">
        <v>-0.06</v>
      </c>
      <c r="AM460" t="s">
        <v>3180</v>
      </c>
      <c r="AN460">
        <v>-13.9</v>
      </c>
      <c r="AO460" t="s">
        <v>3180</v>
      </c>
      <c r="AP460">
        <v>4.9665365766429E-2</v>
      </c>
      <c r="AQ460">
        <f>(Table2[[#This Row],[Sharpe Ratio]]-AVERAGE(Table2[Sharpe Ratio]))/_xlfn.STDEV.P(Table2[Sharpe Ratio])</f>
        <v>-9.7026912329642792E-2</v>
      </c>
      <c r="AR4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0">
        <f>_xlfn.RANK.AVG(Table2[[#This Row],[1Y Return vs Nifty Z-Score]],Table2[1Y Return vs Nifty Z-Score])</f>
        <v>276</v>
      </c>
      <c r="AT460">
        <f>_xlfn.RANK.AVG(Table2[[#This Row],[6M Return vs Nifty Z-Score]],Table2[6M Return vs Nifty Z-Score])</f>
        <v>660</v>
      </c>
      <c r="AU460">
        <f>_xlfn.RANK.AVG(Table2[[#This Row],[Sharpe Ratio Z-Score]],Table2[Sharpe Ratio Z-Score])</f>
        <v>366</v>
      </c>
      <c r="AV460">
        <f>(Table2[[#This Row],[Rank 1Y]]+Table2[[#This Row],[Rank 6M]]+Table2[[#This Row],[Rank Sharpe]])/3</f>
        <v>434</v>
      </c>
    </row>
    <row r="461" spans="1:48" hidden="1" x14ac:dyDescent="0.3">
      <c r="A461" t="s">
        <v>978</v>
      </c>
      <c r="B461" t="s">
        <v>979</v>
      </c>
      <c r="C461" t="s">
        <v>3138</v>
      </c>
      <c r="D461" t="s">
        <v>458</v>
      </c>
      <c r="E461">
        <v>14446.087269105899</v>
      </c>
      <c r="F461">
        <v>302.60000000000002</v>
      </c>
      <c r="G461">
        <v>8.7312941191102702</v>
      </c>
      <c r="H461">
        <f>(Table2[[#This Row],[1Y Return vs Nifty]]-AVERAGE(Table2[1Y Return vs Nifty]))/_xlfn.STDEV.P(Table2[1Y Return vs Nifty])</f>
        <v>-0.26706609051446989</v>
      </c>
      <c r="I461">
        <v>-7.5715759940460501</v>
      </c>
      <c r="J461">
        <f>(Table2[[#This Row],[1M Return vs Nifty]]-AVERAGE(Table2[1M Return vs Nifty]))/_xlfn.STDEV.P(Table2[1M Return vs Nifty])</f>
        <v>-0.83781090431126026</v>
      </c>
      <c r="K461">
        <v>-22.098396864635699</v>
      </c>
      <c r="L461">
        <f>(Table2[[#This Row],[6M Return vs Nifty]]-AVERAGE(Table2[6M Return vs Nifty]))/_xlfn.STDEV.P(Table2[6M Return vs Nifty])</f>
        <v>-0.96823463645151631</v>
      </c>
      <c r="M461">
        <v>2.8407246735984599</v>
      </c>
      <c r="N461">
        <f>(Table2[[#This Row],[1W Return vs Nifty]]-AVERAGE(Table2[1W Return vs Nifty]))/_xlfn.STDEV.P(Table2[1W Return vs Nifty])</f>
        <v>0.29348951624791259</v>
      </c>
      <c r="O461">
        <v>303.64</v>
      </c>
      <c r="P461">
        <v>319.04416650666599</v>
      </c>
      <c r="Q461">
        <v>320.798915653412</v>
      </c>
      <c r="R461">
        <v>44.910852535841897</v>
      </c>
      <c r="S461" s="1">
        <f>(Table2[[#This Row],[Close Price]]-Table2[[#This Row],[20D EMA]])/Table2[[#This Row],[20D EMA]]</f>
        <v>-3.4251086813330382E-3</v>
      </c>
      <c r="T461" s="1">
        <f>(Table2[[#This Row],[Close Price]]-Table2[[#This Row],[50D EMA]])/Table2[[#This Row],[50D EMA]]</f>
        <v>-5.1541975165129331E-2</v>
      </c>
      <c r="U461" s="1">
        <f>(Table2[[#This Row],[Close Price]]-Table2[[#This Row],[200D EMA]])/Table2[[#This Row],[200D EMA]]</f>
        <v>-5.6729978704397811E-2</v>
      </c>
      <c r="V461">
        <v>0.52992698822251805</v>
      </c>
      <c r="W461">
        <v>301.05</v>
      </c>
      <c r="X461">
        <v>304.60000000000002</v>
      </c>
      <c r="Y461">
        <v>271.60000000000002</v>
      </c>
      <c r="Z461">
        <v>306.10000000000002</v>
      </c>
      <c r="AA461">
        <v>301.05</v>
      </c>
      <c r="AB461">
        <v>304.60000000000002</v>
      </c>
      <c r="AC461" s="1">
        <f>(Table2[[#This Row],[Close Price]]/Table2[[#This Row],[Day Low]])-1</f>
        <v>5.1486464042518332E-3</v>
      </c>
      <c r="AD461" s="1">
        <f>(Table2[[#This Row],[Day High]]/Table2[[#This Row],[Close Price]])-1</f>
        <v>6.6093853271644853E-3</v>
      </c>
      <c r="AE461" s="1">
        <f>(Table2[[#This Row],[Close Price]]/Table2[[#This Row],[Current Week Low]])-1</f>
        <v>0.11413843888070696</v>
      </c>
      <c r="AF461" s="1">
        <f>(Table2[[#This Row],[Current Week High]]/Table2[[#This Row],[Close Price]])-1</f>
        <v>1.156642432253796E-2</v>
      </c>
      <c r="AG461" s="1">
        <f>(Table2[[#This Row],[Close Price]]/Table2[[#This Row],[Current Month Low]])-1</f>
        <v>5.1486464042518332E-3</v>
      </c>
      <c r="AH461" s="1">
        <f>(Table2[[#This Row],[Current Month High]]/Table2[[#This Row],[Close Price]])-1</f>
        <v>6.6093853271644853E-3</v>
      </c>
      <c r="AI461">
        <v>36.475545274289402</v>
      </c>
      <c r="AJ461">
        <v>38.9667049368541</v>
      </c>
      <c r="AK461" t="str">
        <f>IF(AND(Table2[[#This Row],[20D EMA]]&gt;Table2[[#This Row],[50D EMA]],Table2[[#This Row],[50D EMA]]&gt;Table2[[#This Row],[200D EMA]]),"Uptrend","Downtrend/NoTrend")</f>
        <v>Downtrend/NoTrend</v>
      </c>
      <c r="AL461">
        <v>-0.06</v>
      </c>
      <c r="AM461" t="s">
        <v>3180</v>
      </c>
      <c r="AN461">
        <v>-0.62</v>
      </c>
      <c r="AO461" t="s">
        <v>3180</v>
      </c>
      <c r="AP461">
        <v>8.0065406444634002E-2</v>
      </c>
      <c r="AQ461">
        <f>(Table2[[#This Row],[Sharpe Ratio]]-AVERAGE(Table2[Sharpe Ratio]))/_xlfn.STDEV.P(Table2[Sharpe Ratio])</f>
        <v>0.26410842150157438</v>
      </c>
      <c r="AR4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1">
        <f>_xlfn.RANK.AVG(Table2[[#This Row],[1Y Return vs Nifty Z-Score]],Table2[1Y Return vs Nifty Z-Score])</f>
        <v>387</v>
      </c>
      <c r="AT461">
        <f>_xlfn.RANK.AVG(Table2[[#This Row],[6M Return vs Nifty Z-Score]],Table2[6M Return vs Nifty Z-Score])</f>
        <v>645</v>
      </c>
      <c r="AU461">
        <f>_xlfn.RANK.AVG(Table2[[#This Row],[Sharpe Ratio Z-Score]],Table2[Sharpe Ratio Z-Score])</f>
        <v>271</v>
      </c>
      <c r="AV461">
        <f>(Table2[[#This Row],[Rank 1Y]]+Table2[[#This Row],[Rank 6M]]+Table2[[#This Row],[Rank Sharpe]])/3</f>
        <v>434.33333333333331</v>
      </c>
    </row>
    <row r="462" spans="1:48" hidden="1" x14ac:dyDescent="0.3">
      <c r="A462" t="s">
        <v>1376</v>
      </c>
      <c r="B462" t="s">
        <v>1377</v>
      </c>
      <c r="C462" t="s">
        <v>3137</v>
      </c>
      <c r="D462" t="s">
        <v>373</v>
      </c>
      <c r="E462">
        <v>8010.7948496755298</v>
      </c>
      <c r="F462">
        <v>591.45000000000005</v>
      </c>
      <c r="G462">
        <v>20.038311644742599</v>
      </c>
      <c r="H462">
        <f>(Table2[[#This Row],[1Y Return vs Nifty]]-AVERAGE(Table2[1Y Return vs Nifty]))/_xlfn.STDEV.P(Table2[1Y Return vs Nifty])</f>
        <v>-7.6034366924968552E-2</v>
      </c>
      <c r="I462">
        <v>-1.4905378939505101</v>
      </c>
      <c r="J462">
        <f>(Table2[[#This Row],[1M Return vs Nifty]]-AVERAGE(Table2[1M Return vs Nifty]))/_xlfn.STDEV.P(Table2[1M Return vs Nifty])</f>
        <v>-0.1879805128867561</v>
      </c>
      <c r="K462">
        <v>-1.5616517010427999</v>
      </c>
      <c r="L462">
        <f>(Table2[[#This Row],[6M Return vs Nifty]]-AVERAGE(Table2[6M Return vs Nifty]))/_xlfn.STDEV.P(Table2[6M Return vs Nifty])</f>
        <v>-0.25382533283240044</v>
      </c>
      <c r="M462">
        <v>1.95442898204147</v>
      </c>
      <c r="N462">
        <f>(Table2[[#This Row],[1W Return vs Nifty]]-AVERAGE(Table2[1W Return vs Nifty]))/_xlfn.STDEV.P(Table2[1W Return vs Nifty])</f>
        <v>0.12515707812708923</v>
      </c>
      <c r="O462">
        <v>597.17999999999995</v>
      </c>
      <c r="P462">
        <v>621.38398955769105</v>
      </c>
      <c r="Q462">
        <v>582.09785529629198</v>
      </c>
      <c r="R462">
        <v>45.854265215762197</v>
      </c>
      <c r="S462" s="1">
        <f>(Table2[[#This Row],[Close Price]]-Table2[[#This Row],[20D EMA]])/Table2[[#This Row],[20D EMA]]</f>
        <v>-9.5950969556915927E-3</v>
      </c>
      <c r="T462" s="1">
        <f>(Table2[[#This Row],[Close Price]]-Table2[[#This Row],[50D EMA]])/Table2[[#This Row],[50D EMA]]</f>
        <v>-4.8173094351849001E-2</v>
      </c>
      <c r="U462" s="1">
        <f>(Table2[[#This Row],[Close Price]]-Table2[[#This Row],[200D EMA]])/Table2[[#This Row],[200D EMA]]</f>
        <v>1.6066275830801256E-2</v>
      </c>
      <c r="V462">
        <v>0.22125022057972099</v>
      </c>
      <c r="W462">
        <v>586.1</v>
      </c>
      <c r="X462">
        <v>595.75</v>
      </c>
      <c r="Y462">
        <v>541.5</v>
      </c>
      <c r="Z462">
        <v>595.75</v>
      </c>
      <c r="AA462">
        <v>586.1</v>
      </c>
      <c r="AB462">
        <v>595.75</v>
      </c>
      <c r="AC462" s="1">
        <f>(Table2[[#This Row],[Close Price]]/Table2[[#This Row],[Day Low]])-1</f>
        <v>9.1281351305239067E-3</v>
      </c>
      <c r="AD462" s="1">
        <f>(Table2[[#This Row],[Day High]]/Table2[[#This Row],[Close Price]])-1</f>
        <v>7.2702679854594887E-3</v>
      </c>
      <c r="AE462" s="1">
        <f>(Table2[[#This Row],[Close Price]]/Table2[[#This Row],[Current Week Low]])-1</f>
        <v>9.224376731301942E-2</v>
      </c>
      <c r="AF462" s="1">
        <f>(Table2[[#This Row],[Current Week High]]/Table2[[#This Row],[Close Price]])-1</f>
        <v>7.2702679854594887E-3</v>
      </c>
      <c r="AG462" s="1">
        <f>(Table2[[#This Row],[Close Price]]/Table2[[#This Row],[Current Month Low]])-1</f>
        <v>9.1281351305239067E-3</v>
      </c>
      <c r="AH462" s="1">
        <f>(Table2[[#This Row],[Current Month High]]/Table2[[#This Row],[Close Price]])-1</f>
        <v>7.2702679854594887E-3</v>
      </c>
      <c r="AI462">
        <v>34.077267731845403</v>
      </c>
      <c r="AJ462">
        <v>53.007372914241301</v>
      </c>
      <c r="AK462" t="str">
        <f>IF(AND(Table2[[#This Row],[20D EMA]]&gt;Table2[[#This Row],[50D EMA]],Table2[[#This Row],[50D EMA]]&gt;Table2[[#This Row],[200D EMA]]),"Uptrend","Downtrend/NoTrend")</f>
        <v>Downtrend/NoTrend</v>
      </c>
      <c r="AL462">
        <v>-0.12</v>
      </c>
      <c r="AM462" t="s">
        <v>3180</v>
      </c>
      <c r="AN462">
        <v>-7.89</v>
      </c>
      <c r="AO462" t="s">
        <v>3180</v>
      </c>
      <c r="AP462">
        <v>-1.1575269065876E-2</v>
      </c>
      <c r="AQ462">
        <f>(Table2[[#This Row],[Sharpe Ratio]]-AVERAGE(Table2[Sharpe Ratio]))/_xlfn.STDEV.P(Table2[Sharpe Ratio])</f>
        <v>-0.82453110675843799</v>
      </c>
      <c r="AR4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2">
        <f>_xlfn.RANK.AVG(Table2[[#This Row],[1Y Return vs Nifty Z-Score]],Table2[1Y Return vs Nifty Z-Score])</f>
        <v>313</v>
      </c>
      <c r="AT462">
        <f>_xlfn.RANK.AVG(Table2[[#This Row],[6M Return vs Nifty Z-Score]],Table2[6M Return vs Nifty Z-Score])</f>
        <v>410</v>
      </c>
      <c r="AU462">
        <f>_xlfn.RANK.AVG(Table2[[#This Row],[Sharpe Ratio Z-Score]],Table2[Sharpe Ratio Z-Score])</f>
        <v>583</v>
      </c>
      <c r="AV462">
        <f>(Table2[[#This Row],[Rank 1Y]]+Table2[[#This Row],[Rank 6M]]+Table2[[#This Row],[Rank Sharpe]])/3</f>
        <v>435.33333333333331</v>
      </c>
    </row>
    <row r="463" spans="1:48" x14ac:dyDescent="0.3">
      <c r="A463" t="s">
        <v>1873</v>
      </c>
      <c r="B463" t="s">
        <v>1874</v>
      </c>
      <c r="C463" t="s">
        <v>3146</v>
      </c>
      <c r="D463" t="s">
        <v>131</v>
      </c>
      <c r="E463">
        <v>3930.4498102726302</v>
      </c>
      <c r="F463">
        <v>588.65</v>
      </c>
      <c r="G463">
        <v>-7.3413044771743001</v>
      </c>
      <c r="H463">
        <f>(Table2[[#This Row],[1Y Return vs Nifty]]-AVERAGE(Table2[1Y Return vs Nifty]))/_xlfn.STDEV.P(Table2[1Y Return vs Nifty])</f>
        <v>-0.53861216404359313</v>
      </c>
      <c r="I463">
        <v>7.2969141758703202</v>
      </c>
      <c r="J463">
        <f>(Table2[[#This Row],[1M Return vs Nifty]]-AVERAGE(Table2[1M Return vs Nifty]))/_xlfn.STDEV.P(Table2[1M Return vs Nifty])</f>
        <v>0.75106201968116559</v>
      </c>
      <c r="K463">
        <v>8.5747894023658002</v>
      </c>
      <c r="L463">
        <f>(Table2[[#This Row],[6M Return vs Nifty]]-AVERAGE(Table2[6M Return vs Nifty]))/_xlfn.STDEV.P(Table2[6M Return vs Nifty])</f>
        <v>9.878983438017308E-2</v>
      </c>
      <c r="M463">
        <v>-1.4441203697021601</v>
      </c>
      <c r="N463">
        <f>(Table2[[#This Row],[1W Return vs Nifty]]-AVERAGE(Table2[1W Return vs Nifty]))/_xlfn.STDEV.P(Table2[1W Return vs Nifty])</f>
        <v>-0.52032287162641033</v>
      </c>
      <c r="O463">
        <v>583.80999999999995</v>
      </c>
      <c r="P463">
        <v>567.71502654698304</v>
      </c>
      <c r="Q463">
        <v>533.66036905772103</v>
      </c>
      <c r="R463">
        <v>54.863119492885801</v>
      </c>
      <c r="S463" s="1">
        <f>(Table2[[#This Row],[Close Price]]-Table2[[#This Row],[20D EMA]])/Table2[[#This Row],[20D EMA]]</f>
        <v>8.2903684417876232E-3</v>
      </c>
      <c r="T463" s="1">
        <f>(Table2[[#This Row],[Close Price]]-Table2[[#This Row],[50D EMA]])/Table2[[#This Row],[50D EMA]]</f>
        <v>3.6875848751705353E-2</v>
      </c>
      <c r="U463" s="1">
        <f>(Table2[[#This Row],[Close Price]]-Table2[[#This Row],[200D EMA]])/Table2[[#This Row],[200D EMA]]</f>
        <v>0.10304237325955759</v>
      </c>
      <c r="V463">
        <v>0.75748886585728703</v>
      </c>
      <c r="W463">
        <v>585</v>
      </c>
      <c r="X463">
        <v>604.75</v>
      </c>
      <c r="Y463">
        <v>566.4</v>
      </c>
      <c r="Z463">
        <v>613.45000000000005</v>
      </c>
      <c r="AA463">
        <v>585</v>
      </c>
      <c r="AB463">
        <v>604.75</v>
      </c>
      <c r="AC463" s="1">
        <f>(Table2[[#This Row],[Close Price]]/Table2[[#This Row],[Day Low]])-1</f>
        <v>6.2393162393161727E-3</v>
      </c>
      <c r="AD463" s="1">
        <f>(Table2[[#This Row],[Day High]]/Table2[[#This Row],[Close Price]])-1</f>
        <v>2.7350717743990449E-2</v>
      </c>
      <c r="AE463" s="1">
        <f>(Table2[[#This Row],[Close Price]]/Table2[[#This Row],[Current Week Low]])-1</f>
        <v>3.9283192090395547E-2</v>
      </c>
      <c r="AF463" s="1">
        <f>(Table2[[#This Row],[Current Week High]]/Table2[[#This Row],[Close Price]])-1</f>
        <v>4.2130298139811506E-2</v>
      </c>
      <c r="AG463" s="1">
        <f>(Table2[[#This Row],[Close Price]]/Table2[[#This Row],[Current Month Low]])-1</f>
        <v>6.2393162393161727E-3</v>
      </c>
      <c r="AH463" s="1">
        <f>(Table2[[#This Row],[Current Month High]]/Table2[[#This Row],[Close Price]])-1</f>
        <v>2.7350717743990449E-2</v>
      </c>
      <c r="AI463">
        <v>13.3101163679606</v>
      </c>
      <c r="AJ463">
        <v>38.5058823529411</v>
      </c>
      <c r="AK463" t="str">
        <f>IF(AND(Table2[[#This Row],[20D EMA]]&gt;Table2[[#This Row],[50D EMA]],Table2[[#This Row],[50D EMA]]&gt;Table2[[#This Row],[200D EMA]]),"Uptrend","Downtrend/NoTrend")</f>
        <v>Uptrend</v>
      </c>
      <c r="AL463">
        <v>0.27</v>
      </c>
      <c r="AM463" t="s">
        <v>3181</v>
      </c>
      <c r="AN463">
        <v>-3.29</v>
      </c>
      <c r="AO463" t="s">
        <v>3180</v>
      </c>
      <c r="AQ463">
        <f>(Table2[[#This Row],[Sharpe Ratio]]-AVERAGE(Table2[Sharpe Ratio]))/_xlfn.STDEV.P(Table2[Sharpe Ratio])</f>
        <v>-0.68702344015560113</v>
      </c>
      <c r="AR4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-0.89610662176426592</v>
      </c>
      <c r="AS463">
        <f>_xlfn.RANK.AVG(Table2[[#This Row],[1Y Return vs Nifty Z-Score]],Table2[1Y Return vs Nifty Z-Score])</f>
        <v>494</v>
      </c>
      <c r="AT463">
        <f>_xlfn.RANK.AVG(Table2[[#This Row],[6M Return vs Nifty Z-Score]],Table2[6M Return vs Nifty Z-Score])</f>
        <v>285</v>
      </c>
      <c r="AU463">
        <f>_xlfn.RANK.AVG(Table2[[#This Row],[Sharpe Ratio Z-Score]],Table2[Sharpe Ratio Z-Score])</f>
        <v>529.5</v>
      </c>
      <c r="AV463">
        <f>(Table2[[#This Row],[Rank 1Y]]+Table2[[#This Row],[Rank 6M]]+Table2[[#This Row],[Rank Sharpe]])/3</f>
        <v>436.16666666666669</v>
      </c>
    </row>
    <row r="464" spans="1:48" hidden="1" x14ac:dyDescent="0.3">
      <c r="A464" t="s">
        <v>1086</v>
      </c>
      <c r="B464" t="s">
        <v>1087</v>
      </c>
      <c r="C464" t="s">
        <v>3142</v>
      </c>
      <c r="D464" t="s">
        <v>120</v>
      </c>
      <c r="E464">
        <v>11777.6479413654</v>
      </c>
      <c r="F464">
        <v>373.05</v>
      </c>
      <c r="G464">
        <v>-21.980490837973601</v>
      </c>
      <c r="H464">
        <f>(Table2[[#This Row],[1Y Return vs Nifty]]-AVERAGE(Table2[1Y Return vs Nifty]))/_xlfn.STDEV.P(Table2[1Y Return vs Nifty])</f>
        <v>-0.78594078064048101</v>
      </c>
      <c r="I464">
        <v>9.1191060424573003</v>
      </c>
      <c r="J464">
        <f>(Table2[[#This Row],[1M Return vs Nifty]]-AVERAGE(Table2[1M Return vs Nifty]))/_xlfn.STDEV.P(Table2[1M Return vs Nifty])</f>
        <v>0.94578463684354808</v>
      </c>
      <c r="K464">
        <v>-18.834118817949001</v>
      </c>
      <c r="L464">
        <f>(Table2[[#This Row],[6M Return vs Nifty]]-AVERAGE(Table2[6M Return vs Nifty]))/_xlfn.STDEV.P(Table2[6M Return vs Nifty])</f>
        <v>-0.85468058552592052</v>
      </c>
      <c r="M464">
        <v>2.43472924169486</v>
      </c>
      <c r="N464">
        <f>(Table2[[#This Row],[1W Return vs Nifty]]-AVERAGE(Table2[1W Return vs Nifty]))/_xlfn.STDEV.P(Table2[1W Return vs Nifty])</f>
        <v>0.21637958378486485</v>
      </c>
      <c r="O464">
        <v>355.88</v>
      </c>
      <c r="P464">
        <v>359.64750352642898</v>
      </c>
      <c r="Q464">
        <v>367.58263357310898</v>
      </c>
      <c r="R464">
        <v>61.807756402412501</v>
      </c>
      <c r="S464" s="1">
        <f>(Table2[[#This Row],[Close Price]]-Table2[[#This Row],[20D EMA]])/Table2[[#This Row],[20D EMA]]</f>
        <v>4.8246599977520559E-2</v>
      </c>
      <c r="T464" s="1">
        <f>(Table2[[#This Row],[Close Price]]-Table2[[#This Row],[50D EMA]])/Table2[[#This Row],[50D EMA]]</f>
        <v>3.7265645784153596E-2</v>
      </c>
      <c r="U464" s="1">
        <f>(Table2[[#This Row],[Close Price]]-Table2[[#This Row],[200D EMA]])/Table2[[#This Row],[200D EMA]]</f>
        <v>1.4873843124048517E-2</v>
      </c>
      <c r="V464">
        <v>2.2649292296843</v>
      </c>
      <c r="W464">
        <v>371.35</v>
      </c>
      <c r="X464">
        <v>376.95</v>
      </c>
      <c r="Y464">
        <v>338.85</v>
      </c>
      <c r="Z464">
        <v>376.95</v>
      </c>
      <c r="AA464">
        <v>371.35</v>
      </c>
      <c r="AB464">
        <v>376.95</v>
      </c>
      <c r="AC464" s="1">
        <f>(Table2[[#This Row],[Close Price]]/Table2[[#This Row],[Day Low]])-1</f>
        <v>4.5778914770431278E-3</v>
      </c>
      <c r="AD464" s="1">
        <f>(Table2[[#This Row],[Day High]]/Table2[[#This Row],[Close Price]])-1</f>
        <v>1.0454362685967E-2</v>
      </c>
      <c r="AE464" s="1">
        <f>(Table2[[#This Row],[Close Price]]/Table2[[#This Row],[Current Week Low]])-1</f>
        <v>0.10092961487383789</v>
      </c>
      <c r="AF464" s="1">
        <f>(Table2[[#This Row],[Current Week High]]/Table2[[#This Row],[Close Price]])-1</f>
        <v>1.0454362685967E-2</v>
      </c>
      <c r="AG464" s="1">
        <f>(Table2[[#This Row],[Close Price]]/Table2[[#This Row],[Current Month Low]])-1</f>
        <v>4.5778914770431278E-3</v>
      </c>
      <c r="AH464" s="1">
        <f>(Table2[[#This Row],[Current Month High]]/Table2[[#This Row],[Close Price]])-1</f>
        <v>1.0454362685967E-2</v>
      </c>
      <c r="AI464">
        <v>35.638654335879899</v>
      </c>
      <c r="AJ464">
        <v>21.475089547378602</v>
      </c>
      <c r="AK464" t="str">
        <f>IF(AND(Table2[[#This Row],[20D EMA]]&gt;Table2[[#This Row],[50D EMA]],Table2[[#This Row],[50D EMA]]&gt;Table2[[#This Row],[200D EMA]]),"Uptrend","Downtrend/NoTrend")</f>
        <v>Downtrend/NoTrend</v>
      </c>
      <c r="AL464">
        <v>-0.02</v>
      </c>
      <c r="AM464" t="s">
        <v>3180</v>
      </c>
      <c r="AN464">
        <v>5.83</v>
      </c>
      <c r="AO464" t="s">
        <v>3181</v>
      </c>
      <c r="AP464">
        <v>0.14885107812983001</v>
      </c>
      <c r="AQ464">
        <f>(Table2[[#This Row],[Sharpe Ratio]]-AVERAGE(Table2[Sharpe Ratio]))/_xlfn.STDEV.P(Table2[Sharpe Ratio])</f>
        <v>1.0812433973980775</v>
      </c>
      <c r="AR4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4">
        <f>_xlfn.RANK.AVG(Table2[[#This Row],[1Y Return vs Nifty Z-Score]],Table2[1Y Return vs Nifty Z-Score])</f>
        <v>595</v>
      </c>
      <c r="AT464">
        <f>_xlfn.RANK.AVG(Table2[[#This Row],[6M Return vs Nifty Z-Score]],Table2[6M Return vs Nifty Z-Score])</f>
        <v>611</v>
      </c>
      <c r="AU464">
        <f>_xlfn.RANK.AVG(Table2[[#This Row],[Sharpe Ratio Z-Score]],Table2[Sharpe Ratio Z-Score])</f>
        <v>103</v>
      </c>
      <c r="AV464">
        <f>(Table2[[#This Row],[Rank 1Y]]+Table2[[#This Row],[Rank 6M]]+Table2[[#This Row],[Rank Sharpe]])/3</f>
        <v>436.33333333333331</v>
      </c>
    </row>
    <row r="465" spans="1:48" hidden="1" x14ac:dyDescent="0.3">
      <c r="A465" t="s">
        <v>382</v>
      </c>
      <c r="B465" t="s">
        <v>383</v>
      </c>
      <c r="C465" t="s">
        <v>3146</v>
      </c>
      <c r="D465" t="s">
        <v>191</v>
      </c>
      <c r="E465">
        <v>61116.729041311301</v>
      </c>
      <c r="F465">
        <v>209.25</v>
      </c>
      <c r="G465">
        <v>-1.2493521496486699</v>
      </c>
      <c r="H465">
        <f>(Table2[[#This Row],[1Y Return vs Nifty]]-AVERAGE(Table2[1Y Return vs Nifty]))/_xlfn.STDEV.P(Table2[1Y Return vs Nifty])</f>
        <v>-0.43568881131029003</v>
      </c>
      <c r="I465">
        <v>-6.2595186001835499</v>
      </c>
      <c r="J465">
        <f>(Table2[[#This Row],[1M Return vs Nifty]]-AVERAGE(Table2[1M Return vs Nifty]))/_xlfn.STDEV.P(Table2[1M Return vs Nifty])</f>
        <v>-0.69760215116898217</v>
      </c>
      <c r="K465">
        <v>-3.5947817991436102</v>
      </c>
      <c r="L465">
        <f>(Table2[[#This Row],[6M Return vs Nifty]]-AVERAGE(Table2[6M Return vs Nifty]))/_xlfn.STDEV.P(Table2[6M Return vs Nifty])</f>
        <v>-0.32455158696765662</v>
      </c>
      <c r="M465">
        <v>-5.1991579308960896</v>
      </c>
      <c r="N465">
        <f>(Table2[[#This Row],[1W Return vs Nifty]]-AVERAGE(Table2[1W Return vs Nifty]))/_xlfn.STDEV.P(Table2[1W Return vs Nifty])</f>
        <v>-1.2335099421859204</v>
      </c>
      <c r="O465">
        <v>218.18</v>
      </c>
      <c r="P465">
        <v>227.79241263230099</v>
      </c>
      <c r="Q465">
        <v>215.644922356769</v>
      </c>
      <c r="R465">
        <v>29.587781669919099</v>
      </c>
      <c r="S465" s="1">
        <f>(Table2[[#This Row],[Close Price]]-Table2[[#This Row],[20D EMA]])/Table2[[#This Row],[20D EMA]]</f>
        <v>-4.092950774589791E-2</v>
      </c>
      <c r="T465" s="1">
        <f>(Table2[[#This Row],[Close Price]]-Table2[[#This Row],[50D EMA]])/Table2[[#This Row],[50D EMA]]</f>
        <v>-8.1400483967092749E-2</v>
      </c>
      <c r="U465" s="1">
        <f>(Table2[[#This Row],[Close Price]]-Table2[[#This Row],[200D EMA]])/Table2[[#This Row],[200D EMA]]</f>
        <v>-2.9654871011472565E-2</v>
      </c>
      <c r="V465">
        <v>0.77512760092932897</v>
      </c>
      <c r="W465">
        <v>208</v>
      </c>
      <c r="X465">
        <v>210.25</v>
      </c>
      <c r="Y465">
        <v>206.18</v>
      </c>
      <c r="Z465">
        <v>216.4</v>
      </c>
      <c r="AA465">
        <v>208</v>
      </c>
      <c r="AB465">
        <v>210.25</v>
      </c>
      <c r="AC465" s="1">
        <f>(Table2[[#This Row],[Close Price]]/Table2[[#This Row],[Day Low]])-1</f>
        <v>6.0096153846154188E-3</v>
      </c>
      <c r="AD465" s="1">
        <f>(Table2[[#This Row],[Day High]]/Table2[[#This Row],[Close Price]])-1</f>
        <v>4.7789725209079759E-3</v>
      </c>
      <c r="AE465" s="1">
        <f>(Table2[[#This Row],[Close Price]]/Table2[[#This Row],[Current Week Low]])-1</f>
        <v>1.488990202735474E-2</v>
      </c>
      <c r="AF465" s="1">
        <f>(Table2[[#This Row],[Current Week High]]/Table2[[#This Row],[Close Price]])-1</f>
        <v>3.4169653524492194E-2</v>
      </c>
      <c r="AG465" s="1">
        <f>(Table2[[#This Row],[Close Price]]/Table2[[#This Row],[Current Month Low]])-1</f>
        <v>6.0096153846154188E-3</v>
      </c>
      <c r="AH465" s="1">
        <f>(Table2[[#This Row],[Current Month High]]/Table2[[#This Row],[Close Price]])-1</f>
        <v>4.7789725209079759E-3</v>
      </c>
      <c r="AI465">
        <v>26.475507765830301</v>
      </c>
      <c r="AJ465">
        <v>32.814979371627999</v>
      </c>
      <c r="AK465" t="str">
        <f>IF(AND(Table2[[#This Row],[20D EMA]]&gt;Table2[[#This Row],[50D EMA]],Table2[[#This Row],[50D EMA]]&gt;Table2[[#This Row],[200D EMA]]),"Uptrend","Downtrend/NoTrend")</f>
        <v>Downtrend/NoTrend</v>
      </c>
      <c r="AL465">
        <v>-0.11</v>
      </c>
      <c r="AM465" t="s">
        <v>3180</v>
      </c>
      <c r="AN465">
        <v>-6.73</v>
      </c>
      <c r="AO465" t="s">
        <v>3180</v>
      </c>
      <c r="AP465">
        <v>3.1468202319887999E-2</v>
      </c>
      <c r="AQ465">
        <f>(Table2[[#This Row],[Sharpe Ratio]]-AVERAGE(Table2[Sharpe Ratio]))/_xlfn.STDEV.P(Table2[Sharpe Ratio])</f>
        <v>-0.31319894859797831</v>
      </c>
      <c r="AR4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5">
        <f>_xlfn.RANK.AVG(Table2[[#This Row],[1Y Return vs Nifty Z-Score]],Table2[1Y Return vs Nifty Z-Score])</f>
        <v>466</v>
      </c>
      <c r="AT465">
        <f>_xlfn.RANK.AVG(Table2[[#This Row],[6M Return vs Nifty Z-Score]],Table2[6M Return vs Nifty Z-Score])</f>
        <v>427</v>
      </c>
      <c r="AU465">
        <f>_xlfn.RANK.AVG(Table2[[#This Row],[Sharpe Ratio Z-Score]],Table2[Sharpe Ratio Z-Score])</f>
        <v>420</v>
      </c>
      <c r="AV465">
        <f>(Table2[[#This Row],[Rank 1Y]]+Table2[[#This Row],[Rank 6M]]+Table2[[#This Row],[Rank Sharpe]])/3</f>
        <v>437.66666666666669</v>
      </c>
    </row>
    <row r="466" spans="1:48" hidden="1" x14ac:dyDescent="0.3">
      <c r="A466" t="s">
        <v>734</v>
      </c>
      <c r="B466" t="s">
        <v>735</v>
      </c>
      <c r="C466" t="s">
        <v>3139</v>
      </c>
      <c r="D466" t="s">
        <v>51</v>
      </c>
      <c r="E466">
        <v>23316.4661608182</v>
      </c>
      <c r="F466">
        <v>5159.3999999999996</v>
      </c>
      <c r="G466">
        <v>4.8722159558945997</v>
      </c>
      <c r="H466">
        <f>(Table2[[#This Row],[1Y Return vs Nifty]]-AVERAGE(Table2[1Y Return vs Nifty]))/_xlfn.STDEV.P(Table2[1Y Return vs Nifty])</f>
        <v>-0.33226510089138794</v>
      </c>
      <c r="I466">
        <v>-5.3232072385656499</v>
      </c>
      <c r="J466">
        <f>(Table2[[#This Row],[1M Return vs Nifty]]-AVERAGE(Table2[1M Return vs Nifty]))/_xlfn.STDEV.P(Table2[1M Return vs Nifty])</f>
        <v>-0.59754627771444635</v>
      </c>
      <c r="K466">
        <v>13.112985545653499</v>
      </c>
      <c r="L466">
        <f>(Table2[[#This Row],[6M Return vs Nifty]]-AVERAGE(Table2[6M Return vs Nifty]))/_xlfn.STDEV.P(Table2[6M Return vs Nifty])</f>
        <v>0.2566595221318963</v>
      </c>
      <c r="M466">
        <v>-5.4602746066117298</v>
      </c>
      <c r="N466">
        <f>(Table2[[#This Row],[1W Return vs Nifty]]-AVERAGE(Table2[1W Return vs Nifty]))/_xlfn.STDEV.P(Table2[1W Return vs Nifty])</f>
        <v>-1.2831033307986999</v>
      </c>
      <c r="O466">
        <v>5432.33</v>
      </c>
      <c r="P466">
        <v>5547.1697547700596</v>
      </c>
      <c r="Q466">
        <v>5058.1690849949</v>
      </c>
      <c r="R466">
        <v>16.549978688614999</v>
      </c>
      <c r="S466" s="1">
        <f>(Table2[[#This Row],[Close Price]]-Table2[[#This Row],[20D EMA]])/Table2[[#This Row],[20D EMA]]</f>
        <v>-5.0241793116397621E-2</v>
      </c>
      <c r="T466" s="1">
        <f>(Table2[[#This Row],[Close Price]]-Table2[[#This Row],[50D EMA]])/Table2[[#This Row],[50D EMA]]</f>
        <v>-6.990407215077804E-2</v>
      </c>
      <c r="U466" s="1">
        <f>(Table2[[#This Row],[Close Price]]-Table2[[#This Row],[200D EMA]])/Table2[[#This Row],[200D EMA]]</f>
        <v>2.0013351334063144E-2</v>
      </c>
      <c r="V466">
        <v>0.39686500690424498</v>
      </c>
      <c r="W466">
        <v>5104</v>
      </c>
      <c r="X466">
        <v>5180</v>
      </c>
      <c r="Y466">
        <v>5052.7</v>
      </c>
      <c r="Z466">
        <v>5343</v>
      </c>
      <c r="AA466">
        <v>5104</v>
      </c>
      <c r="AB466">
        <v>5180</v>
      </c>
      <c r="AC466" s="1">
        <f>(Table2[[#This Row],[Close Price]]/Table2[[#This Row],[Day Low]])-1</f>
        <v>1.0854231974921635E-2</v>
      </c>
      <c r="AD466" s="1">
        <f>(Table2[[#This Row],[Day High]]/Table2[[#This Row],[Close Price]])-1</f>
        <v>3.9927123308911572E-3</v>
      </c>
      <c r="AE466" s="1">
        <f>(Table2[[#This Row],[Close Price]]/Table2[[#This Row],[Current Week Low]])-1</f>
        <v>2.1117422368238659E-2</v>
      </c>
      <c r="AF466" s="1">
        <f>(Table2[[#This Row],[Current Week High]]/Table2[[#This Row],[Close Price]])-1</f>
        <v>3.5585533201535124E-2</v>
      </c>
      <c r="AG466" s="1">
        <f>(Table2[[#This Row],[Close Price]]/Table2[[#This Row],[Current Month Low]])-1</f>
        <v>1.0854231974921635E-2</v>
      </c>
      <c r="AH466" s="1">
        <f>(Table2[[#This Row],[Current Month High]]/Table2[[#This Row],[Close Price]])-1</f>
        <v>3.9927123308911572E-3</v>
      </c>
      <c r="AI466">
        <v>25.036825987517901</v>
      </c>
      <c r="AJ466">
        <v>34.010389610389602</v>
      </c>
      <c r="AK466" t="str">
        <f>IF(AND(Table2[[#This Row],[20D EMA]]&gt;Table2[[#This Row],[50D EMA]],Table2[[#This Row],[50D EMA]]&gt;Table2[[#This Row],[200D EMA]]),"Uptrend","Downtrend/NoTrend")</f>
        <v>Downtrend/NoTrend</v>
      </c>
      <c r="AL466">
        <v>-0.14000000000000001</v>
      </c>
      <c r="AM466" t="s">
        <v>3180</v>
      </c>
      <c r="AN466">
        <v>-9.31</v>
      </c>
      <c r="AO466" t="s">
        <v>3180</v>
      </c>
      <c r="AP466">
        <v>-5.0215321344894003E-2</v>
      </c>
      <c r="AQ466">
        <f>(Table2[[#This Row],[Sharpe Ratio]]-AVERAGE(Table2[Sharpe Ratio]))/_xlfn.STDEV.P(Table2[Sharpe Ratio])</f>
        <v>-1.2835531300099803</v>
      </c>
      <c r="AR4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6">
        <f>_xlfn.RANK.AVG(Table2[[#This Row],[1Y Return vs Nifty Z-Score]],Table2[1Y Return vs Nifty Z-Score])</f>
        <v>417</v>
      </c>
      <c r="AT466">
        <f>_xlfn.RANK.AVG(Table2[[#This Row],[6M Return vs Nifty Z-Score]],Table2[6M Return vs Nifty Z-Score])</f>
        <v>235</v>
      </c>
      <c r="AU466">
        <f>_xlfn.RANK.AVG(Table2[[#This Row],[Sharpe Ratio Z-Score]],Table2[Sharpe Ratio Z-Score])</f>
        <v>661</v>
      </c>
      <c r="AV466">
        <f>(Table2[[#This Row],[Rank 1Y]]+Table2[[#This Row],[Rank 6M]]+Table2[[#This Row],[Rank Sharpe]])/3</f>
        <v>437.66666666666669</v>
      </c>
    </row>
    <row r="467" spans="1:48" hidden="1" x14ac:dyDescent="0.3">
      <c r="A467" t="s">
        <v>569</v>
      </c>
      <c r="B467" t="s">
        <v>570</v>
      </c>
      <c r="C467" t="s">
        <v>3135</v>
      </c>
      <c r="D467" t="s">
        <v>571</v>
      </c>
      <c r="E467">
        <v>34703.881623721601</v>
      </c>
      <c r="F467">
        <v>634.04999999999995</v>
      </c>
      <c r="G467">
        <v>10.6448972184852</v>
      </c>
      <c r="H467">
        <f>(Table2[[#This Row],[1Y Return vs Nifty]]-AVERAGE(Table2[1Y Return vs Nifty]))/_xlfn.STDEV.P(Table2[1Y Return vs Nifty])</f>
        <v>-0.2347358232701586</v>
      </c>
      <c r="I467">
        <v>0.34634811932850501</v>
      </c>
      <c r="J467">
        <f>(Table2[[#This Row],[1M Return vs Nifty]]-AVERAGE(Table2[1M Return vs Nifty]))/_xlfn.STDEV.P(Table2[1M Return vs Nifty])</f>
        <v>8.3123465499485138E-3</v>
      </c>
      <c r="K467">
        <v>-12.756677977669799</v>
      </c>
      <c r="L467">
        <f>(Table2[[#This Row],[6M Return vs Nifty]]-AVERAGE(Table2[6M Return vs Nifty]))/_xlfn.STDEV.P(Table2[6M Return vs Nifty])</f>
        <v>-0.6432653761583107</v>
      </c>
      <c r="M467">
        <v>4.8220569332460803</v>
      </c>
      <c r="N467">
        <f>(Table2[[#This Row],[1W Return vs Nifty]]-AVERAGE(Table2[1W Return vs Nifty]))/_xlfn.STDEV.P(Table2[1W Return vs Nifty])</f>
        <v>0.66980014617776396</v>
      </c>
      <c r="O467">
        <v>625.51</v>
      </c>
      <c r="P467">
        <v>647.32384323803001</v>
      </c>
      <c r="Q467">
        <v>639.73131548153594</v>
      </c>
      <c r="R467">
        <v>60.609662795260697</v>
      </c>
      <c r="S467" s="1">
        <f>(Table2[[#This Row],[Close Price]]-Table2[[#This Row],[20D EMA]])/Table2[[#This Row],[20D EMA]]</f>
        <v>1.3652859266838202E-2</v>
      </c>
      <c r="T467" s="1">
        <f>(Table2[[#This Row],[Close Price]]-Table2[[#This Row],[50D EMA]])/Table2[[#This Row],[50D EMA]]</f>
        <v>-2.0505722717754235E-2</v>
      </c>
      <c r="U467" s="1">
        <f>(Table2[[#This Row],[Close Price]]-Table2[[#This Row],[200D EMA]])/Table2[[#This Row],[200D EMA]]</f>
        <v>-8.880783766634235E-3</v>
      </c>
      <c r="V467">
        <v>0.77762685253411401</v>
      </c>
      <c r="W467">
        <v>627.45000000000005</v>
      </c>
      <c r="X467">
        <v>637.45000000000005</v>
      </c>
      <c r="Y467">
        <v>592</v>
      </c>
      <c r="Z467">
        <v>657.6</v>
      </c>
      <c r="AA467">
        <v>627.45000000000005</v>
      </c>
      <c r="AB467">
        <v>637.45000000000005</v>
      </c>
      <c r="AC467" s="1">
        <f>(Table2[[#This Row],[Close Price]]/Table2[[#This Row],[Day Low]])-1</f>
        <v>1.0518766435572369E-2</v>
      </c>
      <c r="AD467" s="1">
        <f>(Table2[[#This Row],[Day High]]/Table2[[#This Row],[Close Price]])-1</f>
        <v>5.3623531267250613E-3</v>
      </c>
      <c r="AE467" s="1">
        <f>(Table2[[#This Row],[Close Price]]/Table2[[#This Row],[Current Week Low]])-1</f>
        <v>7.1030405405405395E-2</v>
      </c>
      <c r="AF467" s="1">
        <f>(Table2[[#This Row],[Current Week High]]/Table2[[#This Row],[Close Price]])-1</f>
        <v>3.7142181215992442E-2</v>
      </c>
      <c r="AG467" s="1">
        <f>(Table2[[#This Row],[Close Price]]/Table2[[#This Row],[Current Month Low]])-1</f>
        <v>1.0518766435572369E-2</v>
      </c>
      <c r="AH467" s="1">
        <f>(Table2[[#This Row],[Current Month High]]/Table2[[#This Row],[Close Price]])-1</f>
        <v>5.3623531267250613E-3</v>
      </c>
      <c r="AI467">
        <v>30.391924927056198</v>
      </c>
      <c r="AJ467">
        <v>43.775510204081598</v>
      </c>
      <c r="AK467" t="str">
        <f>IF(AND(Table2[[#This Row],[20D EMA]]&gt;Table2[[#This Row],[50D EMA]],Table2[[#This Row],[50D EMA]]&gt;Table2[[#This Row],[200D EMA]]),"Uptrend","Downtrend/NoTrend")</f>
        <v>Downtrend/NoTrend</v>
      </c>
      <c r="AL467">
        <v>-7.0000000000000007E-2</v>
      </c>
      <c r="AM467" t="s">
        <v>3180</v>
      </c>
      <c r="AN467">
        <v>1.27</v>
      </c>
      <c r="AO467" t="s">
        <v>3181</v>
      </c>
      <c r="AP467">
        <v>3.9548952839440002E-2</v>
      </c>
      <c r="AQ467">
        <f>(Table2[[#This Row],[Sharpe Ratio]]-AVERAGE(Table2[Sharpe Ratio]))/_xlfn.STDEV.P(Table2[Sharpe Ratio])</f>
        <v>-0.21720419097986104</v>
      </c>
      <c r="AR4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7">
        <f>_xlfn.RANK.AVG(Table2[[#This Row],[1Y Return vs Nifty Z-Score]],Table2[1Y Return vs Nifty Z-Score])</f>
        <v>375</v>
      </c>
      <c r="AT467">
        <f>_xlfn.RANK.AVG(Table2[[#This Row],[6M Return vs Nifty Z-Score]],Table2[6M Return vs Nifty Z-Score])</f>
        <v>538</v>
      </c>
      <c r="AU467">
        <f>_xlfn.RANK.AVG(Table2[[#This Row],[Sharpe Ratio Z-Score]],Table2[Sharpe Ratio Z-Score])</f>
        <v>402</v>
      </c>
      <c r="AV467">
        <f>(Table2[[#This Row],[Rank 1Y]]+Table2[[#This Row],[Rank 6M]]+Table2[[#This Row],[Rank Sharpe]])/3</f>
        <v>438.33333333333331</v>
      </c>
    </row>
    <row r="468" spans="1:48" hidden="1" x14ac:dyDescent="0.3">
      <c r="A468" t="s">
        <v>632</v>
      </c>
      <c r="B468" t="s">
        <v>633</v>
      </c>
      <c r="C468" t="s">
        <v>3152</v>
      </c>
      <c r="D468" t="s">
        <v>634</v>
      </c>
      <c r="E468">
        <v>29636.346521523599</v>
      </c>
      <c r="F468">
        <v>753.75</v>
      </c>
      <c r="G468">
        <v>-10.6298802229184</v>
      </c>
      <c r="H468">
        <f>(Table2[[#This Row],[1Y Return vs Nifty]]-AVERAGE(Table2[1Y Return vs Nifty]))/_xlfn.STDEV.P(Table2[1Y Return vs Nifty])</f>
        <v>-0.59417255310640149</v>
      </c>
      <c r="I468">
        <v>-4.0440043227628601</v>
      </c>
      <c r="J468">
        <f>(Table2[[#This Row],[1M Return vs Nifty]]-AVERAGE(Table2[1M Return vs Nifty]))/_xlfn.STDEV.P(Table2[1M Return vs Nifty])</f>
        <v>-0.46084841169146684</v>
      </c>
      <c r="K468">
        <v>7.0682023917122301</v>
      </c>
      <c r="L468">
        <f>(Table2[[#This Row],[6M Return vs Nifty]]-AVERAGE(Table2[6M Return vs Nifty]))/_xlfn.STDEV.P(Table2[6M Return vs Nifty])</f>
        <v>4.6380371802300757E-2</v>
      </c>
      <c r="M468">
        <v>1.39936769006009</v>
      </c>
      <c r="N468">
        <f>(Table2[[#This Row],[1W Return vs Nifty]]-AVERAGE(Table2[1W Return vs Nifty]))/_xlfn.STDEV.P(Table2[1W Return vs Nifty])</f>
        <v>1.9735353215418555E-2</v>
      </c>
      <c r="O468">
        <v>763.1</v>
      </c>
      <c r="P468">
        <v>783.63811204104604</v>
      </c>
      <c r="Q468">
        <v>734.761204058266</v>
      </c>
      <c r="R468">
        <v>40.039077499003902</v>
      </c>
      <c r="S468" s="1">
        <f>(Table2[[#This Row],[Close Price]]-Table2[[#This Row],[20D EMA]])/Table2[[#This Row],[20D EMA]]</f>
        <v>-1.2252653649587239E-2</v>
      </c>
      <c r="T468" s="1">
        <f>(Table2[[#This Row],[Close Price]]-Table2[[#This Row],[50D EMA]])/Table2[[#This Row],[50D EMA]]</f>
        <v>-3.8140197090721049E-2</v>
      </c>
      <c r="U468" s="1">
        <f>(Table2[[#This Row],[Close Price]]-Table2[[#This Row],[200D EMA]])/Table2[[#This Row],[200D EMA]]</f>
        <v>2.584349287476561E-2</v>
      </c>
      <c r="V468">
        <v>0.45791282332021099</v>
      </c>
      <c r="W468">
        <v>740.15</v>
      </c>
      <c r="X468">
        <v>770.05</v>
      </c>
      <c r="Y468">
        <v>718.25</v>
      </c>
      <c r="Z468">
        <v>770.05</v>
      </c>
      <c r="AA468">
        <v>740.15</v>
      </c>
      <c r="AB468">
        <v>770.05</v>
      </c>
      <c r="AC468" s="1">
        <f>(Table2[[#This Row],[Close Price]]/Table2[[#This Row],[Day Low]])-1</f>
        <v>1.837465378639469E-2</v>
      </c>
      <c r="AD468" s="1">
        <f>(Table2[[#This Row],[Day High]]/Table2[[#This Row],[Close Price]])-1</f>
        <v>2.1625207296849025E-2</v>
      </c>
      <c r="AE468" s="1">
        <f>(Table2[[#This Row],[Close Price]]/Table2[[#This Row],[Current Week Low]])-1</f>
        <v>4.9425687434737187E-2</v>
      </c>
      <c r="AF468" s="1">
        <f>(Table2[[#This Row],[Current Week High]]/Table2[[#This Row],[Close Price]])-1</f>
        <v>2.1625207296849025E-2</v>
      </c>
      <c r="AG468" s="1">
        <f>(Table2[[#This Row],[Close Price]]/Table2[[#This Row],[Current Month Low]])-1</f>
        <v>1.837465378639469E-2</v>
      </c>
      <c r="AH468" s="1">
        <f>(Table2[[#This Row],[Current Month High]]/Table2[[#This Row],[Close Price]])-1</f>
        <v>2.1625207296849025E-2</v>
      </c>
      <c r="AI468">
        <v>22.189054726368099</v>
      </c>
      <c r="AJ468">
        <v>32.7959830866807</v>
      </c>
      <c r="AK468" t="str">
        <f>IF(AND(Table2[[#This Row],[20D EMA]]&gt;Table2[[#This Row],[50D EMA]],Table2[[#This Row],[50D EMA]]&gt;Table2[[#This Row],[200D EMA]]),"Uptrend","Downtrend/NoTrend")</f>
        <v>Downtrend/NoTrend</v>
      </c>
      <c r="AL468">
        <v>-0.08</v>
      </c>
      <c r="AM468" t="s">
        <v>3180</v>
      </c>
      <c r="AN468">
        <v>-2.93</v>
      </c>
      <c r="AO468" t="s">
        <v>3180</v>
      </c>
      <c r="AP468">
        <v>1.205363075455E-3</v>
      </c>
      <c r="AQ468">
        <f>(Table2[[#This Row],[Sharpe Ratio]]-AVERAGE(Table2[Sharpe Ratio]))/_xlfn.STDEV.P(Table2[Sharpe Ratio])</f>
        <v>-0.67270440679475607</v>
      </c>
      <c r="AR4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8">
        <f>_xlfn.RANK.AVG(Table2[[#This Row],[1Y Return vs Nifty Z-Score]],Table2[1Y Return vs Nifty Z-Score])</f>
        <v>516</v>
      </c>
      <c r="AT468">
        <f>_xlfn.RANK.AVG(Table2[[#This Row],[6M Return vs Nifty Z-Score]],Table2[6M Return vs Nifty Z-Score])</f>
        <v>304</v>
      </c>
      <c r="AU468">
        <f>_xlfn.RANK.AVG(Table2[[#This Row],[Sharpe Ratio Z-Score]],Table2[Sharpe Ratio Z-Score])</f>
        <v>499</v>
      </c>
      <c r="AV468">
        <f>(Table2[[#This Row],[Rank 1Y]]+Table2[[#This Row],[Rank 6M]]+Table2[[#This Row],[Rank Sharpe]])/3</f>
        <v>439.66666666666669</v>
      </c>
    </row>
    <row r="469" spans="1:48" x14ac:dyDescent="0.3">
      <c r="A469" t="s">
        <v>1997</v>
      </c>
      <c r="B469" t="s">
        <v>1998</v>
      </c>
      <c r="C469" t="s">
        <v>3135</v>
      </c>
      <c r="D469" t="s">
        <v>502</v>
      </c>
      <c r="E469">
        <v>3340.74856250618</v>
      </c>
      <c r="F469">
        <v>59.33</v>
      </c>
      <c r="G469">
        <v>26.3135702703844</v>
      </c>
      <c r="H469">
        <f>(Table2[[#This Row],[1Y Return vs Nifty]]-AVERAGE(Table2[1Y Return vs Nifty]))/_xlfn.STDEV.P(Table2[1Y Return vs Nifty])</f>
        <v>2.998594024345062E-2</v>
      </c>
      <c r="I469">
        <v>14.3999340116608</v>
      </c>
      <c r="J469">
        <f>(Table2[[#This Row],[1M Return vs Nifty]]-AVERAGE(Table2[1M Return vs Nifty]))/_xlfn.STDEV.P(Table2[1M Return vs Nifty])</f>
        <v>1.510103170914082</v>
      </c>
      <c r="K469">
        <v>-3.6414006382440897E-2</v>
      </c>
      <c r="L469">
        <f>(Table2[[#This Row],[6M Return vs Nifty]]-AVERAGE(Table2[6M Return vs Nifty]))/_xlfn.STDEV.P(Table2[6M Return vs Nifty])</f>
        <v>-0.20076707113533121</v>
      </c>
      <c r="M469">
        <v>-5.3384143642774999</v>
      </c>
      <c r="N469">
        <f>(Table2[[#This Row],[1W Return vs Nifty]]-AVERAGE(Table2[1W Return vs Nifty]))/_xlfn.STDEV.P(Table2[1W Return vs Nifty])</f>
        <v>-1.2599586490660388</v>
      </c>
      <c r="O469">
        <v>58.66</v>
      </c>
      <c r="P469">
        <v>56.889848076451202</v>
      </c>
      <c r="Q469">
        <v>50.787756862090703</v>
      </c>
      <c r="R469">
        <v>43.901533498448401</v>
      </c>
      <c r="S469" s="1">
        <f>(Table2[[#This Row],[Close Price]]-Table2[[#This Row],[20D EMA]])/Table2[[#This Row],[20D EMA]]</f>
        <v>1.1421752471871834E-2</v>
      </c>
      <c r="T469" s="1">
        <f>(Table2[[#This Row],[Close Price]]-Table2[[#This Row],[50D EMA]])/Table2[[#This Row],[50D EMA]]</f>
        <v>4.2892572331527552E-2</v>
      </c>
      <c r="U469" s="1">
        <f>(Table2[[#This Row],[Close Price]]-Table2[[#This Row],[200D EMA]])/Table2[[#This Row],[200D EMA]]</f>
        <v>0.16819492857510798</v>
      </c>
      <c r="V469">
        <v>0.63551665919534805</v>
      </c>
      <c r="W469">
        <v>57.5</v>
      </c>
      <c r="X469">
        <v>59.5</v>
      </c>
      <c r="Y469">
        <v>55.69</v>
      </c>
      <c r="Z469">
        <v>59.5</v>
      </c>
      <c r="AA469">
        <v>57.5</v>
      </c>
      <c r="AB469">
        <v>59.5</v>
      </c>
      <c r="AC469" s="1">
        <f>(Table2[[#This Row],[Close Price]]/Table2[[#This Row],[Day Low]])-1</f>
        <v>3.1826086956521671E-2</v>
      </c>
      <c r="AD469" s="1">
        <f>(Table2[[#This Row],[Day High]]/Table2[[#This Row],[Close Price]])-1</f>
        <v>2.8653295128939771E-3</v>
      </c>
      <c r="AE469" s="1">
        <f>(Table2[[#This Row],[Close Price]]/Table2[[#This Row],[Current Week Low]])-1</f>
        <v>6.5361824384988276E-2</v>
      </c>
      <c r="AF469" s="1">
        <f>(Table2[[#This Row],[Current Week High]]/Table2[[#This Row],[Close Price]])-1</f>
        <v>2.8653295128939771E-3</v>
      </c>
      <c r="AG469" s="1">
        <f>(Table2[[#This Row],[Close Price]]/Table2[[#This Row],[Current Month Low]])-1</f>
        <v>3.1826086956521671E-2</v>
      </c>
      <c r="AH469" s="1">
        <f>(Table2[[#This Row],[Current Month High]]/Table2[[#This Row],[Close Price]])-1</f>
        <v>2.8653295128939771E-3</v>
      </c>
      <c r="AI469">
        <v>16.2986684645204</v>
      </c>
      <c r="AJ469">
        <v>78.436090225563902</v>
      </c>
      <c r="AK469" t="str">
        <f>IF(AND(Table2[[#This Row],[20D EMA]]&gt;Table2[[#This Row],[50D EMA]],Table2[[#This Row],[50D EMA]]&gt;Table2[[#This Row],[200D EMA]]),"Uptrend","Downtrend/NoTrend")</f>
        <v>Uptrend</v>
      </c>
      <c r="AL469">
        <v>0.11</v>
      </c>
      <c r="AM469" t="s">
        <v>3181</v>
      </c>
      <c r="AN469">
        <v>-6.46</v>
      </c>
      <c r="AO469" t="s">
        <v>3180</v>
      </c>
      <c r="AP469">
        <v>-4.1306185353699003E-2</v>
      </c>
      <c r="AQ469">
        <f>(Table2[[#This Row],[Sharpe Ratio]]-AVERAGE(Table2[Sharpe Ratio]))/_xlfn.STDEV.P(Table2[Sharpe Ratio])</f>
        <v>-1.1777176203017776</v>
      </c>
      <c r="AR4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-1.098354229345615</v>
      </c>
      <c r="AS469">
        <f>_xlfn.RANK.AVG(Table2[[#This Row],[1Y Return vs Nifty Z-Score]],Table2[1Y Return vs Nifty Z-Score])</f>
        <v>285</v>
      </c>
      <c r="AT469">
        <f>_xlfn.RANK.AVG(Table2[[#This Row],[6M Return vs Nifty Z-Score]],Table2[6M Return vs Nifty Z-Score])</f>
        <v>390</v>
      </c>
      <c r="AU469">
        <f>_xlfn.RANK.AVG(Table2[[#This Row],[Sharpe Ratio Z-Score]],Table2[Sharpe Ratio Z-Score])</f>
        <v>644</v>
      </c>
      <c r="AV469">
        <f>(Table2[[#This Row],[Rank 1Y]]+Table2[[#This Row],[Rank 6M]]+Table2[[#This Row],[Rank Sharpe]])/3</f>
        <v>439.66666666666669</v>
      </c>
    </row>
    <row r="470" spans="1:48" hidden="1" x14ac:dyDescent="0.3">
      <c r="A470" t="s">
        <v>557</v>
      </c>
      <c r="B470" t="s">
        <v>558</v>
      </c>
      <c r="C470" t="s">
        <v>3146</v>
      </c>
      <c r="D470" t="s">
        <v>265</v>
      </c>
      <c r="E470">
        <v>35638.042851180297</v>
      </c>
      <c r="F470">
        <v>3852.7</v>
      </c>
      <c r="G470">
        <v>-23.279291008984</v>
      </c>
      <c r="H470">
        <f>(Table2[[#This Row],[1Y Return vs Nifty]]-AVERAGE(Table2[1Y Return vs Nifty]))/_xlfn.STDEV.P(Table2[1Y Return vs Nifty])</f>
        <v>-0.80788397076148333</v>
      </c>
      <c r="I470">
        <v>-6.5821683762540504</v>
      </c>
      <c r="J470">
        <f>(Table2[[#This Row],[1M Return vs Nifty]]-AVERAGE(Table2[1M Return vs Nifty]))/_xlfn.STDEV.P(Table2[1M Return vs Nifty])</f>
        <v>-0.73208107184432336</v>
      </c>
      <c r="K470">
        <v>-5.6004101219165303</v>
      </c>
      <c r="L470">
        <f>(Table2[[#This Row],[6M Return vs Nifty]]-AVERAGE(Table2[6M Return vs Nifty]))/_xlfn.STDEV.P(Table2[6M Return vs Nifty])</f>
        <v>-0.3943211401260161</v>
      </c>
      <c r="M470">
        <v>-2.63388624457603</v>
      </c>
      <c r="N470">
        <f>(Table2[[#This Row],[1W Return vs Nifty]]-AVERAGE(Table2[1W Return vs Nifty]))/_xlfn.STDEV.P(Table2[1W Return vs Nifty])</f>
        <v>-0.74629281869750586</v>
      </c>
      <c r="O470">
        <v>4018.17</v>
      </c>
      <c r="P470">
        <v>4150.7798136366901</v>
      </c>
      <c r="Q470">
        <v>4027.2945834174898</v>
      </c>
      <c r="R470">
        <v>26.2596175883745</v>
      </c>
      <c r="S470" s="1">
        <f>(Table2[[#This Row],[Close Price]]-Table2[[#This Row],[20D EMA]])/Table2[[#This Row],[20D EMA]]</f>
        <v>-4.1180437861016397E-2</v>
      </c>
      <c r="T470" s="1">
        <f>(Table2[[#This Row],[Close Price]]-Table2[[#This Row],[50D EMA]])/Table2[[#This Row],[50D EMA]]</f>
        <v>-7.1812966965243266E-2</v>
      </c>
      <c r="U470" s="1">
        <f>(Table2[[#This Row],[Close Price]]-Table2[[#This Row],[200D EMA]])/Table2[[#This Row],[200D EMA]]</f>
        <v>-4.3352821553304929E-2</v>
      </c>
      <c r="V470">
        <v>0.70901272823842598</v>
      </c>
      <c r="W470">
        <v>3820.15</v>
      </c>
      <c r="X470">
        <v>3870</v>
      </c>
      <c r="Y470">
        <v>3700</v>
      </c>
      <c r="Z470">
        <v>3949</v>
      </c>
      <c r="AA470">
        <v>3820.15</v>
      </c>
      <c r="AB470">
        <v>3870</v>
      </c>
      <c r="AC470" s="1">
        <f>(Table2[[#This Row],[Close Price]]/Table2[[#This Row],[Day Low]])-1</f>
        <v>8.5206078295354537E-3</v>
      </c>
      <c r="AD470" s="1">
        <f>(Table2[[#This Row],[Day High]]/Table2[[#This Row],[Close Price]])-1</f>
        <v>4.4903574116854639E-3</v>
      </c>
      <c r="AE470" s="1">
        <f>(Table2[[#This Row],[Close Price]]/Table2[[#This Row],[Current Week Low]])-1</f>
        <v>4.1270270270270304E-2</v>
      </c>
      <c r="AF470" s="1">
        <f>(Table2[[#This Row],[Current Week High]]/Table2[[#This Row],[Close Price]])-1</f>
        <v>2.4995457730941917E-2</v>
      </c>
      <c r="AG470" s="1">
        <f>(Table2[[#This Row],[Close Price]]/Table2[[#This Row],[Current Month Low]])-1</f>
        <v>8.5206078295354537E-3</v>
      </c>
      <c r="AH470" s="1">
        <f>(Table2[[#This Row],[Current Month High]]/Table2[[#This Row],[Close Price]])-1</f>
        <v>4.4903574116854639E-3</v>
      </c>
      <c r="AI470">
        <v>28.4800269940561</v>
      </c>
      <c r="AJ470">
        <v>13.161604887505099</v>
      </c>
      <c r="AK470" t="str">
        <f>IF(AND(Table2[[#This Row],[20D EMA]]&gt;Table2[[#This Row],[50D EMA]],Table2[[#This Row],[50D EMA]]&gt;Table2[[#This Row],[200D EMA]]),"Uptrend","Downtrend/NoTrend")</f>
        <v>Downtrend/NoTrend</v>
      </c>
      <c r="AL470">
        <v>-0.11</v>
      </c>
      <c r="AM470" t="s">
        <v>3180</v>
      </c>
      <c r="AN470">
        <v>-8.64</v>
      </c>
      <c r="AO470" t="s">
        <v>3180</v>
      </c>
      <c r="AP470">
        <v>8.5822789108536995E-2</v>
      </c>
      <c r="AQ470">
        <f>(Table2[[#This Row],[Sharpe Ratio]]-AVERAGE(Table2[Sharpe Ratio]))/_xlfn.STDEV.P(Table2[Sharpe Ratio])</f>
        <v>0.33250287966469544</v>
      </c>
      <c r="AR4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0">
        <f>_xlfn.RANK.AVG(Table2[[#This Row],[1Y Return vs Nifty Z-Score]],Table2[1Y Return vs Nifty Z-Score])</f>
        <v>608</v>
      </c>
      <c r="AT470">
        <f>_xlfn.RANK.AVG(Table2[[#This Row],[6M Return vs Nifty Z-Score]],Table2[6M Return vs Nifty Z-Score])</f>
        <v>455</v>
      </c>
      <c r="AU470">
        <f>_xlfn.RANK.AVG(Table2[[#This Row],[Sharpe Ratio Z-Score]],Table2[Sharpe Ratio Z-Score])</f>
        <v>258</v>
      </c>
      <c r="AV470">
        <f>(Table2[[#This Row],[Rank 1Y]]+Table2[[#This Row],[Rank 6M]]+Table2[[#This Row],[Rank Sharpe]])/3</f>
        <v>440.33333333333331</v>
      </c>
    </row>
    <row r="471" spans="1:48" hidden="1" x14ac:dyDescent="0.3">
      <c r="A471" t="s">
        <v>58</v>
      </c>
      <c r="B471" t="s">
        <v>59</v>
      </c>
      <c r="C471" t="s">
        <v>3135</v>
      </c>
      <c r="D471" t="s">
        <v>24</v>
      </c>
      <c r="E471">
        <v>358667.00382673799</v>
      </c>
      <c r="F471">
        <v>1169.55</v>
      </c>
      <c r="G471">
        <v>-7.64188380769947</v>
      </c>
      <c r="H471">
        <f>(Table2[[#This Row],[1Y Return vs Nifty]]-AVERAGE(Table2[1Y Return vs Nifty]))/_xlfn.STDEV.P(Table2[1Y Return vs Nifty])</f>
        <v>-0.54369044286074653</v>
      </c>
      <c r="I471">
        <v>-0.55106089346084197</v>
      </c>
      <c r="J471">
        <f>(Table2[[#This Row],[1M Return vs Nifty]]-AVERAGE(Table2[1M Return vs Nifty]))/_xlfn.STDEV.P(Table2[1M Return vs Nifty])</f>
        <v>-8.7586353713024187E-2</v>
      </c>
      <c r="K471">
        <v>-5.8050311164906701</v>
      </c>
      <c r="L471">
        <f>(Table2[[#This Row],[6M Return vs Nifty]]-AVERAGE(Table2[6M Return vs Nifty]))/_xlfn.STDEV.P(Table2[6M Return vs Nifty])</f>
        <v>-0.40143926624946397</v>
      </c>
      <c r="M471">
        <v>-3.43685298877381</v>
      </c>
      <c r="N471">
        <f>(Table2[[#This Row],[1W Return vs Nifty]]-AVERAGE(Table2[1W Return vs Nifty]))/_xlfn.STDEV.P(Table2[1W Return vs Nifty])</f>
        <v>-0.89879874992154407</v>
      </c>
      <c r="O471">
        <v>1176.96</v>
      </c>
      <c r="P471">
        <v>1186.3093420043999</v>
      </c>
      <c r="Q471">
        <v>1149.7089810037301</v>
      </c>
      <c r="R471">
        <v>47.119589018163502</v>
      </c>
      <c r="S471" s="1">
        <f>(Table2[[#This Row],[Close Price]]-Table2[[#This Row],[20D EMA]])/Table2[[#This Row],[20D EMA]]</f>
        <v>-6.2958809135400364E-3</v>
      </c>
      <c r="T471" s="1">
        <f>(Table2[[#This Row],[Close Price]]-Table2[[#This Row],[50D EMA]])/Table2[[#This Row],[50D EMA]]</f>
        <v>-1.412729497357175E-2</v>
      </c>
      <c r="U471" s="1">
        <f>(Table2[[#This Row],[Close Price]]-Table2[[#This Row],[200D EMA]])/Table2[[#This Row],[200D EMA]]</f>
        <v>1.7257427161217875E-2</v>
      </c>
      <c r="V471">
        <v>1.04838430485928</v>
      </c>
      <c r="W471">
        <v>1164</v>
      </c>
      <c r="X471">
        <v>1172.5</v>
      </c>
      <c r="Y471">
        <v>1153.8499999999999</v>
      </c>
      <c r="Z471">
        <v>1194</v>
      </c>
      <c r="AA471">
        <v>1164</v>
      </c>
      <c r="AB471">
        <v>1172.5</v>
      </c>
      <c r="AC471" s="1">
        <f>(Table2[[#This Row],[Close Price]]/Table2[[#This Row],[Day Low]])-1</f>
        <v>4.7680412371133851E-3</v>
      </c>
      <c r="AD471" s="1">
        <f>(Table2[[#This Row],[Day High]]/Table2[[#This Row],[Close Price]])-1</f>
        <v>2.5223376512333306E-3</v>
      </c>
      <c r="AE471" s="1">
        <f>(Table2[[#This Row],[Close Price]]/Table2[[#This Row],[Current Week Low]])-1</f>
        <v>1.3606621311262446E-2</v>
      </c>
      <c r="AF471" s="1">
        <f>(Table2[[#This Row],[Current Week High]]/Table2[[#This Row],[Close Price]])-1</f>
        <v>2.090547646530716E-2</v>
      </c>
      <c r="AG471" s="1">
        <f>(Table2[[#This Row],[Close Price]]/Table2[[#This Row],[Current Month Low]])-1</f>
        <v>4.7680412371133851E-3</v>
      </c>
      <c r="AH471" s="1">
        <f>(Table2[[#This Row],[Current Month High]]/Table2[[#This Row],[Close Price]])-1</f>
        <v>2.5223376512333306E-3</v>
      </c>
      <c r="AI471">
        <v>14.544055405925301</v>
      </c>
      <c r="AJ471">
        <v>20.821280991735499</v>
      </c>
      <c r="AK471" t="str">
        <f>IF(AND(Table2[[#This Row],[20D EMA]]&gt;Table2[[#This Row],[50D EMA]],Table2[[#This Row],[50D EMA]]&gt;Table2[[#This Row],[200D EMA]]),"Uptrend","Downtrend/NoTrend")</f>
        <v>Downtrend/NoTrend</v>
      </c>
      <c r="AL471">
        <v>-0.02</v>
      </c>
      <c r="AM471" t="s">
        <v>3180</v>
      </c>
      <c r="AN471">
        <v>1.42</v>
      </c>
      <c r="AO471" t="s">
        <v>3181</v>
      </c>
      <c r="AP471">
        <v>4.7876341450269998E-2</v>
      </c>
      <c r="AQ471">
        <f>(Table2[[#This Row],[Sharpe Ratio]]-AVERAGE(Table2[Sharpe Ratio]))/_xlfn.STDEV.P(Table2[Sharpe Ratio])</f>
        <v>-0.1182795119720981</v>
      </c>
      <c r="AR4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1">
        <f>_xlfn.RANK.AVG(Table2[[#This Row],[1Y Return vs Nifty Z-Score]],Table2[1Y Return vs Nifty Z-Score])</f>
        <v>498</v>
      </c>
      <c r="AT471">
        <f>_xlfn.RANK.AVG(Table2[[#This Row],[6M Return vs Nifty Z-Score]],Table2[6M Return vs Nifty Z-Score])</f>
        <v>458</v>
      </c>
      <c r="AU471">
        <f>_xlfn.RANK.AVG(Table2[[#This Row],[Sharpe Ratio Z-Score]],Table2[Sharpe Ratio Z-Score])</f>
        <v>370</v>
      </c>
      <c r="AV471">
        <f>(Table2[[#This Row],[Rank 1Y]]+Table2[[#This Row],[Rank 6M]]+Table2[[#This Row],[Rank Sharpe]])/3</f>
        <v>442</v>
      </c>
    </row>
    <row r="472" spans="1:48" hidden="1" x14ac:dyDescent="0.3">
      <c r="A472" t="s">
        <v>156</v>
      </c>
      <c r="B472" t="s">
        <v>157</v>
      </c>
      <c r="C472" t="s">
        <v>3149</v>
      </c>
      <c r="D472" t="s">
        <v>158</v>
      </c>
      <c r="E472">
        <v>159966.02293605401</v>
      </c>
      <c r="F472">
        <v>3158.75</v>
      </c>
      <c r="G472">
        <v>3.2765509924731302</v>
      </c>
      <c r="H472">
        <f>(Table2[[#This Row],[1Y Return vs Nifty]]-AVERAGE(Table2[1Y Return vs Nifty]))/_xlfn.STDEV.P(Table2[1Y Return vs Nifty])</f>
        <v>-0.35922381281898225</v>
      </c>
      <c r="I472">
        <v>-1.33821058066242</v>
      </c>
      <c r="J472">
        <f>(Table2[[#This Row],[1M Return vs Nifty]]-AVERAGE(Table2[1M Return vs Nifty]))/_xlfn.STDEV.P(Table2[1M Return vs Nifty])</f>
        <v>-0.17170254915929856</v>
      </c>
      <c r="K472">
        <v>-1.8055422537077099</v>
      </c>
      <c r="L472">
        <f>(Table2[[#This Row],[6M Return vs Nifty]]-AVERAGE(Table2[6M Return vs Nifty]))/_xlfn.STDEV.P(Table2[6M Return vs Nifty])</f>
        <v>-0.26230952438761845</v>
      </c>
      <c r="M472">
        <v>-1.1552378680162001</v>
      </c>
      <c r="N472">
        <f>(Table2[[#This Row],[1W Return vs Nifty]]-AVERAGE(Table2[1W Return vs Nifty]))/_xlfn.STDEV.P(Table2[1W Return vs Nifty])</f>
        <v>-0.46545597302532005</v>
      </c>
      <c r="O472">
        <v>3162.66</v>
      </c>
      <c r="P472">
        <v>3172.7631063726899</v>
      </c>
      <c r="Q472">
        <v>3018.2447861564201</v>
      </c>
      <c r="R472">
        <v>49.812681998050202</v>
      </c>
      <c r="S472" s="1">
        <f>(Table2[[#This Row],[Close Price]]-Table2[[#This Row],[20D EMA]])/Table2[[#This Row],[20D EMA]]</f>
        <v>-1.2363010883243391E-3</v>
      </c>
      <c r="T472" s="1">
        <f>(Table2[[#This Row],[Close Price]]-Table2[[#This Row],[50D EMA]])/Table2[[#This Row],[50D EMA]]</f>
        <v>-4.4166885149867332E-3</v>
      </c>
      <c r="U472" s="1">
        <f>(Table2[[#This Row],[Close Price]]-Table2[[#This Row],[200D EMA]])/Table2[[#This Row],[200D EMA]]</f>
        <v>4.655196108944698E-2</v>
      </c>
      <c r="V472">
        <v>1.04852425904298</v>
      </c>
      <c r="W472">
        <v>3146</v>
      </c>
      <c r="X472">
        <v>3168.35</v>
      </c>
      <c r="Y472">
        <v>3079.05</v>
      </c>
      <c r="Z472">
        <v>3208</v>
      </c>
      <c r="AA472">
        <v>3146</v>
      </c>
      <c r="AB472">
        <v>3168.35</v>
      </c>
      <c r="AC472" s="1">
        <f>(Table2[[#This Row],[Close Price]]/Table2[[#This Row],[Day Low]])-1</f>
        <v>4.0527654164017601E-3</v>
      </c>
      <c r="AD472" s="1">
        <f>(Table2[[#This Row],[Day High]]/Table2[[#This Row],[Close Price]])-1</f>
        <v>3.039176889592321E-3</v>
      </c>
      <c r="AE472" s="1">
        <f>(Table2[[#This Row],[Close Price]]/Table2[[#This Row],[Current Week Low]])-1</f>
        <v>2.5884607265227899E-2</v>
      </c>
      <c r="AF472" s="1">
        <f>(Table2[[#This Row],[Current Week High]]/Table2[[#This Row],[Close Price]])-1</f>
        <v>1.5591610605460993E-2</v>
      </c>
      <c r="AG472" s="1">
        <f>(Table2[[#This Row],[Close Price]]/Table2[[#This Row],[Current Month Low]])-1</f>
        <v>4.0527654164017601E-3</v>
      </c>
      <c r="AH472" s="1">
        <f>(Table2[[#This Row],[Current Month High]]/Table2[[#This Row],[Close Price]])-1</f>
        <v>3.039176889592321E-3</v>
      </c>
      <c r="AI472">
        <v>8.1123862287297097</v>
      </c>
      <c r="AJ472">
        <v>31.875587099467602</v>
      </c>
      <c r="AK472" t="str">
        <f>IF(AND(Table2[[#This Row],[20D EMA]]&gt;Table2[[#This Row],[50D EMA]],Table2[[#This Row],[50D EMA]]&gt;Table2[[#This Row],[200D EMA]]),"Uptrend","Downtrend/NoTrend")</f>
        <v>Downtrend/NoTrend</v>
      </c>
      <c r="AL472">
        <v>0.05</v>
      </c>
      <c r="AM472" t="s">
        <v>3181</v>
      </c>
      <c r="AN472">
        <v>-0.67</v>
      </c>
      <c r="AO472" t="s">
        <v>3180</v>
      </c>
      <c r="AP472">
        <v>6.2551307457150004E-3</v>
      </c>
      <c r="AQ472">
        <f>(Table2[[#This Row],[Sharpe Ratio]]-AVERAGE(Table2[Sharpe Ratio]))/_xlfn.STDEV.P(Table2[Sharpe Ratio])</f>
        <v>-0.61271601557273769</v>
      </c>
      <c r="AR4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2">
        <f>_xlfn.RANK.AVG(Table2[[#This Row],[1Y Return vs Nifty Z-Score]],Table2[1Y Return vs Nifty Z-Score])</f>
        <v>428</v>
      </c>
      <c r="AT472">
        <f>_xlfn.RANK.AVG(Table2[[#This Row],[6M Return vs Nifty Z-Score]],Table2[6M Return vs Nifty Z-Score])</f>
        <v>412</v>
      </c>
      <c r="AU472">
        <f>_xlfn.RANK.AVG(Table2[[#This Row],[Sharpe Ratio Z-Score]],Table2[Sharpe Ratio Z-Score])</f>
        <v>486</v>
      </c>
      <c r="AV472">
        <f>(Table2[[#This Row],[Rank 1Y]]+Table2[[#This Row],[Rank 6M]]+Table2[[#This Row],[Rank Sharpe]])/3</f>
        <v>442</v>
      </c>
    </row>
    <row r="473" spans="1:48" x14ac:dyDescent="0.3">
      <c r="A473" t="s">
        <v>170</v>
      </c>
      <c r="B473" t="s">
        <v>171</v>
      </c>
      <c r="C473" t="s">
        <v>3135</v>
      </c>
      <c r="D473" t="s">
        <v>43</v>
      </c>
      <c r="E473">
        <v>154918.31845638299</v>
      </c>
      <c r="F473">
        <v>723.7</v>
      </c>
      <c r="G473">
        <v>-11.2743271777952</v>
      </c>
      <c r="H473">
        <f>(Table2[[#This Row],[1Y Return vs Nifty]]-AVERAGE(Table2[1Y Return vs Nifty]))/_xlfn.STDEV.P(Table2[1Y Return vs Nifty])</f>
        <v>-0.60506046517278311</v>
      </c>
      <c r="I473">
        <v>6.1341319371599203</v>
      </c>
      <c r="J473">
        <f>(Table2[[#This Row],[1M Return vs Nifty]]-AVERAGE(Table2[1M Return vs Nifty]))/_xlfn.STDEV.P(Table2[1M Return vs Nifty])</f>
        <v>0.62680507129750573</v>
      </c>
      <c r="K473">
        <v>18.047764224186501</v>
      </c>
      <c r="L473">
        <f>(Table2[[#This Row],[6M Return vs Nifty]]-AVERAGE(Table2[6M Return vs Nifty]))/_xlfn.STDEV.P(Table2[6M Return vs Nifty])</f>
        <v>0.42832507921808283</v>
      </c>
      <c r="M473">
        <v>0.15302164982053901</v>
      </c>
      <c r="N473">
        <f>(Table2[[#This Row],[1W Return vs Nifty]]-AVERAGE(Table2[1W Return vs Nifty]))/_xlfn.STDEV.P(Table2[1W Return vs Nifty])</f>
        <v>-0.21698075597291885</v>
      </c>
      <c r="O473">
        <v>723.66</v>
      </c>
      <c r="P473">
        <v>714.28898322703901</v>
      </c>
      <c r="Q473">
        <v>661.57532880208396</v>
      </c>
      <c r="R473">
        <v>51.265349340789797</v>
      </c>
      <c r="S473" s="1">
        <f>(Table2[[#This Row],[Close Price]]-Table2[[#This Row],[20D EMA]])/Table2[[#This Row],[20D EMA]]</f>
        <v>5.5274576458664718E-5</v>
      </c>
      <c r="T473" s="1">
        <f>(Table2[[#This Row],[Close Price]]-Table2[[#This Row],[50D EMA]])/Table2[[#This Row],[50D EMA]]</f>
        <v>1.3175363184860591E-2</v>
      </c>
      <c r="U473" s="1">
        <f>(Table2[[#This Row],[Close Price]]-Table2[[#This Row],[200D EMA]])/Table2[[#This Row],[200D EMA]]</f>
        <v>9.390415345506517E-2</v>
      </c>
      <c r="V473">
        <v>0.692561180575476</v>
      </c>
      <c r="W473">
        <v>720.15</v>
      </c>
      <c r="X473">
        <v>726</v>
      </c>
      <c r="Y473">
        <v>705.7</v>
      </c>
      <c r="Z473">
        <v>745.1</v>
      </c>
      <c r="AA473">
        <v>720.15</v>
      </c>
      <c r="AB473">
        <v>726</v>
      </c>
      <c r="AC473" s="1">
        <f>(Table2[[#This Row],[Close Price]]/Table2[[#This Row],[Day Low]])-1</f>
        <v>4.9295285704367142E-3</v>
      </c>
      <c r="AD473" s="1">
        <f>(Table2[[#This Row],[Day High]]/Table2[[#This Row],[Close Price]])-1</f>
        <v>3.1781124775458469E-3</v>
      </c>
      <c r="AE473" s="1">
        <f>(Table2[[#This Row],[Close Price]]/Table2[[#This Row],[Current Week Low]])-1</f>
        <v>2.5506589202210606E-2</v>
      </c>
      <c r="AF473" s="1">
        <f>(Table2[[#This Row],[Current Week High]]/Table2[[#This Row],[Close Price]])-1</f>
        <v>2.9570263921514517E-2</v>
      </c>
      <c r="AG473" s="1">
        <f>(Table2[[#This Row],[Close Price]]/Table2[[#This Row],[Current Month Low]])-1</f>
        <v>4.9295285704367142E-3</v>
      </c>
      <c r="AH473" s="1">
        <f>(Table2[[#This Row],[Current Month High]]/Table2[[#This Row],[Close Price]])-1</f>
        <v>3.1781124775458469E-3</v>
      </c>
      <c r="AI473">
        <v>5.1817051264336103</v>
      </c>
      <c r="AJ473">
        <v>41.5134923738756</v>
      </c>
      <c r="AK473" t="str">
        <f>IF(AND(Table2[[#This Row],[20D EMA]]&gt;Table2[[#This Row],[50D EMA]],Table2[[#This Row],[50D EMA]]&gt;Table2[[#This Row],[200D EMA]]),"Uptrend","Downtrend/NoTrend")</f>
        <v>Uptrend</v>
      </c>
      <c r="AL473">
        <v>-0.01</v>
      </c>
      <c r="AM473" t="s">
        <v>3180</v>
      </c>
      <c r="AN473">
        <v>-0.43</v>
      </c>
      <c r="AO473" t="s">
        <v>3180</v>
      </c>
      <c r="AP473">
        <v>-3.4868885749202001E-2</v>
      </c>
      <c r="AQ473">
        <f>(Table2[[#This Row],[Sharpe Ratio]]-AVERAGE(Table2[Sharpe Ratio]))/_xlfn.STDEV.P(Table2[Sharpe Ratio])</f>
        <v>-1.101246132442609</v>
      </c>
      <c r="AR4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-0.86815720307272248</v>
      </c>
      <c r="AS473">
        <f>_xlfn.RANK.AVG(Table2[[#This Row],[1Y Return vs Nifty Z-Score]],Table2[1Y Return vs Nifty Z-Score])</f>
        <v>522</v>
      </c>
      <c r="AT473">
        <f>_xlfn.RANK.AVG(Table2[[#This Row],[6M Return vs Nifty Z-Score]],Table2[6M Return vs Nifty Z-Score])</f>
        <v>174</v>
      </c>
      <c r="AU473">
        <f>_xlfn.RANK.AVG(Table2[[#This Row],[Sharpe Ratio Z-Score]],Table2[Sharpe Ratio Z-Score])</f>
        <v>630</v>
      </c>
      <c r="AV473">
        <f>(Table2[[#This Row],[Rank 1Y]]+Table2[[#This Row],[Rank 6M]]+Table2[[#This Row],[Rank Sharpe]])/3</f>
        <v>442</v>
      </c>
    </row>
    <row r="474" spans="1:48" hidden="1" x14ac:dyDescent="0.3">
      <c r="A474" t="s">
        <v>933</v>
      </c>
      <c r="B474" t="s">
        <v>934</v>
      </c>
      <c r="C474" t="s">
        <v>3135</v>
      </c>
      <c r="D474" t="s">
        <v>935</v>
      </c>
      <c r="E474">
        <v>15803.548000717699</v>
      </c>
      <c r="F474">
        <v>179.35</v>
      </c>
      <c r="G474">
        <v>15.661661842429501</v>
      </c>
      <c r="H474">
        <f>(Table2[[#This Row],[1Y Return vs Nifty]]-AVERAGE(Table2[1Y Return vs Nifty]))/_xlfn.STDEV.P(Table2[1Y Return vs Nifty])</f>
        <v>-0.14997773469530948</v>
      </c>
      <c r="I474">
        <v>-7.56965719924023</v>
      </c>
      <c r="J474">
        <f>(Table2[[#This Row],[1M Return vs Nifty]]-AVERAGE(Table2[1M Return vs Nifty]))/_xlfn.STDEV.P(Table2[1M Return vs Nifty])</f>
        <v>-0.83760585853466663</v>
      </c>
      <c r="K474">
        <v>7.3024445732906003</v>
      </c>
      <c r="L474">
        <f>(Table2[[#This Row],[6M Return vs Nifty]]-AVERAGE(Table2[6M Return vs Nifty]))/_xlfn.STDEV.P(Table2[6M Return vs Nifty])</f>
        <v>5.4528926623747885E-2</v>
      </c>
      <c r="M474">
        <v>-4.9975365158174103</v>
      </c>
      <c r="N474">
        <f>(Table2[[#This Row],[1W Return vs Nifty]]-AVERAGE(Table2[1W Return vs Nifty]))/_xlfn.STDEV.P(Table2[1W Return vs Nifty])</f>
        <v>-1.1952163741353503</v>
      </c>
      <c r="O474">
        <v>188.33</v>
      </c>
      <c r="P474">
        <v>194.406601700045</v>
      </c>
      <c r="Q474">
        <v>176.94127117164001</v>
      </c>
      <c r="R474">
        <v>26.157360023788002</v>
      </c>
      <c r="S474" s="1">
        <f>(Table2[[#This Row],[Close Price]]-Table2[[#This Row],[20D EMA]])/Table2[[#This Row],[20D EMA]]</f>
        <v>-4.7682259863006518E-2</v>
      </c>
      <c r="T474" s="1">
        <f>(Table2[[#This Row],[Close Price]]-Table2[[#This Row],[50D EMA]])/Table2[[#This Row],[50D EMA]]</f>
        <v>-7.7449024716126816E-2</v>
      </c>
      <c r="U474" s="1">
        <f>(Table2[[#This Row],[Close Price]]-Table2[[#This Row],[200D EMA]])/Table2[[#This Row],[200D EMA]]</f>
        <v>1.3613154310524995E-2</v>
      </c>
      <c r="V474">
        <v>0.40185449043167898</v>
      </c>
      <c r="W474">
        <v>178</v>
      </c>
      <c r="X474">
        <v>180</v>
      </c>
      <c r="Y474">
        <v>174.82</v>
      </c>
      <c r="Z474">
        <v>183.9</v>
      </c>
      <c r="AA474">
        <v>178</v>
      </c>
      <c r="AB474">
        <v>180</v>
      </c>
      <c r="AC474" s="1">
        <f>(Table2[[#This Row],[Close Price]]/Table2[[#This Row],[Day Low]])-1</f>
        <v>7.5842696629213613E-3</v>
      </c>
      <c r="AD474" s="1">
        <f>(Table2[[#This Row],[Day High]]/Table2[[#This Row],[Close Price]])-1</f>
        <v>3.6241984945637462E-3</v>
      </c>
      <c r="AE474" s="1">
        <f>(Table2[[#This Row],[Close Price]]/Table2[[#This Row],[Current Week Low]])-1</f>
        <v>2.5912367006063475E-2</v>
      </c>
      <c r="AF474" s="1">
        <f>(Table2[[#This Row],[Current Week High]]/Table2[[#This Row],[Close Price]])-1</f>
        <v>2.5369389461946001E-2</v>
      </c>
      <c r="AG474" s="1">
        <f>(Table2[[#This Row],[Close Price]]/Table2[[#This Row],[Current Month Low]])-1</f>
        <v>7.5842696629213613E-3</v>
      </c>
      <c r="AH474" s="1">
        <f>(Table2[[#This Row],[Current Month High]]/Table2[[#This Row],[Close Price]])-1</f>
        <v>3.6241984945637462E-3</v>
      </c>
      <c r="AI474">
        <v>36.269863395595202</v>
      </c>
      <c r="AJ474">
        <v>43.9406099518459</v>
      </c>
      <c r="AK474" t="str">
        <f>IF(AND(Table2[[#This Row],[20D EMA]]&gt;Table2[[#This Row],[50D EMA]],Table2[[#This Row],[50D EMA]]&gt;Table2[[#This Row],[200D EMA]]),"Uptrend","Downtrend/NoTrend")</f>
        <v>Downtrend/NoTrend</v>
      </c>
      <c r="AL474">
        <v>0.03</v>
      </c>
      <c r="AM474" t="s">
        <v>3181</v>
      </c>
      <c r="AN474">
        <v>-7.86</v>
      </c>
      <c r="AO474" t="s">
        <v>3180</v>
      </c>
      <c r="AP474">
        <v>-6.0435391460095002E-2</v>
      </c>
      <c r="AQ474">
        <f>(Table2[[#This Row],[Sharpe Ratio]]-AVERAGE(Table2[Sharpe Ratio]))/_xlfn.STDEV.P(Table2[Sharpe Ratio])</f>
        <v>-1.404961797580536</v>
      </c>
      <c r="AR4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4">
        <f>_xlfn.RANK.AVG(Table2[[#This Row],[1Y Return vs Nifty Z-Score]],Table2[1Y Return vs Nifty Z-Score])</f>
        <v>348</v>
      </c>
      <c r="AT474">
        <f>_xlfn.RANK.AVG(Table2[[#This Row],[6M Return vs Nifty Z-Score]],Table2[6M Return vs Nifty Z-Score])</f>
        <v>300</v>
      </c>
      <c r="AU474">
        <f>_xlfn.RANK.AVG(Table2[[#This Row],[Sharpe Ratio Z-Score]],Table2[Sharpe Ratio Z-Score])</f>
        <v>678</v>
      </c>
      <c r="AV474">
        <f>(Table2[[#This Row],[Rank 1Y]]+Table2[[#This Row],[Rank 6M]]+Table2[[#This Row],[Rank Sharpe]])/3</f>
        <v>442</v>
      </c>
    </row>
    <row r="475" spans="1:48" hidden="1" x14ac:dyDescent="0.3">
      <c r="A475" t="s">
        <v>292</v>
      </c>
      <c r="B475" t="s">
        <v>293</v>
      </c>
      <c r="C475" t="s">
        <v>3135</v>
      </c>
      <c r="D475" t="s">
        <v>294</v>
      </c>
      <c r="E475">
        <v>89816.0193861679</v>
      </c>
      <c r="F475">
        <v>84.33</v>
      </c>
      <c r="G475">
        <v>12.208780229880899</v>
      </c>
      <c r="H475">
        <f>(Table2[[#This Row],[1Y Return vs Nifty]]-AVERAGE(Table2[1Y Return vs Nifty]))/_xlfn.STDEV.P(Table2[1Y Return vs Nifty])</f>
        <v>-0.20831406647337208</v>
      </c>
      <c r="I475">
        <v>0.78293018496251299</v>
      </c>
      <c r="J475">
        <f>(Table2[[#This Row],[1M Return vs Nifty]]-AVERAGE(Table2[1M Return vs Nifty]))/_xlfn.STDEV.P(Table2[1M Return vs Nifty])</f>
        <v>5.4966271411134408E-2</v>
      </c>
      <c r="K475">
        <v>-14.9496921368013</v>
      </c>
      <c r="L475">
        <f>(Table2[[#This Row],[6M Return vs Nifty]]-AVERAGE(Table2[6M Return vs Nifty]))/_xlfn.STDEV.P(Table2[6M Return vs Nifty])</f>
        <v>-0.71955349804772417</v>
      </c>
      <c r="M475">
        <v>2.3831461039479498</v>
      </c>
      <c r="N475">
        <f>(Table2[[#This Row],[1W Return vs Nifty]]-AVERAGE(Table2[1W Return vs Nifty]))/_xlfn.STDEV.P(Table2[1W Return vs Nifty])</f>
        <v>0.20658249752395152</v>
      </c>
      <c r="O475">
        <v>83.16</v>
      </c>
      <c r="P475">
        <v>85.9780553663376</v>
      </c>
      <c r="Q475">
        <v>84.177513209612798</v>
      </c>
      <c r="R475">
        <v>56.879061555028798</v>
      </c>
      <c r="S475" s="1">
        <f>(Table2[[#This Row],[Close Price]]-Table2[[#This Row],[20D EMA]])/Table2[[#This Row],[20D EMA]]</f>
        <v>1.4069264069264091E-2</v>
      </c>
      <c r="T475" s="1">
        <f>(Table2[[#This Row],[Close Price]]-Table2[[#This Row],[50D EMA]])/Table2[[#This Row],[50D EMA]]</f>
        <v>-1.9168325677005871E-2</v>
      </c>
      <c r="U475" s="1">
        <f>(Table2[[#This Row],[Close Price]]-Table2[[#This Row],[200D EMA]])/Table2[[#This Row],[200D EMA]]</f>
        <v>1.8114907957364936E-3</v>
      </c>
      <c r="V475">
        <v>0.91487080348154903</v>
      </c>
      <c r="W475">
        <v>84</v>
      </c>
      <c r="X475">
        <v>84.75</v>
      </c>
      <c r="Y475">
        <v>80.930000000000007</v>
      </c>
      <c r="Z475">
        <v>84.82</v>
      </c>
      <c r="AA475">
        <v>84</v>
      </c>
      <c r="AB475">
        <v>84.75</v>
      </c>
      <c r="AC475" s="1">
        <f>(Table2[[#This Row],[Close Price]]/Table2[[#This Row],[Day Low]])-1</f>
        <v>3.9285714285715034E-3</v>
      </c>
      <c r="AD475" s="1">
        <f>(Table2[[#This Row],[Day High]]/Table2[[#This Row],[Close Price]])-1</f>
        <v>4.9804340092494126E-3</v>
      </c>
      <c r="AE475" s="1">
        <f>(Table2[[#This Row],[Close Price]]/Table2[[#This Row],[Current Week Low]])-1</f>
        <v>4.2011614975904887E-2</v>
      </c>
      <c r="AF475" s="1">
        <f>(Table2[[#This Row],[Current Week High]]/Table2[[#This Row],[Close Price]])-1</f>
        <v>5.8105063441242777E-3</v>
      </c>
      <c r="AG475" s="1">
        <f>(Table2[[#This Row],[Close Price]]/Table2[[#This Row],[Current Month Low]])-1</f>
        <v>3.9285714285715034E-3</v>
      </c>
      <c r="AH475" s="1">
        <f>(Table2[[#This Row],[Current Month High]]/Table2[[#This Row],[Close Price]])-1</f>
        <v>4.9804340092494126E-3</v>
      </c>
      <c r="AI475">
        <v>27.949721332858999</v>
      </c>
      <c r="AJ475">
        <v>41.731092436974699</v>
      </c>
      <c r="AK475" t="str">
        <f>IF(AND(Table2[[#This Row],[20D EMA]]&gt;Table2[[#This Row],[50D EMA]],Table2[[#This Row],[50D EMA]]&gt;Table2[[#This Row],[200D EMA]]),"Uptrend","Downtrend/NoTrend")</f>
        <v>Downtrend/NoTrend</v>
      </c>
      <c r="AL475">
        <v>-0.13</v>
      </c>
      <c r="AM475" t="s">
        <v>3180</v>
      </c>
      <c r="AN475">
        <v>1.87</v>
      </c>
      <c r="AO475" t="s">
        <v>3181</v>
      </c>
      <c r="AP475">
        <v>4.1667120318258997E-2</v>
      </c>
      <c r="AQ475">
        <f>(Table2[[#This Row],[Sharpe Ratio]]-AVERAGE(Table2[Sharpe Ratio]))/_xlfn.STDEV.P(Table2[Sharpe Ratio])</f>
        <v>-0.19204155624292318</v>
      </c>
      <c r="AR4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5">
        <f>_xlfn.RANK.AVG(Table2[[#This Row],[1Y Return vs Nifty Z-Score]],Table2[1Y Return vs Nifty Z-Score])</f>
        <v>367</v>
      </c>
      <c r="AT475">
        <f>_xlfn.RANK.AVG(Table2[[#This Row],[6M Return vs Nifty Z-Score]],Table2[6M Return vs Nifty Z-Score])</f>
        <v>565</v>
      </c>
      <c r="AU475">
        <f>_xlfn.RANK.AVG(Table2[[#This Row],[Sharpe Ratio Z-Score]],Table2[Sharpe Ratio Z-Score])</f>
        <v>396</v>
      </c>
      <c r="AV475">
        <f>(Table2[[#This Row],[Rank 1Y]]+Table2[[#This Row],[Rank 6M]]+Table2[[#This Row],[Rank Sharpe]])/3</f>
        <v>442.66666666666669</v>
      </c>
    </row>
    <row r="476" spans="1:48" hidden="1" x14ac:dyDescent="0.3">
      <c r="A476" t="s">
        <v>179</v>
      </c>
      <c r="B476" t="s">
        <v>180</v>
      </c>
      <c r="C476" t="s">
        <v>3143</v>
      </c>
      <c r="D476" t="s">
        <v>75</v>
      </c>
      <c r="E476">
        <v>142964.31981361599</v>
      </c>
      <c r="F476">
        <v>582.45000000000005</v>
      </c>
      <c r="G476">
        <v>15.240558953488801</v>
      </c>
      <c r="H476">
        <f>(Table2[[#This Row],[1Y Return vs Nifty]]-AVERAGE(Table2[1Y Return vs Nifty]))/_xlfn.STDEV.P(Table2[1Y Return vs Nifty])</f>
        <v>-0.15709225543435482</v>
      </c>
      <c r="I476">
        <v>-2.0999869100747599</v>
      </c>
      <c r="J476">
        <f>(Table2[[#This Row],[1M Return vs Nifty]]-AVERAGE(Table2[1M Return vs Nifty]))/_xlfn.STDEV.P(Table2[1M Return vs Nifty])</f>
        <v>-0.25310730311276675</v>
      </c>
      <c r="K476">
        <v>-14.4305563350902</v>
      </c>
      <c r="L476">
        <f>(Table2[[#This Row],[6M Return vs Nifty]]-AVERAGE(Table2[6M Return vs Nifty]))/_xlfn.STDEV.P(Table2[6M Return vs Nifty])</f>
        <v>-0.70149438285542698</v>
      </c>
      <c r="M476">
        <v>3.3070116543119399</v>
      </c>
      <c r="N476">
        <f>(Table2[[#This Row],[1W Return vs Nifty]]-AVERAGE(Table2[1W Return vs Nifty]))/_xlfn.STDEV.P(Table2[1W Return vs Nifty])</f>
        <v>0.38205050675618057</v>
      </c>
      <c r="O476">
        <v>581.58000000000004</v>
      </c>
      <c r="P476">
        <v>601.15555509896399</v>
      </c>
      <c r="Q476">
        <v>596.615386212722</v>
      </c>
      <c r="R476">
        <v>54.320136419513403</v>
      </c>
      <c r="S476" s="1">
        <f>(Table2[[#This Row],[Close Price]]-Table2[[#This Row],[20D EMA]])/Table2[[#This Row],[20D EMA]]</f>
        <v>1.4959248942535929E-3</v>
      </c>
      <c r="T476" s="1">
        <f>(Table2[[#This Row],[Close Price]]-Table2[[#This Row],[50D EMA]])/Table2[[#This Row],[50D EMA]]</f>
        <v>-3.1115998081203088E-2</v>
      </c>
      <c r="U476" s="1">
        <f>(Table2[[#This Row],[Close Price]]-Table2[[#This Row],[200D EMA]])/Table2[[#This Row],[200D EMA]]</f>
        <v>-2.3742911329597046E-2</v>
      </c>
      <c r="V476">
        <v>1.05622616618427</v>
      </c>
      <c r="W476">
        <v>580.04999999999995</v>
      </c>
      <c r="X476">
        <v>585.5</v>
      </c>
      <c r="Y476">
        <v>547.04999999999995</v>
      </c>
      <c r="Z476">
        <v>586.79999999999995</v>
      </c>
      <c r="AA476">
        <v>580.04999999999995</v>
      </c>
      <c r="AB476">
        <v>585.5</v>
      </c>
      <c r="AC476" s="1">
        <f>(Table2[[#This Row],[Close Price]]/Table2[[#This Row],[Day Low]])-1</f>
        <v>4.1375743470390969E-3</v>
      </c>
      <c r="AD476" s="1">
        <f>(Table2[[#This Row],[Day High]]/Table2[[#This Row],[Close Price]])-1</f>
        <v>5.2365009872090695E-3</v>
      </c>
      <c r="AE476" s="1">
        <f>(Table2[[#This Row],[Close Price]]/Table2[[#This Row],[Current Week Low]])-1</f>
        <v>6.4710721140663674E-2</v>
      </c>
      <c r="AF476" s="1">
        <f>(Table2[[#This Row],[Current Week High]]/Table2[[#This Row],[Close Price]])-1</f>
        <v>7.468452227658906E-3</v>
      </c>
      <c r="AG476" s="1">
        <f>(Table2[[#This Row],[Close Price]]/Table2[[#This Row],[Current Month Low]])-1</f>
        <v>4.1375743470390969E-3</v>
      </c>
      <c r="AH476" s="1">
        <f>(Table2[[#This Row],[Current Month High]]/Table2[[#This Row],[Close Price]])-1</f>
        <v>5.2365009872090695E-3</v>
      </c>
      <c r="AI476">
        <v>21.375225341230902</v>
      </c>
      <c r="AJ476">
        <v>44.152951367405002</v>
      </c>
      <c r="AK476" t="str">
        <f>IF(AND(Table2[[#This Row],[20D EMA]]&gt;Table2[[#This Row],[50D EMA]],Table2[[#This Row],[50D EMA]]&gt;Table2[[#This Row],[200D EMA]]),"Uptrend","Downtrend/NoTrend")</f>
        <v>Downtrend/NoTrend</v>
      </c>
      <c r="AL476">
        <v>-0.05</v>
      </c>
      <c r="AM476" t="s">
        <v>3180</v>
      </c>
      <c r="AN476">
        <v>-1.1200000000000001</v>
      </c>
      <c r="AO476" t="s">
        <v>3180</v>
      </c>
      <c r="AP476">
        <v>2.9984207342113E-2</v>
      </c>
      <c r="AQ476">
        <f>(Table2[[#This Row],[Sharpe Ratio]]-AVERAGE(Table2[Sharpe Ratio]))/_xlfn.STDEV.P(Table2[Sharpe Ratio])</f>
        <v>-0.3308279717751364</v>
      </c>
      <c r="AR4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6">
        <f>_xlfn.RANK.AVG(Table2[[#This Row],[1Y Return vs Nifty Z-Score]],Table2[1Y Return vs Nifty Z-Score])</f>
        <v>350</v>
      </c>
      <c r="AT476">
        <f>_xlfn.RANK.AVG(Table2[[#This Row],[6M Return vs Nifty Z-Score]],Table2[6M Return vs Nifty Z-Score])</f>
        <v>554</v>
      </c>
      <c r="AU476">
        <f>_xlfn.RANK.AVG(Table2[[#This Row],[Sharpe Ratio Z-Score]],Table2[Sharpe Ratio Z-Score])</f>
        <v>425</v>
      </c>
      <c r="AV476">
        <f>(Table2[[#This Row],[Rank 1Y]]+Table2[[#This Row],[Rank 6M]]+Table2[[#This Row],[Rank Sharpe]])/3</f>
        <v>443</v>
      </c>
    </row>
    <row r="477" spans="1:48" hidden="1" x14ac:dyDescent="0.3">
      <c r="A477" t="s">
        <v>195</v>
      </c>
      <c r="B477" t="s">
        <v>196</v>
      </c>
      <c r="C477" t="s">
        <v>3137</v>
      </c>
      <c r="D477" t="s">
        <v>197</v>
      </c>
      <c r="E477">
        <v>131237.58873621299</v>
      </c>
      <c r="F477">
        <v>1275.0999999999999</v>
      </c>
      <c r="G477">
        <v>2.8357295036979302</v>
      </c>
      <c r="H477">
        <f>(Table2[[#This Row],[1Y Return vs Nifty]]-AVERAGE(Table2[1Y Return vs Nifty]))/_xlfn.STDEV.P(Table2[1Y Return vs Nifty])</f>
        <v>-0.36667147871364592</v>
      </c>
      <c r="I477">
        <v>-1.63820189496677</v>
      </c>
      <c r="J477">
        <f>(Table2[[#This Row],[1M Return vs Nifty]]-AVERAGE(Table2[1M Return vs Nifty]))/_xlfn.STDEV.P(Table2[1M Return vs Nifty])</f>
        <v>-0.2037601468900683</v>
      </c>
      <c r="K477">
        <v>-4.1290172729807102</v>
      </c>
      <c r="L477">
        <f>(Table2[[#This Row],[6M Return vs Nifty]]-AVERAGE(Table2[6M Return vs Nifty]))/_xlfn.STDEV.P(Table2[6M Return vs Nifty])</f>
        <v>-0.34313597265255058</v>
      </c>
      <c r="M477">
        <v>-0.88749536103382498</v>
      </c>
      <c r="N477">
        <f>(Table2[[#This Row],[1W Return vs Nifty]]-AVERAGE(Table2[1W Return vs Nifty]))/_xlfn.STDEV.P(Table2[1W Return vs Nifty])</f>
        <v>-0.41460415300829045</v>
      </c>
      <c r="O477">
        <v>1315.66</v>
      </c>
      <c r="P477">
        <v>1360.95843414502</v>
      </c>
      <c r="Q477">
        <v>1312.90733241168</v>
      </c>
      <c r="R477">
        <v>46.034818061679701</v>
      </c>
      <c r="S477" s="1">
        <f>(Table2[[#This Row],[Close Price]]-Table2[[#This Row],[20D EMA]])/Table2[[#This Row],[20D EMA]]</f>
        <v>-3.0828633537540222E-2</v>
      </c>
      <c r="T477" s="1">
        <f>(Table2[[#This Row],[Close Price]]-Table2[[#This Row],[50D EMA]])/Table2[[#This Row],[50D EMA]]</f>
        <v>-6.308674239486084E-2</v>
      </c>
      <c r="U477" s="1">
        <f>(Table2[[#This Row],[Close Price]]-Table2[[#This Row],[200D EMA]])/Table2[[#This Row],[200D EMA]]</f>
        <v>-2.8796649602247121E-2</v>
      </c>
      <c r="V477">
        <v>0.80262843594077904</v>
      </c>
      <c r="W477">
        <v>1250</v>
      </c>
      <c r="X477">
        <v>1293.5</v>
      </c>
      <c r="Y477">
        <v>1250</v>
      </c>
      <c r="Z477">
        <v>1319.75</v>
      </c>
      <c r="AA477">
        <v>1250</v>
      </c>
      <c r="AB477">
        <v>1293.5</v>
      </c>
      <c r="AC477" s="1">
        <f>(Table2[[#This Row],[Close Price]]/Table2[[#This Row],[Day Low]])-1</f>
        <v>2.0079999999999876E-2</v>
      </c>
      <c r="AD477" s="1">
        <f>(Table2[[#This Row],[Day High]]/Table2[[#This Row],[Close Price]])-1</f>
        <v>1.4430240765430202E-2</v>
      </c>
      <c r="AE477" s="1">
        <f>(Table2[[#This Row],[Close Price]]/Table2[[#This Row],[Current Week Low]])-1</f>
        <v>2.0079999999999876E-2</v>
      </c>
      <c r="AF477" s="1">
        <f>(Table2[[#This Row],[Current Week High]]/Table2[[#This Row],[Close Price]])-1</f>
        <v>3.5016861422633605E-2</v>
      </c>
      <c r="AG477" s="1">
        <f>(Table2[[#This Row],[Close Price]]/Table2[[#This Row],[Current Month Low]])-1</f>
        <v>2.0079999999999876E-2</v>
      </c>
      <c r="AH477" s="1">
        <f>(Table2[[#This Row],[Current Month High]]/Table2[[#This Row],[Close Price]])-1</f>
        <v>1.4430240765430202E-2</v>
      </c>
      <c r="AI477">
        <v>20.9199278487961</v>
      </c>
      <c r="AJ477">
        <v>31.0348371184872</v>
      </c>
      <c r="AK477" t="str">
        <f>IF(AND(Table2[[#This Row],[20D EMA]]&gt;Table2[[#This Row],[50D EMA]],Table2[[#This Row],[50D EMA]]&gt;Table2[[#This Row],[200D EMA]]),"Uptrend","Downtrend/NoTrend")</f>
        <v>Downtrend/NoTrend</v>
      </c>
      <c r="AL477">
        <v>-0.04</v>
      </c>
      <c r="AM477" t="s">
        <v>3180</v>
      </c>
      <c r="AN477">
        <v>-6.31</v>
      </c>
      <c r="AO477" t="s">
        <v>3180</v>
      </c>
      <c r="AP477">
        <v>1.3725295228383E-2</v>
      </c>
      <c r="AQ477">
        <f>(Table2[[#This Row],[Sharpe Ratio]]-AVERAGE(Table2[Sharpe Ratio]))/_xlfn.STDEV.P(Table2[Sharpe Ratio])</f>
        <v>-0.52397467562589595</v>
      </c>
      <c r="AR4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7">
        <f>_xlfn.RANK.AVG(Table2[[#This Row],[1Y Return vs Nifty Z-Score]],Table2[1Y Return vs Nifty Z-Score])</f>
        <v>432</v>
      </c>
      <c r="AT477">
        <f>_xlfn.RANK.AVG(Table2[[#This Row],[6M Return vs Nifty Z-Score]],Table2[6M Return vs Nifty Z-Score])</f>
        <v>431</v>
      </c>
      <c r="AU477">
        <f>_xlfn.RANK.AVG(Table2[[#This Row],[Sharpe Ratio Z-Score]],Table2[Sharpe Ratio Z-Score])</f>
        <v>466</v>
      </c>
      <c r="AV477">
        <f>(Table2[[#This Row],[Rank 1Y]]+Table2[[#This Row],[Rank 6M]]+Table2[[#This Row],[Rank Sharpe]])/3</f>
        <v>443</v>
      </c>
    </row>
    <row r="478" spans="1:48" hidden="1" x14ac:dyDescent="0.3">
      <c r="A478" t="s">
        <v>1515</v>
      </c>
      <c r="B478" t="s">
        <v>1516</v>
      </c>
      <c r="C478" t="s">
        <v>3142</v>
      </c>
      <c r="D478" t="s">
        <v>1443</v>
      </c>
      <c r="E478">
        <v>6704.3397711377102</v>
      </c>
      <c r="F478">
        <v>334.6</v>
      </c>
      <c r="G478">
        <v>18.506652012770498</v>
      </c>
      <c r="H478">
        <f>(Table2[[#This Row],[1Y Return vs Nifty]]-AVERAGE(Table2[1Y Return vs Nifty]))/_xlfn.STDEV.P(Table2[1Y Return vs Nifty])</f>
        <v>-0.10191171068823726</v>
      </c>
      <c r="I478">
        <v>-13.203902807100199</v>
      </c>
      <c r="J478">
        <f>(Table2[[#This Row],[1M Return vs Nifty]]-AVERAGE(Table2[1M Return vs Nifty]))/_xlfn.STDEV.P(Table2[1M Return vs Nifty])</f>
        <v>-1.4396912210124833</v>
      </c>
      <c r="K478">
        <v>-31.722624715163199</v>
      </c>
      <c r="L478">
        <f>(Table2[[#This Row],[6M Return vs Nifty]]-AVERAGE(Table2[6M Return vs Nifty]))/_xlfn.STDEV.P(Table2[6M Return vs Nifty])</f>
        <v>-1.3030315023519625</v>
      </c>
      <c r="M478">
        <v>-4.3901900503253604</v>
      </c>
      <c r="N478">
        <f>(Table2[[#This Row],[1W Return vs Nifty]]-AVERAGE(Table2[1W Return vs Nifty]))/_xlfn.STDEV.P(Table2[1W Return vs Nifty])</f>
        <v>-1.0798642266587681</v>
      </c>
      <c r="O478">
        <v>352.26</v>
      </c>
      <c r="P478">
        <v>379.85213647665199</v>
      </c>
      <c r="Q478">
        <v>383.22594834122702</v>
      </c>
      <c r="R478">
        <v>19.062247241422501</v>
      </c>
      <c r="S478" s="1">
        <f>(Table2[[#This Row],[Close Price]]-Table2[[#This Row],[20D EMA]])/Table2[[#This Row],[20D EMA]]</f>
        <v>-5.0133424175324952E-2</v>
      </c>
      <c r="T478" s="1">
        <f>(Table2[[#This Row],[Close Price]]-Table2[[#This Row],[50D EMA]])/Table2[[#This Row],[50D EMA]]</f>
        <v>-0.11913092524999774</v>
      </c>
      <c r="U478" s="1">
        <f>(Table2[[#This Row],[Close Price]]-Table2[[#This Row],[200D EMA]])/Table2[[#This Row],[200D EMA]]</f>
        <v>-0.12688584515662837</v>
      </c>
      <c r="V478">
        <v>0.66566896049754798</v>
      </c>
      <c r="W478">
        <v>333</v>
      </c>
      <c r="X478">
        <v>336.5</v>
      </c>
      <c r="Y478">
        <v>314.2</v>
      </c>
      <c r="Z478">
        <v>336.5</v>
      </c>
      <c r="AA478">
        <v>333</v>
      </c>
      <c r="AB478">
        <v>336.5</v>
      </c>
      <c r="AC478" s="1">
        <f>(Table2[[#This Row],[Close Price]]/Table2[[#This Row],[Day Low]])-1</f>
        <v>4.8048048048048297E-3</v>
      </c>
      <c r="AD478" s="1">
        <f>(Table2[[#This Row],[Day High]]/Table2[[#This Row],[Close Price]])-1</f>
        <v>5.6784219964136629E-3</v>
      </c>
      <c r="AE478" s="1">
        <f>(Table2[[#This Row],[Close Price]]/Table2[[#This Row],[Current Week Low]])-1</f>
        <v>6.4926798217695758E-2</v>
      </c>
      <c r="AF478" s="1">
        <f>(Table2[[#This Row],[Current Week High]]/Table2[[#This Row],[Close Price]])-1</f>
        <v>5.6784219964136629E-3</v>
      </c>
      <c r="AG478" s="1">
        <f>(Table2[[#This Row],[Close Price]]/Table2[[#This Row],[Current Month Low]])-1</f>
        <v>4.8048048048048297E-3</v>
      </c>
      <c r="AH478" s="1">
        <f>(Table2[[#This Row],[Current Month High]]/Table2[[#This Row],[Close Price]])-1</f>
        <v>5.6784219964136629E-3</v>
      </c>
      <c r="AI478">
        <v>75.732217573221703</v>
      </c>
      <c r="AJ478">
        <v>47.368421052631497</v>
      </c>
      <c r="AK478" t="str">
        <f>IF(AND(Table2[[#This Row],[20D EMA]]&gt;Table2[[#This Row],[50D EMA]],Table2[[#This Row],[50D EMA]]&gt;Table2[[#This Row],[200D EMA]]),"Uptrend","Downtrend/NoTrend")</f>
        <v>Downtrend/NoTrend</v>
      </c>
      <c r="AL478">
        <v>-0.23</v>
      </c>
      <c r="AM478" t="s">
        <v>3180</v>
      </c>
      <c r="AN478">
        <v>-11.38</v>
      </c>
      <c r="AO478" t="s">
        <v>3180</v>
      </c>
      <c r="AP478">
        <v>6.7868444085714005E-2</v>
      </c>
      <c r="AQ478">
        <f>(Table2[[#This Row],[Sharpe Ratio]]-AVERAGE(Table2[Sharpe Ratio]))/_xlfn.STDEV.P(Table2[Sharpe Ratio])</f>
        <v>0.11921538929016334</v>
      </c>
      <c r="AR4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8">
        <f>_xlfn.RANK.AVG(Table2[[#This Row],[1Y Return vs Nifty Z-Score]],Table2[1Y Return vs Nifty Z-Score])</f>
        <v>320</v>
      </c>
      <c r="AT478">
        <f>_xlfn.RANK.AVG(Table2[[#This Row],[6M Return vs Nifty Z-Score]],Table2[6M Return vs Nifty Z-Score])</f>
        <v>700</v>
      </c>
      <c r="AU478">
        <f>_xlfn.RANK.AVG(Table2[[#This Row],[Sharpe Ratio Z-Score]],Table2[Sharpe Ratio Z-Score])</f>
        <v>310</v>
      </c>
      <c r="AV478">
        <f>(Table2[[#This Row],[Rank 1Y]]+Table2[[#This Row],[Rank 6M]]+Table2[[#This Row],[Rank Sharpe]])/3</f>
        <v>443.33333333333331</v>
      </c>
    </row>
    <row r="479" spans="1:48" hidden="1" x14ac:dyDescent="0.3">
      <c r="A479" t="s">
        <v>405</v>
      </c>
      <c r="B479" t="s">
        <v>406</v>
      </c>
      <c r="C479" t="s">
        <v>3135</v>
      </c>
      <c r="D479" t="s">
        <v>32</v>
      </c>
      <c r="E479">
        <v>55116.465376702501</v>
      </c>
      <c r="F479">
        <v>46.56</v>
      </c>
      <c r="G479">
        <v>-3.6649533267481198</v>
      </c>
      <c r="H479">
        <f>(Table2[[#This Row],[1Y Return vs Nifty]]-AVERAGE(Table2[1Y Return vs Nifty]))/_xlfn.STDEV.P(Table2[1Y Return vs Nifty])</f>
        <v>-0.47650032109348811</v>
      </c>
      <c r="I479">
        <v>0.89715884773784105</v>
      </c>
      <c r="J479">
        <f>(Table2[[#This Row],[1M Return vs Nifty]]-AVERAGE(Table2[1M Return vs Nifty]))/_xlfn.STDEV.P(Table2[1M Return vs Nifty])</f>
        <v>6.7172946557935889E-2</v>
      </c>
      <c r="K479">
        <v>-24.744964731020101</v>
      </c>
      <c r="L479">
        <f>(Table2[[#This Row],[6M Return vs Nifty]]-AVERAGE(Table2[6M Return vs Nifty]))/_xlfn.STDEV.P(Table2[6M Return vs Nifty])</f>
        <v>-1.060300477038381</v>
      </c>
      <c r="M479">
        <v>4.2845119794517599</v>
      </c>
      <c r="N479">
        <f>(Table2[[#This Row],[1W Return vs Nifty]]-AVERAGE(Table2[1W Return vs Nifty]))/_xlfn.STDEV.P(Table2[1W Return vs Nifty])</f>
        <v>0.56770526572902502</v>
      </c>
      <c r="O479">
        <v>45.65</v>
      </c>
      <c r="P479">
        <v>47.514411559377898</v>
      </c>
      <c r="Q479">
        <v>48.803225062861301</v>
      </c>
      <c r="R479">
        <v>57.465261885330698</v>
      </c>
      <c r="S479" s="1">
        <f>(Table2[[#This Row],[Close Price]]-Table2[[#This Row],[20D EMA]])/Table2[[#This Row],[20D EMA]]</f>
        <v>1.9934282584885075E-2</v>
      </c>
      <c r="T479" s="1">
        <f>(Table2[[#This Row],[Close Price]]-Table2[[#This Row],[50D EMA]])/Table2[[#This Row],[50D EMA]]</f>
        <v>-2.0086780579933829E-2</v>
      </c>
      <c r="U479" s="1">
        <f>(Table2[[#This Row],[Close Price]]-Table2[[#This Row],[200D EMA]])/Table2[[#This Row],[200D EMA]]</f>
        <v>-4.5964689013316205E-2</v>
      </c>
      <c r="V479">
        <v>1.4505091185530601</v>
      </c>
      <c r="W479">
        <v>46.07</v>
      </c>
      <c r="X479">
        <v>46.73</v>
      </c>
      <c r="Y479">
        <v>42.52</v>
      </c>
      <c r="Z479">
        <v>46.74</v>
      </c>
      <c r="AA479">
        <v>46.07</v>
      </c>
      <c r="AB479">
        <v>46.73</v>
      </c>
      <c r="AC479" s="1">
        <f>(Table2[[#This Row],[Close Price]]/Table2[[#This Row],[Day Low]])-1</f>
        <v>1.0635988712828448E-2</v>
      </c>
      <c r="AD479" s="1">
        <f>(Table2[[#This Row],[Day High]]/Table2[[#This Row],[Close Price]])-1</f>
        <v>3.6512027491408805E-3</v>
      </c>
      <c r="AE479" s="1">
        <f>(Table2[[#This Row],[Close Price]]/Table2[[#This Row],[Current Week Low]])-1</f>
        <v>9.5014111006585189E-2</v>
      </c>
      <c r="AF479" s="1">
        <f>(Table2[[#This Row],[Current Week High]]/Table2[[#This Row],[Close Price]])-1</f>
        <v>3.8659793814432852E-3</v>
      </c>
      <c r="AG479" s="1">
        <f>(Table2[[#This Row],[Close Price]]/Table2[[#This Row],[Current Month Low]])-1</f>
        <v>1.0635988712828448E-2</v>
      </c>
      <c r="AH479" s="1">
        <f>(Table2[[#This Row],[Current Month High]]/Table2[[#This Row],[Close Price]])-1</f>
        <v>3.6512027491408805E-3</v>
      </c>
      <c r="AI479">
        <v>51.739690721649403</v>
      </c>
      <c r="AJ479">
        <v>26.866485013623901</v>
      </c>
      <c r="AK479" t="str">
        <f>IF(AND(Table2[[#This Row],[20D EMA]]&gt;Table2[[#This Row],[50D EMA]],Table2[[#This Row],[50D EMA]]&gt;Table2[[#This Row],[200D EMA]]),"Uptrend","Downtrend/NoTrend")</f>
        <v>Downtrend/NoTrend</v>
      </c>
      <c r="AL479">
        <v>-0.1</v>
      </c>
      <c r="AM479" t="s">
        <v>3180</v>
      </c>
      <c r="AN479">
        <v>2.19</v>
      </c>
      <c r="AO479" t="s">
        <v>3181</v>
      </c>
      <c r="AP479">
        <v>0.109777573050162</v>
      </c>
      <c r="AQ479">
        <f>(Table2[[#This Row],[Sharpe Ratio]]-AVERAGE(Table2[Sharpe Ratio]))/_xlfn.STDEV.P(Table2[Sharpe Ratio])</f>
        <v>0.61707219939641589</v>
      </c>
      <c r="AR4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9">
        <f>_xlfn.RANK.AVG(Table2[[#This Row],[1Y Return vs Nifty Z-Score]],Table2[1Y Return vs Nifty Z-Score])</f>
        <v>478</v>
      </c>
      <c r="AT479">
        <f>_xlfn.RANK.AVG(Table2[[#This Row],[6M Return vs Nifty Z-Score]],Table2[6M Return vs Nifty Z-Score])</f>
        <v>666</v>
      </c>
      <c r="AU479">
        <f>_xlfn.RANK.AVG(Table2[[#This Row],[Sharpe Ratio Z-Score]],Table2[Sharpe Ratio Z-Score])</f>
        <v>187</v>
      </c>
      <c r="AV479">
        <f>(Table2[[#This Row],[Rank 1Y]]+Table2[[#This Row],[Rank 6M]]+Table2[[#This Row],[Rank Sharpe]])/3</f>
        <v>443.66666666666669</v>
      </c>
    </row>
    <row r="480" spans="1:48" hidden="1" x14ac:dyDescent="0.3">
      <c r="A480" t="s">
        <v>942</v>
      </c>
      <c r="B480" t="s">
        <v>943</v>
      </c>
      <c r="C480" t="s">
        <v>3138</v>
      </c>
      <c r="D480" t="s">
        <v>46</v>
      </c>
      <c r="E480">
        <v>15658.564017106601</v>
      </c>
      <c r="F480">
        <v>1601.55</v>
      </c>
      <c r="G480">
        <v>16.5404584794335</v>
      </c>
      <c r="H480">
        <f>(Table2[[#This Row],[1Y Return vs Nifty]]-AVERAGE(Table2[1Y Return vs Nifty]))/_xlfn.STDEV.P(Table2[1Y Return vs Nifty])</f>
        <v>-0.13513049174455238</v>
      </c>
      <c r="I480">
        <v>1.27744306147543</v>
      </c>
      <c r="J480">
        <f>(Table2[[#This Row],[1M Return vs Nifty]]-AVERAGE(Table2[1M Return vs Nifty]))/_xlfn.STDEV.P(Table2[1M Return vs Nifty])</f>
        <v>0.10781078427544248</v>
      </c>
      <c r="K480">
        <v>6.39805445005012</v>
      </c>
      <c r="L480">
        <f>(Table2[[#This Row],[6M Return vs Nifty]]-AVERAGE(Table2[6M Return vs Nifty]))/_xlfn.STDEV.P(Table2[6M Return vs Nifty])</f>
        <v>2.306801531587236E-2</v>
      </c>
      <c r="M480">
        <v>2.6291848225322498</v>
      </c>
      <c r="N480">
        <f>(Table2[[#This Row],[1W Return vs Nifty]]-AVERAGE(Table2[1W Return vs Nifty]))/_xlfn.STDEV.P(Table2[1W Return vs Nifty])</f>
        <v>0.25331215870357515</v>
      </c>
      <c r="O480">
        <v>1591.99</v>
      </c>
      <c r="P480">
        <v>1611.65522583705</v>
      </c>
      <c r="Q480">
        <v>1515.78824030795</v>
      </c>
      <c r="R480">
        <v>43.993661960290801</v>
      </c>
      <c r="S480" s="1">
        <f>(Table2[[#This Row],[Close Price]]-Table2[[#This Row],[20D EMA]])/Table2[[#This Row],[20D EMA]]</f>
        <v>6.0050628458721131E-3</v>
      </c>
      <c r="T480" s="1">
        <f>(Table2[[#This Row],[Close Price]]-Table2[[#This Row],[50D EMA]])/Table2[[#This Row],[50D EMA]]</f>
        <v>-6.2700915649013429E-3</v>
      </c>
      <c r="U480" s="1">
        <f>(Table2[[#This Row],[Close Price]]-Table2[[#This Row],[200D EMA]])/Table2[[#This Row],[200D EMA]]</f>
        <v>5.6578984723239752E-2</v>
      </c>
      <c r="V480">
        <v>0.59180234673897802</v>
      </c>
      <c r="W480">
        <v>1581.95</v>
      </c>
      <c r="X480">
        <v>1638.9</v>
      </c>
      <c r="Y480">
        <v>1496.9</v>
      </c>
      <c r="Z480">
        <v>1651</v>
      </c>
      <c r="AA480">
        <v>1581.95</v>
      </c>
      <c r="AB480">
        <v>1638.9</v>
      </c>
      <c r="AC480" s="1">
        <f>(Table2[[#This Row],[Close Price]]/Table2[[#This Row],[Day Low]])-1</f>
        <v>1.2389772116691455E-2</v>
      </c>
      <c r="AD480" s="1">
        <f>(Table2[[#This Row],[Day High]]/Table2[[#This Row],[Close Price]])-1</f>
        <v>2.3321157628547473E-2</v>
      </c>
      <c r="AE480" s="1">
        <f>(Table2[[#This Row],[Close Price]]/Table2[[#This Row],[Current Week Low]])-1</f>
        <v>6.9911149709399378E-2</v>
      </c>
      <c r="AF480" s="1">
        <f>(Table2[[#This Row],[Current Week High]]/Table2[[#This Row],[Close Price]])-1</f>
        <v>3.0876338547032534E-2</v>
      </c>
      <c r="AG480" s="1">
        <f>(Table2[[#This Row],[Close Price]]/Table2[[#This Row],[Current Month Low]])-1</f>
        <v>1.2389772116691455E-2</v>
      </c>
      <c r="AH480" s="1">
        <f>(Table2[[#This Row],[Current Month High]]/Table2[[#This Row],[Close Price]])-1</f>
        <v>2.3321157628547473E-2</v>
      </c>
      <c r="AI480">
        <v>16.137491804814001</v>
      </c>
      <c r="AJ480">
        <v>56.256402751353697</v>
      </c>
      <c r="AK480" t="str">
        <f>IF(AND(Table2[[#This Row],[20D EMA]]&gt;Table2[[#This Row],[50D EMA]],Table2[[#This Row],[50D EMA]]&gt;Table2[[#This Row],[200D EMA]]),"Uptrend","Downtrend/NoTrend")</f>
        <v>Downtrend/NoTrend</v>
      </c>
      <c r="AL480">
        <v>0.03</v>
      </c>
      <c r="AM480" t="s">
        <v>3181</v>
      </c>
      <c r="AN480">
        <v>-2.09</v>
      </c>
      <c r="AO480" t="s">
        <v>3180</v>
      </c>
      <c r="AP480">
        <v>-6.3980078275522004E-2</v>
      </c>
      <c r="AQ480">
        <f>(Table2[[#This Row],[Sharpe Ratio]]-AVERAGE(Table2[Sharpe Ratio]))/_xlfn.STDEV.P(Table2[Sharpe Ratio])</f>
        <v>-1.4470706773010193</v>
      </c>
      <c r="AR4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0">
        <f>_xlfn.RANK.AVG(Table2[[#This Row],[1Y Return vs Nifty Z-Score]],Table2[1Y Return vs Nifty Z-Score])</f>
        <v>341</v>
      </c>
      <c r="AT480">
        <f>_xlfn.RANK.AVG(Table2[[#This Row],[6M Return vs Nifty Z-Score]],Table2[6M Return vs Nifty Z-Score])</f>
        <v>309</v>
      </c>
      <c r="AU480">
        <f>_xlfn.RANK.AVG(Table2[[#This Row],[Sharpe Ratio Z-Score]],Table2[Sharpe Ratio Z-Score])</f>
        <v>682</v>
      </c>
      <c r="AV480">
        <f>(Table2[[#This Row],[Rank 1Y]]+Table2[[#This Row],[Rank 6M]]+Table2[[#This Row],[Rank Sharpe]])/3</f>
        <v>444</v>
      </c>
    </row>
    <row r="481" spans="1:48" hidden="1" x14ac:dyDescent="0.3">
      <c r="A481" t="s">
        <v>421</v>
      </c>
      <c r="B481" t="s">
        <v>422</v>
      </c>
      <c r="C481" t="s">
        <v>3135</v>
      </c>
      <c r="D481" t="s">
        <v>397</v>
      </c>
      <c r="E481">
        <v>52935.8184651134</v>
      </c>
      <c r="F481">
        <v>206.13</v>
      </c>
      <c r="G481">
        <v>-6.8090631686772802</v>
      </c>
      <c r="H481">
        <f>(Table2[[#This Row],[1Y Return vs Nifty]]-AVERAGE(Table2[1Y Return vs Nifty]))/_xlfn.STDEV.P(Table2[1Y Return vs Nifty])</f>
        <v>-0.52961996302354286</v>
      </c>
      <c r="I481">
        <v>-9.0024872489473005</v>
      </c>
      <c r="J481">
        <f>(Table2[[#This Row],[1M Return vs Nifty]]-AVERAGE(Table2[1M Return vs Nifty]))/_xlfn.STDEV.P(Table2[1M Return vs Nifty])</f>
        <v>-0.99072058939473284</v>
      </c>
      <c r="K481">
        <v>-18.8220846392243</v>
      </c>
      <c r="L481">
        <f>(Table2[[#This Row],[6M Return vs Nifty]]-AVERAGE(Table2[6M Return vs Nifty]))/_xlfn.STDEV.P(Table2[6M Return vs Nifty])</f>
        <v>-0.85426195398650873</v>
      </c>
      <c r="M481">
        <v>-4.9182802894270496</v>
      </c>
      <c r="N481">
        <f>(Table2[[#This Row],[1W Return vs Nifty]]-AVERAGE(Table2[1W Return vs Nifty]))/_xlfn.STDEV.P(Table2[1W Return vs Nifty])</f>
        <v>-1.1801633913084699</v>
      </c>
      <c r="O481">
        <v>214.31</v>
      </c>
      <c r="P481">
        <v>219.294584345348</v>
      </c>
      <c r="Q481">
        <v>210.66154152886699</v>
      </c>
      <c r="R481">
        <v>52.295684408006899</v>
      </c>
      <c r="S481" s="1">
        <f>(Table2[[#This Row],[Close Price]]-Table2[[#This Row],[20D EMA]])/Table2[[#This Row],[20D EMA]]</f>
        <v>-3.8169007512481951E-2</v>
      </c>
      <c r="T481" s="1">
        <f>(Table2[[#This Row],[Close Price]]-Table2[[#This Row],[50D EMA]])/Table2[[#This Row],[50D EMA]]</f>
        <v>-6.0031506863918914E-2</v>
      </c>
      <c r="U481" s="1">
        <f>(Table2[[#This Row],[Close Price]]-Table2[[#This Row],[200D EMA]])/Table2[[#This Row],[200D EMA]]</f>
        <v>-2.1511005264556262E-2</v>
      </c>
      <c r="V481">
        <v>1.3910190090667001</v>
      </c>
      <c r="W481">
        <v>204.16</v>
      </c>
      <c r="X481">
        <v>208.8</v>
      </c>
      <c r="Y481">
        <v>199.44</v>
      </c>
      <c r="Z481">
        <v>218.81</v>
      </c>
      <c r="AA481">
        <v>204.16</v>
      </c>
      <c r="AB481">
        <v>208.8</v>
      </c>
      <c r="AC481" s="1">
        <f>(Table2[[#This Row],[Close Price]]/Table2[[#This Row],[Day Low]])-1</f>
        <v>9.6492946708464089E-3</v>
      </c>
      <c r="AD481" s="1">
        <f>(Table2[[#This Row],[Day High]]/Table2[[#This Row],[Close Price]])-1</f>
        <v>1.2952990831029076E-2</v>
      </c>
      <c r="AE481" s="1">
        <f>(Table2[[#This Row],[Close Price]]/Table2[[#This Row],[Current Week Low]])-1</f>
        <v>3.3543922984356156E-2</v>
      </c>
      <c r="AF481" s="1">
        <f>(Table2[[#This Row],[Current Week High]]/Table2[[#This Row],[Close Price]])-1</f>
        <v>6.1514578178819335E-2</v>
      </c>
      <c r="AG481" s="1">
        <f>(Table2[[#This Row],[Close Price]]/Table2[[#This Row],[Current Month Low]])-1</f>
        <v>9.6492946708464089E-3</v>
      </c>
      <c r="AH481" s="1">
        <f>(Table2[[#This Row],[Current Month High]]/Table2[[#This Row],[Close Price]])-1</f>
        <v>1.2952990831029076E-2</v>
      </c>
      <c r="AI481">
        <v>19.7787803813127</v>
      </c>
      <c r="AJ481">
        <v>32.987096774193503</v>
      </c>
      <c r="AK481" t="str">
        <f>IF(AND(Table2[[#This Row],[20D EMA]]&gt;Table2[[#This Row],[50D EMA]],Table2[[#This Row],[50D EMA]]&gt;Table2[[#This Row],[200D EMA]]),"Uptrend","Downtrend/NoTrend")</f>
        <v>Downtrend/NoTrend</v>
      </c>
      <c r="AL481">
        <v>-0.04</v>
      </c>
      <c r="AM481" t="s">
        <v>3180</v>
      </c>
      <c r="AN481">
        <v>-8.81</v>
      </c>
      <c r="AO481" t="s">
        <v>3180</v>
      </c>
      <c r="AP481">
        <v>9.3706886949183998E-2</v>
      </c>
      <c r="AQ481">
        <f>(Table2[[#This Row],[Sharpe Ratio]]-AVERAGE(Table2[Sharpe Ratio]))/_xlfn.STDEV.P(Table2[Sharpe Ratio])</f>
        <v>0.42616151439413258</v>
      </c>
      <c r="AR4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1">
        <f>_xlfn.RANK.AVG(Table2[[#This Row],[1Y Return vs Nifty Z-Score]],Table2[1Y Return vs Nifty Z-Score])</f>
        <v>492</v>
      </c>
      <c r="AT481">
        <f>_xlfn.RANK.AVG(Table2[[#This Row],[6M Return vs Nifty Z-Score]],Table2[6M Return vs Nifty Z-Score])</f>
        <v>610</v>
      </c>
      <c r="AU481">
        <f>_xlfn.RANK.AVG(Table2[[#This Row],[Sharpe Ratio Z-Score]],Table2[Sharpe Ratio Z-Score])</f>
        <v>232</v>
      </c>
      <c r="AV481">
        <f>(Table2[[#This Row],[Rank 1Y]]+Table2[[#This Row],[Rank 6M]]+Table2[[#This Row],[Rank Sharpe]])/3</f>
        <v>444.66666666666669</v>
      </c>
    </row>
    <row r="482" spans="1:48" x14ac:dyDescent="0.3">
      <c r="A482" t="s">
        <v>461</v>
      </c>
      <c r="B482" t="s">
        <v>462</v>
      </c>
      <c r="C482" t="s">
        <v>580</v>
      </c>
      <c r="D482" t="s">
        <v>463</v>
      </c>
      <c r="E482">
        <v>48133.479222075497</v>
      </c>
      <c r="F482">
        <v>43399.7</v>
      </c>
      <c r="G482">
        <v>-12.004099658478999</v>
      </c>
      <c r="H482">
        <f>(Table2[[#This Row],[1Y Return vs Nifty]]-AVERAGE(Table2[1Y Return vs Nifty]))/_xlfn.STDEV.P(Table2[1Y Return vs Nifty])</f>
        <v>-0.61738994945077053</v>
      </c>
      <c r="I482">
        <v>7.1804135485864196</v>
      </c>
      <c r="J482">
        <f>(Table2[[#This Row],[1M Return vs Nifty]]-AVERAGE(Table2[1M Return vs Nifty]))/_xlfn.STDEV.P(Table2[1M Return vs Nifty])</f>
        <v>0.73861255842422857</v>
      </c>
      <c r="K482">
        <v>16.689691655503999</v>
      </c>
      <c r="L482">
        <f>(Table2[[#This Row],[6M Return vs Nifty]]-AVERAGE(Table2[6M Return vs Nifty]))/_xlfn.STDEV.P(Table2[6M Return vs Nifty])</f>
        <v>0.38108197081273171</v>
      </c>
      <c r="M482">
        <v>-0.53862013964074895</v>
      </c>
      <c r="N482">
        <f>(Table2[[#This Row],[1W Return vs Nifty]]-AVERAGE(Table2[1W Return vs Nifty]))/_xlfn.STDEV.P(Table2[1W Return vs Nifty])</f>
        <v>-0.34834295239941637</v>
      </c>
      <c r="O482">
        <v>43558.86</v>
      </c>
      <c r="P482">
        <v>42861.852699901399</v>
      </c>
      <c r="Q482">
        <v>40156.810831159397</v>
      </c>
      <c r="R482">
        <v>44.154002242717702</v>
      </c>
      <c r="S482" s="1">
        <f>(Table2[[#This Row],[Close Price]]-Table2[[#This Row],[20D EMA]])/Table2[[#This Row],[20D EMA]]</f>
        <v>-3.653906461280288E-3</v>
      </c>
      <c r="T482" s="1">
        <f>(Table2[[#This Row],[Close Price]]-Table2[[#This Row],[50D EMA]])/Table2[[#This Row],[50D EMA]]</f>
        <v>1.2548391313468236E-2</v>
      </c>
      <c r="U482" s="1">
        <f>(Table2[[#This Row],[Close Price]]-Table2[[#This Row],[200D EMA]])/Table2[[#This Row],[200D EMA]]</f>
        <v>8.0755645224802136E-2</v>
      </c>
      <c r="V482">
        <v>0.61614345399907</v>
      </c>
      <c r="W482">
        <v>43163.8</v>
      </c>
      <c r="X482">
        <v>43499.95</v>
      </c>
      <c r="Y482">
        <v>42300</v>
      </c>
      <c r="Z482">
        <v>43841.85</v>
      </c>
      <c r="AA482">
        <v>43163.8</v>
      </c>
      <c r="AB482">
        <v>43499.95</v>
      </c>
      <c r="AC482" s="1">
        <f>(Table2[[#This Row],[Close Price]]/Table2[[#This Row],[Day Low]])-1</f>
        <v>5.4652278066340543E-3</v>
      </c>
      <c r="AD482" s="1">
        <f>(Table2[[#This Row],[Day High]]/Table2[[#This Row],[Close Price]])-1</f>
        <v>2.3099238013166712E-3</v>
      </c>
      <c r="AE482" s="1">
        <f>(Table2[[#This Row],[Close Price]]/Table2[[#This Row],[Current Week Low]])-1</f>
        <v>2.5997635933806107E-2</v>
      </c>
      <c r="AF482" s="1">
        <f>(Table2[[#This Row],[Current Week High]]/Table2[[#This Row],[Close Price]])-1</f>
        <v>1.0187858441417896E-2</v>
      </c>
      <c r="AG482" s="1">
        <f>(Table2[[#This Row],[Close Price]]/Table2[[#This Row],[Current Month Low]])-1</f>
        <v>5.4652278066340543E-3</v>
      </c>
      <c r="AH482" s="1">
        <f>(Table2[[#This Row],[Current Month High]]/Table2[[#This Row],[Close Price]])-1</f>
        <v>2.3099238013166712E-3</v>
      </c>
      <c r="AI482">
        <v>7.85881008394069</v>
      </c>
      <c r="AJ482">
        <v>31.235664899206299</v>
      </c>
      <c r="AK482" t="str">
        <f>IF(AND(Table2[[#This Row],[20D EMA]]&gt;Table2[[#This Row],[50D EMA]],Table2[[#This Row],[50D EMA]]&gt;Table2[[#This Row],[200D EMA]]),"Uptrend","Downtrend/NoTrend")</f>
        <v>Uptrend</v>
      </c>
      <c r="AL482">
        <v>0.08</v>
      </c>
      <c r="AM482" t="s">
        <v>3181</v>
      </c>
      <c r="AN482">
        <v>-6.85</v>
      </c>
      <c r="AO482" t="s">
        <v>3180</v>
      </c>
      <c r="AP482">
        <v>-2.8087370372142002E-2</v>
      </c>
      <c r="AQ482">
        <f>(Table2[[#This Row],[Sharpe Ratio]]-AVERAGE(Table2[Sharpe Ratio]))/_xlfn.STDEV.P(Table2[Sharpe Ratio])</f>
        <v>-1.0206855553861476</v>
      </c>
      <c r="AR4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-0.86672392799937437</v>
      </c>
      <c r="AS482">
        <f>_xlfn.RANK.AVG(Table2[[#This Row],[1Y Return vs Nifty Z-Score]],Table2[1Y Return vs Nifty Z-Score])</f>
        <v>527</v>
      </c>
      <c r="AT482">
        <f>_xlfn.RANK.AVG(Table2[[#This Row],[6M Return vs Nifty Z-Score]],Table2[6M Return vs Nifty Z-Score])</f>
        <v>191</v>
      </c>
      <c r="AU482">
        <f>_xlfn.RANK.AVG(Table2[[#This Row],[Sharpe Ratio Z-Score]],Table2[Sharpe Ratio Z-Score])</f>
        <v>618</v>
      </c>
      <c r="AV482">
        <f>(Table2[[#This Row],[Rank 1Y]]+Table2[[#This Row],[Rank 6M]]+Table2[[#This Row],[Rank Sharpe]])/3</f>
        <v>445.33333333333331</v>
      </c>
    </row>
    <row r="483" spans="1:48" hidden="1" x14ac:dyDescent="0.3">
      <c r="A483" t="s">
        <v>1709</v>
      </c>
      <c r="B483" t="s">
        <v>1710</v>
      </c>
      <c r="C483" t="s">
        <v>3147</v>
      </c>
      <c r="D483" t="s">
        <v>1458</v>
      </c>
      <c r="E483">
        <v>4925.5741756214602</v>
      </c>
      <c r="F483">
        <v>871.95</v>
      </c>
      <c r="G483">
        <v>-29.152589074131701</v>
      </c>
      <c r="H483">
        <f>(Table2[[#This Row],[1Y Return vs Nifty]]-AVERAGE(Table2[1Y Return vs Nifty]))/_xlfn.STDEV.P(Table2[1Y Return vs Nifty])</f>
        <v>-0.90711316625857807</v>
      </c>
      <c r="I483">
        <v>4.4153666838677204</v>
      </c>
      <c r="J483">
        <f>(Table2[[#This Row],[1M Return vs Nifty]]-AVERAGE(Table2[1M Return vs Nifty]))/_xlfn.STDEV.P(Table2[1M Return vs Nifty])</f>
        <v>0.44313480333846117</v>
      </c>
      <c r="K483">
        <v>-18.366414213834499</v>
      </c>
      <c r="L483">
        <f>(Table2[[#This Row],[6M Return vs Nifty]]-AVERAGE(Table2[6M Return vs Nifty]))/_xlfn.STDEV.P(Table2[6M Return vs Nifty])</f>
        <v>-0.83841060126778988</v>
      </c>
      <c r="M483">
        <v>-0.97954077161452702</v>
      </c>
      <c r="N483">
        <f>(Table2[[#This Row],[1W Return vs Nifty]]-AVERAGE(Table2[1W Return vs Nifty]))/_xlfn.STDEV.P(Table2[1W Return vs Nifty])</f>
        <v>-0.43208616102038244</v>
      </c>
      <c r="O483">
        <v>872.32</v>
      </c>
      <c r="P483">
        <v>871.12268442394998</v>
      </c>
      <c r="Q483">
        <v>858.250910606763</v>
      </c>
      <c r="R483">
        <v>41.735634757316397</v>
      </c>
      <c r="S483" s="1">
        <f>(Table2[[#This Row],[Close Price]]-Table2[[#This Row],[20D EMA]])/Table2[[#This Row],[20D EMA]]</f>
        <v>-4.2415627292737132E-4</v>
      </c>
      <c r="T483" s="1">
        <f>(Table2[[#This Row],[Close Price]]-Table2[[#This Row],[50D EMA]])/Table2[[#This Row],[50D EMA]]</f>
        <v>9.4971189574422586E-4</v>
      </c>
      <c r="U483" s="1">
        <f>(Table2[[#This Row],[Close Price]]-Table2[[#This Row],[200D EMA]])/Table2[[#This Row],[200D EMA]]</f>
        <v>1.596163688722697E-2</v>
      </c>
      <c r="V483">
        <v>0.50492634275354997</v>
      </c>
      <c r="W483">
        <v>855.65</v>
      </c>
      <c r="X483">
        <v>887.95</v>
      </c>
      <c r="Y483">
        <v>849</v>
      </c>
      <c r="Z483">
        <v>891.75</v>
      </c>
      <c r="AA483">
        <v>855.65</v>
      </c>
      <c r="AB483">
        <v>887.95</v>
      </c>
      <c r="AC483" s="1">
        <f>(Table2[[#This Row],[Close Price]]/Table2[[#This Row],[Day Low]])-1</f>
        <v>1.9049845146964284E-2</v>
      </c>
      <c r="AD483" s="1">
        <f>(Table2[[#This Row],[Day High]]/Table2[[#This Row],[Close Price]])-1</f>
        <v>1.8349676013532878E-2</v>
      </c>
      <c r="AE483" s="1">
        <f>(Table2[[#This Row],[Close Price]]/Table2[[#This Row],[Current Week Low]])-1</f>
        <v>2.7031802120141446E-2</v>
      </c>
      <c r="AF483" s="1">
        <f>(Table2[[#This Row],[Current Week High]]/Table2[[#This Row],[Close Price]])-1</f>
        <v>2.2707724066746815E-2</v>
      </c>
      <c r="AG483" s="1">
        <f>(Table2[[#This Row],[Close Price]]/Table2[[#This Row],[Current Month Low]])-1</f>
        <v>1.9049845146964284E-2</v>
      </c>
      <c r="AH483" s="1">
        <f>(Table2[[#This Row],[Current Month High]]/Table2[[#This Row],[Close Price]])-1</f>
        <v>1.8349676013532878E-2</v>
      </c>
      <c r="AI483">
        <v>26.830666896037599</v>
      </c>
      <c r="AJ483">
        <v>13.232906954093799</v>
      </c>
      <c r="AK483" t="str">
        <f>IF(AND(Table2[[#This Row],[20D EMA]]&gt;Table2[[#This Row],[50D EMA]],Table2[[#This Row],[50D EMA]]&gt;Table2[[#This Row],[200D EMA]]),"Uptrend","Downtrend/NoTrend")</f>
        <v>Uptrend</v>
      </c>
      <c r="AL483">
        <v>0.06</v>
      </c>
      <c r="AM483" t="s">
        <v>3181</v>
      </c>
      <c r="AN483">
        <v>-2.73</v>
      </c>
      <c r="AO483" t="s">
        <v>3180</v>
      </c>
      <c r="AP483">
        <v>0.15376040701627799</v>
      </c>
      <c r="AQ483">
        <f>(Table2[[#This Row],[Sharpe Ratio]]-AVERAGE(Table2[Sharpe Ratio]))/_xlfn.STDEV.P(Table2[Sharpe Ratio])</f>
        <v>1.1395634550934515</v>
      </c>
      <c r="AR4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-0.5949116701148377</v>
      </c>
      <c r="AS483">
        <f>_xlfn.RANK.AVG(Table2[[#This Row],[1Y Return vs Nifty Z-Score]],Table2[1Y Return vs Nifty Z-Score])</f>
        <v>631</v>
      </c>
      <c r="AT483">
        <f>_xlfn.RANK.AVG(Table2[[#This Row],[6M Return vs Nifty Z-Score]],Table2[6M Return vs Nifty Z-Score])</f>
        <v>609</v>
      </c>
      <c r="AU483">
        <f>_xlfn.RANK.AVG(Table2[[#This Row],[Sharpe Ratio Z-Score]],Table2[Sharpe Ratio Z-Score])</f>
        <v>96</v>
      </c>
      <c r="AV483">
        <f>(Table2[[#This Row],[Rank 1Y]]+Table2[[#This Row],[Rank 6M]]+Table2[[#This Row],[Rank Sharpe]])/3</f>
        <v>445.33333333333331</v>
      </c>
    </row>
    <row r="484" spans="1:48" hidden="1" x14ac:dyDescent="0.3">
      <c r="A484" t="s">
        <v>836</v>
      </c>
      <c r="B484" t="s">
        <v>837</v>
      </c>
      <c r="C484" t="s">
        <v>3141</v>
      </c>
      <c r="D484" t="s">
        <v>202</v>
      </c>
      <c r="E484">
        <v>18842.463996223702</v>
      </c>
      <c r="F484">
        <v>501.05</v>
      </c>
      <c r="G484">
        <v>-18.719853316572799</v>
      </c>
      <c r="H484">
        <f>(Table2[[#This Row],[1Y Return vs Nifty]]-AVERAGE(Table2[1Y Return vs Nifty]))/_xlfn.STDEV.P(Table2[1Y Return vs Nifty])</f>
        <v>-0.73085240704401733</v>
      </c>
      <c r="I484">
        <v>-4.9660462076100496</v>
      </c>
      <c r="J484">
        <f>(Table2[[#This Row],[1M Return vs Nifty]]-AVERAGE(Table2[1M Return vs Nifty]))/_xlfn.STDEV.P(Table2[1M Return vs Nifty])</f>
        <v>-0.5593794238439187</v>
      </c>
      <c r="K484">
        <v>-4.6227235700521696</v>
      </c>
      <c r="L484">
        <f>(Table2[[#This Row],[6M Return vs Nifty]]-AVERAGE(Table2[6M Return vs Nifty]))/_xlfn.STDEV.P(Table2[6M Return vs Nifty])</f>
        <v>-0.36031047470112576</v>
      </c>
      <c r="M484">
        <v>-1.13106659080773</v>
      </c>
      <c r="N484">
        <f>(Table2[[#This Row],[1W Return vs Nifty]]-AVERAGE(Table2[1W Return vs Nifty]))/_xlfn.STDEV.P(Table2[1W Return vs Nifty])</f>
        <v>-0.46086516877820893</v>
      </c>
      <c r="O484">
        <v>516.79999999999995</v>
      </c>
      <c r="P484">
        <v>538.01070345780897</v>
      </c>
      <c r="Q484">
        <v>527.68217174676897</v>
      </c>
      <c r="R484">
        <v>29.570872854072999</v>
      </c>
      <c r="S484" s="1">
        <f>(Table2[[#This Row],[Close Price]]-Table2[[#This Row],[20D EMA]])/Table2[[#This Row],[20D EMA]]</f>
        <v>-3.0476006191950358E-2</v>
      </c>
      <c r="T484" s="1">
        <f>(Table2[[#This Row],[Close Price]]-Table2[[#This Row],[50D EMA]])/Table2[[#This Row],[50D EMA]]</f>
        <v>-6.8698825544290382E-2</v>
      </c>
      <c r="U484" s="1">
        <f>(Table2[[#This Row],[Close Price]]-Table2[[#This Row],[200D EMA]])/Table2[[#This Row],[200D EMA]]</f>
        <v>-5.0470099565064624E-2</v>
      </c>
      <c r="V484">
        <v>0.63855374092037398</v>
      </c>
      <c r="W484">
        <v>496.85</v>
      </c>
      <c r="X484">
        <v>509</v>
      </c>
      <c r="Y484">
        <v>481.55</v>
      </c>
      <c r="Z484">
        <v>520</v>
      </c>
      <c r="AA484">
        <v>496.85</v>
      </c>
      <c r="AB484">
        <v>509</v>
      </c>
      <c r="AC484" s="1">
        <f>(Table2[[#This Row],[Close Price]]/Table2[[#This Row],[Day Low]])-1</f>
        <v>8.4532555097112105E-3</v>
      </c>
      <c r="AD484" s="1">
        <f>(Table2[[#This Row],[Day High]]/Table2[[#This Row],[Close Price]])-1</f>
        <v>1.5866679972058595E-2</v>
      </c>
      <c r="AE484" s="1">
        <f>(Table2[[#This Row],[Close Price]]/Table2[[#This Row],[Current Week Low]])-1</f>
        <v>4.049423735852975E-2</v>
      </c>
      <c r="AF484" s="1">
        <f>(Table2[[#This Row],[Current Week High]]/Table2[[#This Row],[Close Price]])-1</f>
        <v>3.7820576788743621E-2</v>
      </c>
      <c r="AG484" s="1">
        <f>(Table2[[#This Row],[Close Price]]/Table2[[#This Row],[Current Month Low]])-1</f>
        <v>8.4532555097112105E-3</v>
      </c>
      <c r="AH484" s="1">
        <f>(Table2[[#This Row],[Current Month High]]/Table2[[#This Row],[Close Price]])-1</f>
        <v>1.5866679972058595E-2</v>
      </c>
      <c r="AI484">
        <v>24.219139806406499</v>
      </c>
      <c r="AJ484">
        <v>23.168633235004901</v>
      </c>
      <c r="AK484" t="str">
        <f>IF(AND(Table2[[#This Row],[20D EMA]]&gt;Table2[[#This Row],[50D EMA]],Table2[[#This Row],[50D EMA]]&gt;Table2[[#This Row],[200D EMA]]),"Uptrend","Downtrend/NoTrend")</f>
        <v>Downtrend/NoTrend</v>
      </c>
      <c r="AL484">
        <v>0.01</v>
      </c>
      <c r="AM484" t="s">
        <v>3181</v>
      </c>
      <c r="AN484">
        <v>-7.77</v>
      </c>
      <c r="AO484" t="s">
        <v>3180</v>
      </c>
      <c r="AP484">
        <v>6.0546846973525997E-2</v>
      </c>
      <c r="AQ484">
        <f>(Table2[[#This Row],[Sharpe Ratio]]-AVERAGE(Table2[Sharpe Ratio]))/_xlfn.STDEV.P(Table2[Sharpe Ratio])</f>
        <v>3.2238945894041728E-2</v>
      </c>
      <c r="AR4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4">
        <f>_xlfn.RANK.AVG(Table2[[#This Row],[1Y Return vs Nifty Z-Score]],Table2[1Y Return vs Nifty Z-Score])</f>
        <v>573</v>
      </c>
      <c r="AT484">
        <f>_xlfn.RANK.AVG(Table2[[#This Row],[6M Return vs Nifty Z-Score]],Table2[6M Return vs Nifty Z-Score])</f>
        <v>439</v>
      </c>
      <c r="AU484">
        <f>_xlfn.RANK.AVG(Table2[[#This Row],[Sharpe Ratio Z-Score]],Table2[Sharpe Ratio Z-Score])</f>
        <v>325</v>
      </c>
      <c r="AV484">
        <f>(Table2[[#This Row],[Rank 1Y]]+Table2[[#This Row],[Rank 6M]]+Table2[[#This Row],[Rank Sharpe]])/3</f>
        <v>445.66666666666669</v>
      </c>
    </row>
    <row r="485" spans="1:48" hidden="1" x14ac:dyDescent="0.3">
      <c r="A485" t="s">
        <v>974</v>
      </c>
      <c r="B485" t="s">
        <v>975</v>
      </c>
      <c r="C485" t="s">
        <v>3149</v>
      </c>
      <c r="D485" t="s">
        <v>473</v>
      </c>
      <c r="E485">
        <v>14910.7152112036</v>
      </c>
      <c r="F485">
        <v>4853.6000000000004</v>
      </c>
      <c r="G485">
        <v>-15.181888942626401</v>
      </c>
      <c r="H485">
        <f>(Table2[[#This Row],[1Y Return vs Nifty]]-AVERAGE(Table2[1Y Return vs Nifty]))/_xlfn.STDEV.P(Table2[1Y Return vs Nifty])</f>
        <v>-0.67107860455179613</v>
      </c>
      <c r="I485">
        <v>-1.4813394144855501</v>
      </c>
      <c r="J485">
        <f>(Table2[[#This Row],[1M Return vs Nifty]]-AVERAGE(Table2[1M Return vs Nifty]))/_xlfn.STDEV.P(Table2[1M Return vs Nifty])</f>
        <v>-0.18699754724621337</v>
      </c>
      <c r="K485">
        <v>3.6727399416486999</v>
      </c>
      <c r="L485">
        <f>(Table2[[#This Row],[6M Return vs Nifty]]-AVERAGE(Table2[6M Return vs Nifty]))/_xlfn.STDEV.P(Table2[6M Return vs Nifty])</f>
        <v>-7.1737175311010121E-2</v>
      </c>
      <c r="M485">
        <v>2.37838110804937</v>
      </c>
      <c r="N485">
        <f>(Table2[[#This Row],[1W Return vs Nifty]]-AVERAGE(Table2[1W Return vs Nifty]))/_xlfn.STDEV.P(Table2[1W Return vs Nifty])</f>
        <v>0.2056774910065052</v>
      </c>
      <c r="O485">
        <v>4927.32</v>
      </c>
      <c r="P485">
        <v>5071.6369794810998</v>
      </c>
      <c r="Q485">
        <v>4917.3193445664501</v>
      </c>
      <c r="R485">
        <v>40.090505780717102</v>
      </c>
      <c r="S485" s="1">
        <f>(Table2[[#This Row],[Close Price]]-Table2[[#This Row],[20D EMA]])/Table2[[#This Row],[20D EMA]]</f>
        <v>-1.4961480074360779E-2</v>
      </c>
      <c r="T485" s="1">
        <f>(Table2[[#This Row],[Close Price]]-Table2[[#This Row],[50D EMA]])/Table2[[#This Row],[50D EMA]]</f>
        <v>-4.2991440507914223E-2</v>
      </c>
      <c r="U485" s="1">
        <f>(Table2[[#This Row],[Close Price]]-Table2[[#This Row],[200D EMA]])/Table2[[#This Row],[200D EMA]]</f>
        <v>-1.2958146522832302E-2</v>
      </c>
      <c r="V485">
        <v>0.67382318892979598</v>
      </c>
      <c r="W485">
        <v>4757.3</v>
      </c>
      <c r="X485">
        <v>4874.55</v>
      </c>
      <c r="Y485">
        <v>4567.25</v>
      </c>
      <c r="Z485">
        <v>4888</v>
      </c>
      <c r="AA485">
        <v>4757.3</v>
      </c>
      <c r="AB485">
        <v>4874.55</v>
      </c>
      <c r="AC485" s="1">
        <f>(Table2[[#This Row],[Close Price]]/Table2[[#This Row],[Day Low]])-1</f>
        <v>2.0242574569608873E-2</v>
      </c>
      <c r="AD485" s="1">
        <f>(Table2[[#This Row],[Day High]]/Table2[[#This Row],[Close Price]])-1</f>
        <v>4.3163837151805051E-3</v>
      </c>
      <c r="AE485" s="1">
        <f>(Table2[[#This Row],[Close Price]]/Table2[[#This Row],[Current Week Low]])-1</f>
        <v>6.2696370901527354E-2</v>
      </c>
      <c r="AF485" s="1">
        <f>(Table2[[#This Row],[Current Week High]]/Table2[[#This Row],[Close Price]])-1</f>
        <v>7.087522663589807E-3</v>
      </c>
      <c r="AG485" s="1">
        <f>(Table2[[#This Row],[Close Price]]/Table2[[#This Row],[Current Month Low]])-1</f>
        <v>2.0242574569608873E-2</v>
      </c>
      <c r="AH485" s="1">
        <f>(Table2[[#This Row],[Current Month High]]/Table2[[#This Row],[Close Price]])-1</f>
        <v>4.3163837151805051E-3</v>
      </c>
      <c r="AI485">
        <v>22.7717570463161</v>
      </c>
      <c r="AJ485">
        <v>20.706291967172302</v>
      </c>
      <c r="AK485" t="str">
        <f>IF(AND(Table2[[#This Row],[20D EMA]]&gt;Table2[[#This Row],[50D EMA]],Table2[[#This Row],[50D EMA]]&gt;Table2[[#This Row],[200D EMA]]),"Uptrend","Downtrend/NoTrend")</f>
        <v>Downtrend/NoTrend</v>
      </c>
      <c r="AL485">
        <v>-0.05</v>
      </c>
      <c r="AM485" t="s">
        <v>3180</v>
      </c>
      <c r="AN485">
        <v>-6.89</v>
      </c>
      <c r="AO485" t="s">
        <v>3180</v>
      </c>
      <c r="AP485">
        <v>2.1641588375894E-2</v>
      </c>
      <c r="AQ485">
        <f>(Table2[[#This Row],[Sharpe Ratio]]-AVERAGE(Table2[Sharpe Ratio]))/_xlfn.STDEV.P(Table2[Sharpe Ratio])</f>
        <v>-0.42993357881309502</v>
      </c>
      <c r="AR4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5">
        <f>_xlfn.RANK.AVG(Table2[[#This Row],[1Y Return vs Nifty Z-Score]],Table2[1Y Return vs Nifty Z-Score])</f>
        <v>546</v>
      </c>
      <c r="AT485">
        <f>_xlfn.RANK.AVG(Table2[[#This Row],[6M Return vs Nifty Z-Score]],Table2[6M Return vs Nifty Z-Score])</f>
        <v>346</v>
      </c>
      <c r="AU485">
        <f>_xlfn.RANK.AVG(Table2[[#This Row],[Sharpe Ratio Z-Score]],Table2[Sharpe Ratio Z-Score])</f>
        <v>445</v>
      </c>
      <c r="AV485">
        <f>(Table2[[#This Row],[Rank 1Y]]+Table2[[#This Row],[Rank 6M]]+Table2[[#This Row],[Rank Sharpe]])/3</f>
        <v>445.66666666666669</v>
      </c>
    </row>
    <row r="486" spans="1:48" hidden="1" x14ac:dyDescent="0.3">
      <c r="A486" t="s">
        <v>1441</v>
      </c>
      <c r="B486" t="s">
        <v>1442</v>
      </c>
      <c r="C486" t="s">
        <v>3133</v>
      </c>
      <c r="D486" t="s">
        <v>1443</v>
      </c>
      <c r="E486">
        <v>7327.18410914783</v>
      </c>
      <c r="F486">
        <v>457.55</v>
      </c>
      <c r="G486">
        <v>54.901254600066203</v>
      </c>
      <c r="H486">
        <f>(Table2[[#This Row],[1Y Return vs Nifty]]-AVERAGE(Table2[1Y Return vs Nifty]))/_xlfn.STDEV.P(Table2[1Y Return vs Nifty])</f>
        <v>0.51297401367232642</v>
      </c>
      <c r="I486">
        <v>-3.3635694622127699</v>
      </c>
      <c r="J486">
        <f>(Table2[[#This Row],[1M Return vs Nifty]]-AVERAGE(Table2[1M Return vs Nifty]))/_xlfn.STDEV.P(Table2[1M Return vs Nifty])</f>
        <v>-0.38813594969205983</v>
      </c>
      <c r="K486">
        <v>-21.962950270785701</v>
      </c>
      <c r="L486">
        <f>(Table2[[#This Row],[6M Return vs Nifty]]-AVERAGE(Table2[6M Return vs Nifty]))/_xlfn.STDEV.P(Table2[6M Return vs Nifty])</f>
        <v>-0.96352287195236375</v>
      </c>
      <c r="M486">
        <v>5.6752295199227998</v>
      </c>
      <c r="N486">
        <f>(Table2[[#This Row],[1W Return vs Nifty]]-AVERAGE(Table2[1W Return vs Nifty]))/_xlfn.STDEV.P(Table2[1W Return vs Nifty])</f>
        <v>0.83184157661825819</v>
      </c>
      <c r="O486">
        <v>448.87</v>
      </c>
      <c r="P486">
        <v>472.58975425559203</v>
      </c>
      <c r="Q486">
        <v>463.63042578274099</v>
      </c>
      <c r="R486">
        <v>41.5767775916961</v>
      </c>
      <c r="S486" s="1">
        <f>(Table2[[#This Row],[Close Price]]-Table2[[#This Row],[20D EMA]])/Table2[[#This Row],[20D EMA]]</f>
        <v>1.9337447367834801E-2</v>
      </c>
      <c r="T486" s="1">
        <f>(Table2[[#This Row],[Close Price]]-Table2[[#This Row],[50D EMA]])/Table2[[#This Row],[50D EMA]]</f>
        <v>-3.1824122550608715E-2</v>
      </c>
      <c r="U486" s="1">
        <f>(Table2[[#This Row],[Close Price]]-Table2[[#This Row],[200D EMA]])/Table2[[#This Row],[200D EMA]]</f>
        <v>-1.3114811808296389E-2</v>
      </c>
      <c r="V486">
        <v>0.65397340131304005</v>
      </c>
      <c r="W486">
        <v>454.55</v>
      </c>
      <c r="X486">
        <v>469.95</v>
      </c>
      <c r="Y486">
        <v>392.75</v>
      </c>
      <c r="Z486">
        <v>469.95</v>
      </c>
      <c r="AA486">
        <v>454.55</v>
      </c>
      <c r="AB486">
        <v>469.95</v>
      </c>
      <c r="AC486" s="1">
        <f>(Table2[[#This Row],[Close Price]]/Table2[[#This Row],[Day Low]])-1</f>
        <v>6.5999340006599461E-3</v>
      </c>
      <c r="AD486" s="1">
        <f>(Table2[[#This Row],[Day High]]/Table2[[#This Row],[Close Price]])-1</f>
        <v>2.7100863293629152E-2</v>
      </c>
      <c r="AE486" s="1">
        <f>(Table2[[#This Row],[Close Price]]/Table2[[#This Row],[Current Week Low]])-1</f>
        <v>0.16499045194143869</v>
      </c>
      <c r="AF486" s="1">
        <f>(Table2[[#This Row],[Current Week High]]/Table2[[#This Row],[Close Price]])-1</f>
        <v>2.7100863293629152E-2</v>
      </c>
      <c r="AG486" s="1">
        <f>(Table2[[#This Row],[Close Price]]/Table2[[#This Row],[Current Month Low]])-1</f>
        <v>6.5999340006599461E-3</v>
      </c>
      <c r="AH486" s="1">
        <f>(Table2[[#This Row],[Current Month High]]/Table2[[#This Row],[Close Price]])-1</f>
        <v>2.7100863293629152E-2</v>
      </c>
      <c r="AI486">
        <v>38.7389356354496</v>
      </c>
      <c r="AJ486">
        <v>91.496930803571402</v>
      </c>
      <c r="AK486" t="str">
        <f>IF(AND(Table2[[#This Row],[20D EMA]]&gt;Table2[[#This Row],[50D EMA]],Table2[[#This Row],[50D EMA]]&gt;Table2[[#This Row],[200D EMA]]),"Uptrend","Downtrend/NoTrend")</f>
        <v>Downtrend/NoTrend</v>
      </c>
      <c r="AL486">
        <v>-0.15</v>
      </c>
      <c r="AM486" t="s">
        <v>3180</v>
      </c>
      <c r="AN486">
        <v>-4.08</v>
      </c>
      <c r="AO486" t="s">
        <v>3180</v>
      </c>
      <c r="AQ486">
        <f>(Table2[[#This Row],[Sharpe Ratio]]-AVERAGE(Table2[Sharpe Ratio]))/_xlfn.STDEV.P(Table2[Sharpe Ratio])</f>
        <v>-0.68702344015560113</v>
      </c>
      <c r="AR4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6">
        <f>_xlfn.RANK.AVG(Table2[[#This Row],[1Y Return vs Nifty Z-Score]],Table2[1Y Return vs Nifty Z-Score])</f>
        <v>166</v>
      </c>
      <c r="AT486">
        <f>_xlfn.RANK.AVG(Table2[[#This Row],[6M Return vs Nifty Z-Score]],Table2[6M Return vs Nifty Z-Score])</f>
        <v>642</v>
      </c>
      <c r="AU486">
        <f>_xlfn.RANK.AVG(Table2[[#This Row],[Sharpe Ratio Z-Score]],Table2[Sharpe Ratio Z-Score])</f>
        <v>529.5</v>
      </c>
      <c r="AV486">
        <f>(Table2[[#This Row],[Rank 1Y]]+Table2[[#This Row],[Rank 6M]]+Table2[[#This Row],[Rank Sharpe]])/3</f>
        <v>445.83333333333331</v>
      </c>
    </row>
    <row r="487" spans="1:48" hidden="1" x14ac:dyDescent="0.3">
      <c r="A487" t="s">
        <v>1740</v>
      </c>
      <c r="B487" t="s">
        <v>1741</v>
      </c>
      <c r="C487" t="s">
        <v>3144</v>
      </c>
      <c r="D487" t="s">
        <v>67</v>
      </c>
      <c r="E487">
        <v>4678.0786310180802</v>
      </c>
      <c r="F487">
        <v>667.8</v>
      </c>
      <c r="G487">
        <v>24.370675286899601</v>
      </c>
      <c r="H487">
        <f>(Table2[[#This Row],[1Y Return vs Nifty]]-AVERAGE(Table2[1Y Return vs Nifty]))/_xlfn.STDEV.P(Table2[1Y Return vs Nifty])</f>
        <v>-2.8392125085559667E-3</v>
      </c>
      <c r="I487">
        <v>4.5523972726130797</v>
      </c>
      <c r="J487">
        <f>(Table2[[#This Row],[1M Return vs Nifty]]-AVERAGE(Table2[1M Return vs Nifty]))/_xlfn.STDEV.P(Table2[1M Return vs Nifty])</f>
        <v>0.45777813226615327</v>
      </c>
      <c r="K487">
        <v>-32.615039694099302</v>
      </c>
      <c r="L487">
        <f>(Table2[[#This Row],[6M Return vs Nifty]]-AVERAGE(Table2[6M Return vs Nifty]))/_xlfn.STDEV.P(Table2[6M Return vs Nifty])</f>
        <v>-1.3340758357437623</v>
      </c>
      <c r="M487">
        <v>-1.74431800251367</v>
      </c>
      <c r="N487">
        <f>(Table2[[#This Row],[1W Return vs Nifty]]-AVERAGE(Table2[1W Return vs Nifty]))/_xlfn.STDEV.P(Table2[1W Return vs Nifty])</f>
        <v>-0.57733883134577657</v>
      </c>
      <c r="O487">
        <v>676.26</v>
      </c>
      <c r="P487">
        <v>715.92060242764001</v>
      </c>
      <c r="Q487">
        <v>755.592779274137</v>
      </c>
      <c r="R487">
        <v>41.948552991073399</v>
      </c>
      <c r="S487" s="1">
        <f>(Table2[[#This Row],[Close Price]]-Table2[[#This Row],[20D EMA]])/Table2[[#This Row],[20D EMA]]</f>
        <v>-1.250998136811291E-2</v>
      </c>
      <c r="T487" s="1">
        <f>(Table2[[#This Row],[Close Price]]-Table2[[#This Row],[50D EMA]])/Table2[[#This Row],[50D EMA]]</f>
        <v>-6.7214998792416686E-2</v>
      </c>
      <c r="U487" s="1">
        <f>(Table2[[#This Row],[Close Price]]-Table2[[#This Row],[200D EMA]])/Table2[[#This Row],[200D EMA]]</f>
        <v>-0.11619060118398102</v>
      </c>
      <c r="V487">
        <v>0.67102223138893302</v>
      </c>
      <c r="W487">
        <v>659</v>
      </c>
      <c r="X487">
        <v>672</v>
      </c>
      <c r="Y487">
        <v>619.9</v>
      </c>
      <c r="Z487">
        <v>673</v>
      </c>
      <c r="AA487">
        <v>659</v>
      </c>
      <c r="AB487">
        <v>672</v>
      </c>
      <c r="AC487" s="1">
        <f>(Table2[[#This Row],[Close Price]]/Table2[[#This Row],[Day Low]])-1</f>
        <v>1.3353566009104645E-2</v>
      </c>
      <c r="AD487" s="1">
        <f>(Table2[[#This Row],[Day High]]/Table2[[#This Row],[Close Price]])-1</f>
        <v>6.2893081761006275E-3</v>
      </c>
      <c r="AE487" s="1">
        <f>(Table2[[#This Row],[Close Price]]/Table2[[#This Row],[Current Week Low]])-1</f>
        <v>7.7270527504436082E-2</v>
      </c>
      <c r="AF487" s="1">
        <f>(Table2[[#This Row],[Current Week High]]/Table2[[#This Row],[Close Price]])-1</f>
        <v>7.7867625037437715E-3</v>
      </c>
      <c r="AG487" s="1">
        <f>(Table2[[#This Row],[Close Price]]/Table2[[#This Row],[Current Month Low]])-1</f>
        <v>1.3353566009104645E-2</v>
      </c>
      <c r="AH487" s="1">
        <f>(Table2[[#This Row],[Current Month High]]/Table2[[#This Row],[Close Price]])-1</f>
        <v>6.2893081761006275E-3</v>
      </c>
      <c r="AI487">
        <v>74.453429170410303</v>
      </c>
      <c r="AJ487">
        <v>60.028756290438501</v>
      </c>
      <c r="AK487" t="str">
        <f>IF(AND(Table2[[#This Row],[20D EMA]]&gt;Table2[[#This Row],[50D EMA]],Table2[[#This Row],[50D EMA]]&gt;Table2[[#This Row],[200D EMA]]),"Uptrend","Downtrend/NoTrend")</f>
        <v>Downtrend/NoTrend</v>
      </c>
      <c r="AL487">
        <v>-0.22</v>
      </c>
      <c r="AM487" t="s">
        <v>3180</v>
      </c>
      <c r="AN487">
        <v>-8.1199999999999992</v>
      </c>
      <c r="AO487" t="s">
        <v>3180</v>
      </c>
      <c r="AP487">
        <v>5.4562330701721E-2</v>
      </c>
      <c r="AQ487">
        <f>(Table2[[#This Row],[Sharpe Ratio]]-AVERAGE(Table2[Sharpe Ratio]))/_xlfn.STDEV.P(Table2[Sharpe Ratio])</f>
        <v>-3.8853731399186818E-2</v>
      </c>
      <c r="AR4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7">
        <f>_xlfn.RANK.AVG(Table2[[#This Row],[1Y Return vs Nifty Z-Score]],Table2[1Y Return vs Nifty Z-Score])</f>
        <v>294</v>
      </c>
      <c r="AT487">
        <f>_xlfn.RANK.AVG(Table2[[#This Row],[6M Return vs Nifty Z-Score]],Table2[6M Return vs Nifty Z-Score])</f>
        <v>702</v>
      </c>
      <c r="AU487">
        <f>_xlfn.RANK.AVG(Table2[[#This Row],[Sharpe Ratio Z-Score]],Table2[Sharpe Ratio Z-Score])</f>
        <v>348</v>
      </c>
      <c r="AV487">
        <f>(Table2[[#This Row],[Rank 1Y]]+Table2[[#This Row],[Rank 6M]]+Table2[[#This Row],[Rank Sharpe]])/3</f>
        <v>448</v>
      </c>
    </row>
    <row r="488" spans="1:48" x14ac:dyDescent="0.3">
      <c r="A488" t="s">
        <v>679</v>
      </c>
      <c r="B488" t="s">
        <v>680</v>
      </c>
      <c r="C488" t="s">
        <v>3139</v>
      </c>
      <c r="D488" t="s">
        <v>51</v>
      </c>
      <c r="E488">
        <v>26480.216073980901</v>
      </c>
      <c r="F488">
        <v>499.8</v>
      </c>
      <c r="G488">
        <v>11.268125458339499</v>
      </c>
      <c r="H488">
        <f>(Table2[[#This Row],[1Y Return vs Nifty]]-AVERAGE(Table2[1Y Return vs Nifty]))/_xlfn.STDEV.P(Table2[1Y Return vs Nifty])</f>
        <v>-0.22420640076071927</v>
      </c>
      <c r="I488">
        <v>12.0479401328747</v>
      </c>
      <c r="J488">
        <f>(Table2[[#This Row],[1M Return vs Nifty]]-AVERAGE(Table2[1M Return vs Nifty]))/_xlfn.STDEV.P(Table2[1M Return vs Nifty])</f>
        <v>1.2587649819861757</v>
      </c>
      <c r="K488">
        <v>3.4990275686985299</v>
      </c>
      <c r="L488">
        <f>(Table2[[#This Row],[6M Return vs Nifty]]-AVERAGE(Table2[6M Return vs Nifty]))/_xlfn.STDEV.P(Table2[6M Return vs Nifty])</f>
        <v>-7.7780086901954912E-2</v>
      </c>
      <c r="M488">
        <v>9.0086204704479993</v>
      </c>
      <c r="N488">
        <f>(Table2[[#This Row],[1W Return vs Nifty]]-AVERAGE(Table2[1W Return vs Nifty]))/_xlfn.STDEV.P(Table2[1W Return vs Nifty])</f>
        <v>1.464946116397819</v>
      </c>
      <c r="O488">
        <v>474.54</v>
      </c>
      <c r="P488">
        <v>467.974254188256</v>
      </c>
      <c r="Q488">
        <v>441.744097271643</v>
      </c>
      <c r="R488">
        <v>61.625757497893403</v>
      </c>
      <c r="S488" s="1">
        <f>(Table2[[#This Row],[Close Price]]-Table2[[#This Row],[20D EMA]])/Table2[[#This Row],[20D EMA]]</f>
        <v>5.3230496902263225E-2</v>
      </c>
      <c r="T488" s="1">
        <f>(Table2[[#This Row],[Close Price]]-Table2[[#This Row],[50D EMA]])/Table2[[#This Row],[50D EMA]]</f>
        <v>6.8007471622447843E-2</v>
      </c>
      <c r="U488" s="1">
        <f>(Table2[[#This Row],[Close Price]]-Table2[[#This Row],[200D EMA]])/Table2[[#This Row],[200D EMA]]</f>
        <v>0.13142428633892198</v>
      </c>
      <c r="V488">
        <v>1.59209243658387</v>
      </c>
      <c r="W488">
        <v>493.2</v>
      </c>
      <c r="X488">
        <v>502.55</v>
      </c>
      <c r="Y488">
        <v>459.55</v>
      </c>
      <c r="Z488">
        <v>502.55</v>
      </c>
      <c r="AA488">
        <v>493.2</v>
      </c>
      <c r="AB488">
        <v>502.55</v>
      </c>
      <c r="AC488" s="1">
        <f>(Table2[[#This Row],[Close Price]]/Table2[[#This Row],[Day Low]])-1</f>
        <v>1.3381995133820102E-2</v>
      </c>
      <c r="AD488" s="1">
        <f>(Table2[[#This Row],[Day High]]/Table2[[#This Row],[Close Price]])-1</f>
        <v>5.5022008803522482E-3</v>
      </c>
      <c r="AE488" s="1">
        <f>(Table2[[#This Row],[Close Price]]/Table2[[#This Row],[Current Week Low]])-1</f>
        <v>8.758568164508751E-2</v>
      </c>
      <c r="AF488" s="1">
        <f>(Table2[[#This Row],[Current Week High]]/Table2[[#This Row],[Close Price]])-1</f>
        <v>5.5022008803522482E-3</v>
      </c>
      <c r="AG488" s="1">
        <f>(Table2[[#This Row],[Close Price]]/Table2[[#This Row],[Current Month Low]])-1</f>
        <v>1.3381995133820102E-2</v>
      </c>
      <c r="AH488" s="1">
        <f>(Table2[[#This Row],[Current Month High]]/Table2[[#This Row],[Close Price]])-1</f>
        <v>5.5022008803522482E-3</v>
      </c>
      <c r="AI488">
        <v>3.6414565826330398</v>
      </c>
      <c r="AJ488">
        <v>40.137389597644699</v>
      </c>
      <c r="AK488" t="str">
        <f>IF(AND(Table2[[#This Row],[20D EMA]]&gt;Table2[[#This Row],[50D EMA]],Table2[[#This Row],[50D EMA]]&gt;Table2[[#This Row],[200D EMA]]),"Uptrend","Downtrend/NoTrend")</f>
        <v>Uptrend</v>
      </c>
      <c r="AL488">
        <v>0.13</v>
      </c>
      <c r="AM488" t="s">
        <v>3181</v>
      </c>
      <c r="AN488">
        <v>4.0599999999999996</v>
      </c>
      <c r="AO488" t="s">
        <v>3181</v>
      </c>
      <c r="AP488">
        <v>-3.1780495480210003E-2</v>
      </c>
      <c r="AQ488">
        <f>(Table2[[#This Row],[Sharpe Ratio]]-AVERAGE(Table2[Sharpe Ratio]))/_xlfn.STDEV.P(Table2[Sharpe Ratio])</f>
        <v>-1.0645577982854404</v>
      </c>
      <c r="AR4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1.3571668124358802</v>
      </c>
      <c r="AS488">
        <f>_xlfn.RANK.AVG(Table2[[#This Row],[1Y Return vs Nifty Z-Score]],Table2[1Y Return vs Nifty Z-Score])</f>
        <v>373</v>
      </c>
      <c r="AT488">
        <f>_xlfn.RANK.AVG(Table2[[#This Row],[6M Return vs Nifty Z-Score]],Table2[6M Return vs Nifty Z-Score])</f>
        <v>348</v>
      </c>
      <c r="AU488">
        <f>_xlfn.RANK.AVG(Table2[[#This Row],[Sharpe Ratio Z-Score]],Table2[Sharpe Ratio Z-Score])</f>
        <v>625</v>
      </c>
      <c r="AV488">
        <f>(Table2[[#This Row],[Rank 1Y]]+Table2[[#This Row],[Rank 6M]]+Table2[[#This Row],[Rank Sharpe]])/3</f>
        <v>448.66666666666669</v>
      </c>
    </row>
    <row r="489" spans="1:48" hidden="1" x14ac:dyDescent="0.3">
      <c r="A489" t="s">
        <v>683</v>
      </c>
      <c r="B489" t="s">
        <v>684</v>
      </c>
      <c r="C489" t="s">
        <v>3146</v>
      </c>
      <c r="D489" t="s">
        <v>265</v>
      </c>
      <c r="E489">
        <v>26241.853486313699</v>
      </c>
      <c r="F489">
        <v>1392.9</v>
      </c>
      <c r="G489">
        <v>2.8410077201418602</v>
      </c>
      <c r="H489">
        <f>(Table2[[#This Row],[1Y Return vs Nifty]]-AVERAGE(Table2[1Y Return vs Nifty]))/_xlfn.STDEV.P(Table2[1Y Return vs Nifty])</f>
        <v>-0.36658230340437653</v>
      </c>
      <c r="I489">
        <v>-2.3852391778004001</v>
      </c>
      <c r="J489">
        <f>(Table2[[#This Row],[1M Return vs Nifty]]-AVERAGE(Table2[1M Return vs Nifty]))/_xlfn.STDEV.P(Table2[1M Return vs Nifty])</f>
        <v>-0.28358986048861468</v>
      </c>
      <c r="K489">
        <v>-15.065092170287301</v>
      </c>
      <c r="L489">
        <f>(Table2[[#This Row],[6M Return vs Nifty]]-AVERAGE(Table2[6M Return vs Nifty]))/_xlfn.STDEV.P(Table2[6M Return vs Nifty])</f>
        <v>-0.72356790524339354</v>
      </c>
      <c r="M489">
        <v>-3.3025255204280599</v>
      </c>
      <c r="N489">
        <f>(Table2[[#This Row],[1W Return vs Nifty]]-AVERAGE(Table2[1W Return vs Nifty]))/_xlfn.STDEV.P(Table2[1W Return vs Nifty])</f>
        <v>-0.87328619190209233</v>
      </c>
      <c r="O489">
        <v>1428.55</v>
      </c>
      <c r="P489">
        <v>1477.38754558662</v>
      </c>
      <c r="Q489">
        <v>1439.6168089211001</v>
      </c>
      <c r="R489">
        <v>47.046451691335598</v>
      </c>
      <c r="S489" s="1">
        <f>(Table2[[#This Row],[Close Price]]-Table2[[#This Row],[20D EMA]])/Table2[[#This Row],[20D EMA]]</f>
        <v>-2.4955374330614864E-2</v>
      </c>
      <c r="T489" s="1">
        <f>(Table2[[#This Row],[Close Price]]-Table2[[#This Row],[50D EMA]])/Table2[[#This Row],[50D EMA]]</f>
        <v>-5.7187124555779865E-2</v>
      </c>
      <c r="U489" s="1">
        <f>(Table2[[#This Row],[Close Price]]-Table2[[#This Row],[200D EMA]])/Table2[[#This Row],[200D EMA]]</f>
        <v>-3.2450863751800188E-2</v>
      </c>
      <c r="V489">
        <v>0.487001452527768</v>
      </c>
      <c r="W489">
        <v>1377.65</v>
      </c>
      <c r="X489">
        <v>1400.95</v>
      </c>
      <c r="Y489">
        <v>1340.5</v>
      </c>
      <c r="Z489">
        <v>1447.75</v>
      </c>
      <c r="AA489">
        <v>1377.65</v>
      </c>
      <c r="AB489">
        <v>1400.95</v>
      </c>
      <c r="AC489" s="1">
        <f>(Table2[[#This Row],[Close Price]]/Table2[[#This Row],[Day Low]])-1</f>
        <v>1.1069575000907328E-2</v>
      </c>
      <c r="AD489" s="1">
        <f>(Table2[[#This Row],[Day High]]/Table2[[#This Row],[Close Price]])-1</f>
        <v>5.779309354583928E-3</v>
      </c>
      <c r="AE489" s="1">
        <f>(Table2[[#This Row],[Close Price]]/Table2[[#This Row],[Current Week Low]])-1</f>
        <v>3.9089891831406209E-2</v>
      </c>
      <c r="AF489" s="1">
        <f>(Table2[[#This Row],[Current Week High]]/Table2[[#This Row],[Close Price]])-1</f>
        <v>3.9378275540239649E-2</v>
      </c>
      <c r="AG489" s="1">
        <f>(Table2[[#This Row],[Close Price]]/Table2[[#This Row],[Current Month Low]])-1</f>
        <v>1.1069575000907328E-2</v>
      </c>
      <c r="AH489" s="1">
        <f>(Table2[[#This Row],[Current Month High]]/Table2[[#This Row],[Close Price]])-1</f>
        <v>5.779309354583928E-3</v>
      </c>
      <c r="AI489">
        <v>32.181061095555997</v>
      </c>
      <c r="AJ489">
        <v>35.813182527301102</v>
      </c>
      <c r="AK489" t="str">
        <f>IF(AND(Table2[[#This Row],[20D EMA]]&gt;Table2[[#This Row],[50D EMA]],Table2[[#This Row],[50D EMA]]&gt;Table2[[#This Row],[200D EMA]]),"Uptrend","Downtrend/NoTrend")</f>
        <v>Downtrend/NoTrend</v>
      </c>
      <c r="AL489">
        <v>-0.09</v>
      </c>
      <c r="AM489" t="s">
        <v>3180</v>
      </c>
      <c r="AN489">
        <v>-7.12</v>
      </c>
      <c r="AO489" t="s">
        <v>3180</v>
      </c>
      <c r="AP489">
        <v>5.2856280105263997E-2</v>
      </c>
      <c r="AQ489">
        <f>(Table2[[#This Row],[Sharpe Ratio]]-AVERAGE(Table2[Sharpe Ratio]))/_xlfn.STDEV.P(Table2[Sharpe Ratio])</f>
        <v>-5.9120650059139933E-2</v>
      </c>
      <c r="AR4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9">
        <f>_xlfn.RANK.AVG(Table2[[#This Row],[1Y Return vs Nifty Z-Score]],Table2[1Y Return vs Nifty Z-Score])</f>
        <v>431</v>
      </c>
      <c r="AT489">
        <f>_xlfn.RANK.AVG(Table2[[#This Row],[6M Return vs Nifty Z-Score]],Table2[6M Return vs Nifty Z-Score])</f>
        <v>566</v>
      </c>
      <c r="AU489">
        <f>_xlfn.RANK.AVG(Table2[[#This Row],[Sharpe Ratio Z-Score]],Table2[Sharpe Ratio Z-Score])</f>
        <v>352</v>
      </c>
      <c r="AV489">
        <f>(Table2[[#This Row],[Rank 1Y]]+Table2[[#This Row],[Rank 6M]]+Table2[[#This Row],[Rank Sharpe]])/3</f>
        <v>449.66666666666669</v>
      </c>
    </row>
    <row r="490" spans="1:48" hidden="1" x14ac:dyDescent="0.3">
      <c r="A490" t="s">
        <v>1228</v>
      </c>
      <c r="B490" t="s">
        <v>1229</v>
      </c>
      <c r="C490" t="s">
        <v>3143</v>
      </c>
      <c r="D490" t="s">
        <v>75</v>
      </c>
      <c r="E490">
        <v>9531.4743830692896</v>
      </c>
      <c r="F490">
        <v>832</v>
      </c>
      <c r="G490">
        <v>-4.3376036802997104</v>
      </c>
      <c r="H490">
        <f>(Table2[[#This Row],[1Y Return vs Nifty]]-AVERAGE(Table2[1Y Return vs Nifty]))/_xlfn.STDEV.P(Table2[1Y Return vs Nifty])</f>
        <v>-0.4878647287386299</v>
      </c>
      <c r="I490">
        <v>10.564304878538699</v>
      </c>
      <c r="J490">
        <f>(Table2[[#This Row],[1M Return vs Nifty]]-AVERAGE(Table2[1M Return vs Nifty]))/_xlfn.STDEV.P(Table2[1M Return vs Nifty])</f>
        <v>1.1002211178980341</v>
      </c>
      <c r="K490">
        <v>-2.13514416948327</v>
      </c>
      <c r="L490">
        <f>(Table2[[#This Row],[6M Return vs Nifty]]-AVERAGE(Table2[6M Return vs Nifty]))/_xlfn.STDEV.P(Table2[6M Return vs Nifty])</f>
        <v>-0.27377534690452743</v>
      </c>
      <c r="M490">
        <v>3.7082496130556302</v>
      </c>
      <c r="N490">
        <f>(Table2[[#This Row],[1W Return vs Nifty]]-AVERAGE(Table2[1W Return vs Nifty]))/_xlfn.STDEV.P(Table2[1W Return vs Nifty])</f>
        <v>0.45825686148108652</v>
      </c>
      <c r="O490">
        <v>799.3</v>
      </c>
      <c r="P490">
        <v>800.11571850649398</v>
      </c>
      <c r="Q490">
        <v>808.68926872239399</v>
      </c>
      <c r="R490">
        <v>56.812951406034202</v>
      </c>
      <c r="S490" s="1">
        <f>(Table2[[#This Row],[Close Price]]-Table2[[#This Row],[20D EMA]])/Table2[[#This Row],[20D EMA]]</f>
        <v>4.0910796947328971E-2</v>
      </c>
      <c r="T490" s="1">
        <f>(Table2[[#This Row],[Close Price]]-Table2[[#This Row],[50D EMA]])/Table2[[#This Row],[50D EMA]]</f>
        <v>3.9849587698416455E-2</v>
      </c>
      <c r="U490" s="1">
        <f>(Table2[[#This Row],[Close Price]]-Table2[[#This Row],[200D EMA]])/Table2[[#This Row],[200D EMA]]</f>
        <v>2.8825325349541759E-2</v>
      </c>
      <c r="V490">
        <v>0.67254741485570602</v>
      </c>
      <c r="W490">
        <v>810.45</v>
      </c>
      <c r="X490">
        <v>834.6</v>
      </c>
      <c r="Y490">
        <v>766.85</v>
      </c>
      <c r="Z490">
        <v>834.85</v>
      </c>
      <c r="AA490">
        <v>810.45</v>
      </c>
      <c r="AB490">
        <v>834.6</v>
      </c>
      <c r="AC490" s="1">
        <f>(Table2[[#This Row],[Close Price]]/Table2[[#This Row],[Day Low]])-1</f>
        <v>2.6590165957184331E-2</v>
      </c>
      <c r="AD490" s="1">
        <f>(Table2[[#This Row],[Day High]]/Table2[[#This Row],[Close Price]])-1</f>
        <v>3.1250000000000444E-3</v>
      </c>
      <c r="AE490" s="1">
        <f>(Table2[[#This Row],[Close Price]]/Table2[[#This Row],[Current Week Low]])-1</f>
        <v>8.4957944839277433E-2</v>
      </c>
      <c r="AF490" s="1">
        <f>(Table2[[#This Row],[Current Week High]]/Table2[[#This Row],[Close Price]])-1</f>
        <v>3.425480769230882E-3</v>
      </c>
      <c r="AG490" s="1">
        <f>(Table2[[#This Row],[Close Price]]/Table2[[#This Row],[Current Month Low]])-1</f>
        <v>2.6590165957184331E-2</v>
      </c>
      <c r="AH490" s="1">
        <f>(Table2[[#This Row],[Current Month High]]/Table2[[#This Row],[Close Price]])-1</f>
        <v>3.1250000000000444E-3</v>
      </c>
      <c r="AI490">
        <v>20.1802884615384</v>
      </c>
      <c r="AJ490">
        <v>24.179104477611901</v>
      </c>
      <c r="AK490" t="str">
        <f>IF(AND(Table2[[#This Row],[20D EMA]]&gt;Table2[[#This Row],[50D EMA]],Table2[[#This Row],[50D EMA]]&gt;Table2[[#This Row],[200D EMA]]),"Uptrend","Downtrend/NoTrend")</f>
        <v>Downtrend/NoTrend</v>
      </c>
      <c r="AL490">
        <v>0.06</v>
      </c>
      <c r="AM490" t="s">
        <v>3181</v>
      </c>
      <c r="AN490">
        <v>0.48</v>
      </c>
      <c r="AO490" t="s">
        <v>3181</v>
      </c>
      <c r="AP490">
        <v>1.7825749939123E-2</v>
      </c>
      <c r="AQ490">
        <f>(Table2[[#This Row],[Sharpe Ratio]]-AVERAGE(Table2[Sharpe Ratio]))/_xlfn.STDEV.P(Table2[Sharpe Ratio])</f>
        <v>-0.47526358683171105</v>
      </c>
      <c r="AR4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0">
        <f>_xlfn.RANK.AVG(Table2[[#This Row],[1Y Return vs Nifty Z-Score]],Table2[1Y Return vs Nifty Z-Score])</f>
        <v>482</v>
      </c>
      <c r="AT490">
        <f>_xlfn.RANK.AVG(Table2[[#This Row],[6M Return vs Nifty Z-Score]],Table2[6M Return vs Nifty Z-Score])</f>
        <v>413</v>
      </c>
      <c r="AU490">
        <f>_xlfn.RANK.AVG(Table2[[#This Row],[Sharpe Ratio Z-Score]],Table2[Sharpe Ratio Z-Score])</f>
        <v>459</v>
      </c>
      <c r="AV490">
        <f>(Table2[[#This Row],[Rank 1Y]]+Table2[[#This Row],[Rank 6M]]+Table2[[#This Row],[Rank Sharpe]])/3</f>
        <v>451.33333333333331</v>
      </c>
    </row>
    <row r="491" spans="1:48" hidden="1" x14ac:dyDescent="0.3">
      <c r="A491" t="s">
        <v>789</v>
      </c>
      <c r="B491" t="s">
        <v>790</v>
      </c>
      <c r="C491" t="s">
        <v>3134</v>
      </c>
      <c r="D491" t="s">
        <v>277</v>
      </c>
      <c r="E491">
        <v>20198.6350757808</v>
      </c>
      <c r="F491">
        <v>1844.5</v>
      </c>
      <c r="G491">
        <v>-15.191063482755199</v>
      </c>
      <c r="H491">
        <f>(Table2[[#This Row],[1Y Return vs Nifty]]-AVERAGE(Table2[1Y Return vs Nifty]))/_xlfn.STDEV.P(Table2[1Y Return vs Nifty])</f>
        <v>-0.67123360813341892</v>
      </c>
      <c r="I491">
        <v>2.4601631456925102</v>
      </c>
      <c r="J491">
        <f>(Table2[[#This Row],[1M Return vs Nifty]]-AVERAGE(Table2[1M Return vs Nifty]))/_xlfn.STDEV.P(Table2[1M Return vs Nifty])</f>
        <v>0.23419832578095162</v>
      </c>
      <c r="K491">
        <v>-4.9492050320451497</v>
      </c>
      <c r="L491">
        <f>(Table2[[#This Row],[6M Return vs Nifty]]-AVERAGE(Table2[6M Return vs Nifty]))/_xlfn.STDEV.P(Table2[6M Return vs Nifty])</f>
        <v>-0.37166774636462391</v>
      </c>
      <c r="M491">
        <v>-0.52455912373697999</v>
      </c>
      <c r="N491">
        <f>(Table2[[#This Row],[1W Return vs Nifty]]-AVERAGE(Table2[1W Return vs Nifty]))/_xlfn.STDEV.P(Table2[1W Return vs Nifty])</f>
        <v>-0.34567237066006595</v>
      </c>
      <c r="O491">
        <v>1831.91</v>
      </c>
      <c r="P491">
        <v>1871.5997955436701</v>
      </c>
      <c r="Q491">
        <v>1860.8947360654799</v>
      </c>
      <c r="R491">
        <v>54.739997289138003</v>
      </c>
      <c r="S491" s="1">
        <f>(Table2[[#This Row],[Close Price]]-Table2[[#This Row],[20D EMA]])/Table2[[#This Row],[20D EMA]]</f>
        <v>6.8726083704985057E-3</v>
      </c>
      <c r="T491" s="1">
        <f>(Table2[[#This Row],[Close Price]]-Table2[[#This Row],[50D EMA]])/Table2[[#This Row],[50D EMA]]</f>
        <v>-1.4479481996202097E-2</v>
      </c>
      <c r="U491" s="1">
        <f>(Table2[[#This Row],[Close Price]]-Table2[[#This Row],[200D EMA]])/Table2[[#This Row],[200D EMA]]</f>
        <v>-8.8101361929496368E-3</v>
      </c>
      <c r="V491">
        <v>0.96702164083128295</v>
      </c>
      <c r="W491">
        <v>1831.05</v>
      </c>
      <c r="X491">
        <v>1850.45</v>
      </c>
      <c r="Y491">
        <v>1752.8</v>
      </c>
      <c r="Z491">
        <v>1859.95</v>
      </c>
      <c r="AA491">
        <v>1831.05</v>
      </c>
      <c r="AB491">
        <v>1850.45</v>
      </c>
      <c r="AC491" s="1">
        <f>(Table2[[#This Row],[Close Price]]/Table2[[#This Row],[Day Low]])-1</f>
        <v>7.3455121378445121E-3</v>
      </c>
      <c r="AD491" s="1">
        <f>(Table2[[#This Row],[Day High]]/Table2[[#This Row],[Close Price]])-1</f>
        <v>3.225806451612856E-3</v>
      </c>
      <c r="AE491" s="1">
        <f>(Table2[[#This Row],[Close Price]]/Table2[[#This Row],[Current Week Low]])-1</f>
        <v>5.2316293929712376E-2</v>
      </c>
      <c r="AF491" s="1">
        <f>(Table2[[#This Row],[Current Week High]]/Table2[[#This Row],[Close Price]])-1</f>
        <v>8.3762537272973336E-3</v>
      </c>
      <c r="AG491" s="1">
        <f>(Table2[[#This Row],[Close Price]]/Table2[[#This Row],[Current Month Low]])-1</f>
        <v>7.3455121378445121E-3</v>
      </c>
      <c r="AH491" s="1">
        <f>(Table2[[#This Row],[Current Month High]]/Table2[[#This Row],[Close Price]])-1</f>
        <v>3.225806451612856E-3</v>
      </c>
      <c r="AI491">
        <v>33.312550826782299</v>
      </c>
      <c r="AJ491">
        <v>16.225582860743501</v>
      </c>
      <c r="AK491" t="str">
        <f>IF(AND(Table2[[#This Row],[20D EMA]]&gt;Table2[[#This Row],[50D EMA]],Table2[[#This Row],[50D EMA]]&gt;Table2[[#This Row],[200D EMA]]),"Uptrend","Downtrend/NoTrend")</f>
        <v>Downtrend/NoTrend</v>
      </c>
      <c r="AL491">
        <v>0.05</v>
      </c>
      <c r="AM491" t="s">
        <v>3181</v>
      </c>
      <c r="AN491">
        <v>-0.03</v>
      </c>
      <c r="AO491" t="s">
        <v>3180</v>
      </c>
      <c r="AP491">
        <v>5.0587608260350997E-2</v>
      </c>
      <c r="AQ491">
        <f>(Table2[[#This Row],[Sharpe Ratio]]-AVERAGE(Table2[Sharpe Ratio]))/_xlfn.STDEV.P(Table2[Sharpe Ratio])</f>
        <v>-8.6071191761984647E-2</v>
      </c>
      <c r="AR4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1">
        <f>_xlfn.RANK.AVG(Table2[[#This Row],[1Y Return vs Nifty Z-Score]],Table2[1Y Return vs Nifty Z-Score])</f>
        <v>547</v>
      </c>
      <c r="AT491">
        <f>_xlfn.RANK.AVG(Table2[[#This Row],[6M Return vs Nifty Z-Score]],Table2[6M Return vs Nifty Z-Score])</f>
        <v>446</v>
      </c>
      <c r="AU491">
        <f>_xlfn.RANK.AVG(Table2[[#This Row],[Sharpe Ratio Z-Score]],Table2[Sharpe Ratio Z-Score])</f>
        <v>362</v>
      </c>
      <c r="AV491">
        <f>(Table2[[#This Row],[Rank 1Y]]+Table2[[#This Row],[Rank 6M]]+Table2[[#This Row],[Rank Sharpe]])/3</f>
        <v>451.66666666666669</v>
      </c>
    </row>
    <row r="492" spans="1:48" hidden="1" x14ac:dyDescent="0.3">
      <c r="A492" t="s">
        <v>456</v>
      </c>
      <c r="B492" t="s">
        <v>457</v>
      </c>
      <c r="C492" t="s">
        <v>3135</v>
      </c>
      <c r="D492" t="s">
        <v>458</v>
      </c>
      <c r="E492">
        <v>48310.720478473297</v>
      </c>
      <c r="F492">
        <v>761.85</v>
      </c>
      <c r="G492">
        <v>-44.578009570130298</v>
      </c>
      <c r="H492">
        <f>(Table2[[#This Row],[1Y Return vs Nifty]]-AVERAGE(Table2[1Y Return vs Nifty]))/_xlfn.STDEV.P(Table2[1Y Return vs Nifty])</f>
        <v>-1.1677251851011543</v>
      </c>
      <c r="I492">
        <v>16.042928019308398</v>
      </c>
      <c r="J492">
        <f>(Table2[[#This Row],[1M Return vs Nifty]]-AVERAGE(Table2[1M Return vs Nifty]))/_xlfn.STDEV.P(Table2[1M Return vs Nifty])</f>
        <v>1.6856763907366938</v>
      </c>
      <c r="K492">
        <v>97.170041538010807</v>
      </c>
      <c r="L492">
        <f>(Table2[[#This Row],[6M Return vs Nifty]]-AVERAGE(Table2[6M Return vs Nifty]))/_xlfn.STDEV.P(Table2[6M Return vs Nifty])</f>
        <v>3.1807422994860408</v>
      </c>
      <c r="M492">
        <v>-1.47015953174503</v>
      </c>
      <c r="N492">
        <f>(Table2[[#This Row],[1W Return vs Nifty]]-AVERAGE(Table2[1W Return vs Nifty]))/_xlfn.STDEV.P(Table2[1W Return vs Nifty])</f>
        <v>-0.52526843965190673</v>
      </c>
      <c r="O492">
        <v>729.11</v>
      </c>
      <c r="P492">
        <v>675.30930673083196</v>
      </c>
      <c r="Q492">
        <v>583.03314371362205</v>
      </c>
      <c r="R492">
        <v>58.299330449477402</v>
      </c>
      <c r="S492" s="1">
        <f>(Table2[[#This Row],[Close Price]]-Table2[[#This Row],[20D EMA]])/Table2[[#This Row],[20D EMA]]</f>
        <v>4.4904061115606707E-2</v>
      </c>
      <c r="T492" s="1">
        <f>(Table2[[#This Row],[Close Price]]-Table2[[#This Row],[50D EMA]])/Table2[[#This Row],[50D EMA]]</f>
        <v>0.12814971214910542</v>
      </c>
      <c r="U492" s="1">
        <f>(Table2[[#This Row],[Close Price]]-Table2[[#This Row],[200D EMA]])/Table2[[#This Row],[200D EMA]]</f>
        <v>0.30670101385215653</v>
      </c>
      <c r="V492">
        <v>1.1554483701732501</v>
      </c>
      <c r="W492">
        <v>756</v>
      </c>
      <c r="X492">
        <v>773</v>
      </c>
      <c r="Y492">
        <v>724.65</v>
      </c>
      <c r="Z492">
        <v>778.5</v>
      </c>
      <c r="AA492">
        <v>756</v>
      </c>
      <c r="AB492">
        <v>773</v>
      </c>
      <c r="AC492" s="1">
        <f>(Table2[[#This Row],[Close Price]]/Table2[[#This Row],[Day Low]])-1</f>
        <v>7.7380952380952106E-3</v>
      </c>
      <c r="AD492" s="1">
        <f>(Table2[[#This Row],[Day High]]/Table2[[#This Row],[Close Price]])-1</f>
        <v>1.4635426921310035E-2</v>
      </c>
      <c r="AE492" s="1">
        <f>(Table2[[#This Row],[Close Price]]/Table2[[#This Row],[Current Week Low]])-1</f>
        <v>5.1335127302835959E-2</v>
      </c>
      <c r="AF492" s="1">
        <f>(Table2[[#This Row],[Current Week High]]/Table2[[#This Row],[Close Price]])-1</f>
        <v>2.1854695806261093E-2</v>
      </c>
      <c r="AG492" s="1">
        <f>(Table2[[#This Row],[Close Price]]/Table2[[#This Row],[Current Month Low]])-1</f>
        <v>7.7380952380952106E-3</v>
      </c>
      <c r="AH492" s="1">
        <f>(Table2[[#This Row],[Current Month High]]/Table2[[#This Row],[Close Price]])-1</f>
        <v>1.4635426921310035E-2</v>
      </c>
      <c r="AI492">
        <v>21.920325523397</v>
      </c>
      <c r="AJ492">
        <v>145.758064516129</v>
      </c>
      <c r="AK492" t="str">
        <f>IF(AND(Table2[[#This Row],[20D EMA]]&gt;Table2[[#This Row],[50D EMA]],Table2[[#This Row],[50D EMA]]&gt;Table2[[#This Row],[200D EMA]]),"Uptrend","Downtrend/NoTrend")</f>
        <v>Uptrend</v>
      </c>
      <c r="AL492">
        <v>0.39</v>
      </c>
      <c r="AM492" t="s">
        <v>3181</v>
      </c>
      <c r="AN492">
        <v>5.53</v>
      </c>
      <c r="AO492" t="s">
        <v>3181</v>
      </c>
      <c r="AP492">
        <v>-4.4544439434025002E-2</v>
      </c>
      <c r="AQ492">
        <f>(Table2[[#This Row],[Sharpe Ratio]]-AVERAGE(Table2[Sharpe Ratio]))/_xlfn.STDEV.P(Table2[Sharpe Ratio])</f>
        <v>-1.2161862519956574</v>
      </c>
      <c r="AR4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1.9572388134740162</v>
      </c>
      <c r="AS492">
        <f>_xlfn.RANK.AVG(Table2[[#This Row],[1Y Return vs Nifty Z-Score]],Table2[1Y Return vs Nifty Z-Score])</f>
        <v>695</v>
      </c>
      <c r="AT492">
        <f>_xlfn.RANK.AVG(Table2[[#This Row],[6M Return vs Nifty Z-Score]],Table2[6M Return vs Nifty Z-Score])</f>
        <v>12</v>
      </c>
      <c r="AU492">
        <f>_xlfn.RANK.AVG(Table2[[#This Row],[Sharpe Ratio Z-Score]],Table2[Sharpe Ratio Z-Score])</f>
        <v>649</v>
      </c>
      <c r="AV492">
        <f>(Table2[[#This Row],[Rank 1Y]]+Table2[[#This Row],[Rank 6M]]+Table2[[#This Row],[Rank Sharpe]])/3</f>
        <v>452</v>
      </c>
    </row>
    <row r="493" spans="1:48" hidden="1" x14ac:dyDescent="0.3">
      <c r="A493" t="s">
        <v>1386</v>
      </c>
      <c r="B493" t="s">
        <v>1387</v>
      </c>
      <c r="C493" t="s">
        <v>3141</v>
      </c>
      <c r="D493" t="s">
        <v>202</v>
      </c>
      <c r="E493">
        <v>7927.0585039951002</v>
      </c>
      <c r="F493">
        <v>525.25</v>
      </c>
      <c r="G493">
        <v>-13.2196077208147</v>
      </c>
      <c r="H493">
        <f>(Table2[[#This Row],[1Y Return vs Nifty]]-AVERAGE(Table2[1Y Return vs Nifty]))/_xlfn.STDEV.P(Table2[1Y Return vs Nifty])</f>
        <v>-0.63792592188192132</v>
      </c>
      <c r="I493">
        <v>-5.9574245697875803</v>
      </c>
      <c r="J493">
        <f>(Table2[[#This Row],[1M Return vs Nifty]]-AVERAGE(Table2[1M Return vs Nifty]))/_xlfn.STDEV.P(Table2[1M Return vs Nifty])</f>
        <v>-0.66531985351060463</v>
      </c>
      <c r="K493">
        <v>-9.0646898169307608</v>
      </c>
      <c r="L493">
        <f>(Table2[[#This Row],[6M Return vs Nifty]]-AVERAGE(Table2[6M Return vs Nifty]))/_xlfn.STDEV.P(Table2[6M Return vs Nifty])</f>
        <v>-0.51483262452834644</v>
      </c>
      <c r="M493">
        <v>-2.5403931984362198</v>
      </c>
      <c r="N493">
        <f>(Table2[[#This Row],[1W Return vs Nifty]]-AVERAGE(Table2[1W Return vs Nifty]))/_xlfn.STDEV.P(Table2[1W Return vs Nifty])</f>
        <v>-0.72853586404458459</v>
      </c>
      <c r="O493">
        <v>542.94000000000005</v>
      </c>
      <c r="P493">
        <v>561.02620791146501</v>
      </c>
      <c r="Q493">
        <v>551.68154202721905</v>
      </c>
      <c r="R493">
        <v>36.825268821834598</v>
      </c>
      <c r="S493" s="1">
        <f>(Table2[[#This Row],[Close Price]]-Table2[[#This Row],[20D EMA]])/Table2[[#This Row],[20D EMA]]</f>
        <v>-3.2581869083140036E-2</v>
      </c>
      <c r="T493" s="1">
        <f>(Table2[[#This Row],[Close Price]]-Table2[[#This Row],[50D EMA]])/Table2[[#This Row],[50D EMA]]</f>
        <v>-6.3769227545802665E-2</v>
      </c>
      <c r="U493" s="1">
        <f>(Table2[[#This Row],[Close Price]]-Table2[[#This Row],[200D EMA]])/Table2[[#This Row],[200D EMA]]</f>
        <v>-4.7910868886592121E-2</v>
      </c>
      <c r="V493">
        <v>0.49299972046711998</v>
      </c>
      <c r="W493">
        <v>520.04999999999995</v>
      </c>
      <c r="X493">
        <v>526.5</v>
      </c>
      <c r="Y493">
        <v>503.2</v>
      </c>
      <c r="Z493">
        <v>526.54999999999995</v>
      </c>
      <c r="AA493">
        <v>520.04999999999995</v>
      </c>
      <c r="AB493">
        <v>526.5</v>
      </c>
      <c r="AC493" s="1">
        <f>(Table2[[#This Row],[Close Price]]/Table2[[#This Row],[Day Low]])-1</f>
        <v>9.9990385539852067E-3</v>
      </c>
      <c r="AD493" s="1">
        <f>(Table2[[#This Row],[Day High]]/Table2[[#This Row],[Close Price]])-1</f>
        <v>2.379819133745853E-3</v>
      </c>
      <c r="AE493" s="1">
        <f>(Table2[[#This Row],[Close Price]]/Table2[[#This Row],[Current Week Low]])-1</f>
        <v>4.3819554848966602E-2</v>
      </c>
      <c r="AF493" s="1">
        <f>(Table2[[#This Row],[Current Week High]]/Table2[[#This Row],[Close Price]])-1</f>
        <v>2.4750118990954917E-3</v>
      </c>
      <c r="AG493" s="1">
        <f>(Table2[[#This Row],[Close Price]]/Table2[[#This Row],[Current Month Low]])-1</f>
        <v>9.9990385539852067E-3</v>
      </c>
      <c r="AH493" s="1">
        <f>(Table2[[#This Row],[Current Month High]]/Table2[[#This Row],[Close Price]])-1</f>
        <v>2.379819133745853E-3</v>
      </c>
      <c r="AI493">
        <v>34.754878629224102</v>
      </c>
      <c r="AJ493">
        <v>21.304849884526501</v>
      </c>
      <c r="AK493" t="str">
        <f>IF(AND(Table2[[#This Row],[20D EMA]]&gt;Table2[[#This Row],[50D EMA]],Table2[[#This Row],[50D EMA]]&gt;Table2[[#This Row],[200D EMA]]),"Uptrend","Downtrend/NoTrend")</f>
        <v>Downtrend/NoTrend</v>
      </c>
      <c r="AL493">
        <v>0.05</v>
      </c>
      <c r="AM493" t="s">
        <v>3181</v>
      </c>
      <c r="AN493">
        <v>-9.0500000000000007</v>
      </c>
      <c r="AO493" t="s">
        <v>3180</v>
      </c>
      <c r="AP493">
        <v>6.1686029455759003E-2</v>
      </c>
      <c r="AQ493">
        <f>(Table2[[#This Row],[Sharpe Ratio]]-AVERAGE(Table2[Sharpe Ratio]))/_xlfn.STDEV.P(Table2[Sharpe Ratio])</f>
        <v>4.5771791141542978E-2</v>
      </c>
      <c r="AR4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3">
        <f>_xlfn.RANK.AVG(Table2[[#This Row],[1Y Return vs Nifty Z-Score]],Table2[1Y Return vs Nifty Z-Score])</f>
        <v>534</v>
      </c>
      <c r="AT493">
        <f>_xlfn.RANK.AVG(Table2[[#This Row],[6M Return vs Nifty Z-Score]],Table2[6M Return vs Nifty Z-Score])</f>
        <v>500</v>
      </c>
      <c r="AU493">
        <f>_xlfn.RANK.AVG(Table2[[#This Row],[Sharpe Ratio Z-Score]],Table2[Sharpe Ratio Z-Score])</f>
        <v>322</v>
      </c>
      <c r="AV493">
        <f>(Table2[[#This Row],[Rank 1Y]]+Table2[[#This Row],[Rank 6M]]+Table2[[#This Row],[Rank Sharpe]])/3</f>
        <v>452</v>
      </c>
    </row>
    <row r="494" spans="1:48" hidden="1" x14ac:dyDescent="0.3">
      <c r="A494" t="s">
        <v>551</v>
      </c>
      <c r="B494" t="s">
        <v>552</v>
      </c>
      <c r="C494" t="s">
        <v>3149</v>
      </c>
      <c r="D494" t="s">
        <v>284</v>
      </c>
      <c r="E494">
        <v>35949.171939141903</v>
      </c>
      <c r="F494">
        <v>2646.25</v>
      </c>
      <c r="G494">
        <v>7.0185899699628198</v>
      </c>
      <c r="H494">
        <f>(Table2[[#This Row],[1Y Return vs Nifty]]-AVERAGE(Table2[1Y Return vs Nifty]))/_xlfn.STDEV.P(Table2[1Y Return vs Nifty])</f>
        <v>-0.29600217599137207</v>
      </c>
      <c r="I494">
        <v>-3.7642590271050702</v>
      </c>
      <c r="J494">
        <f>(Table2[[#This Row],[1M Return vs Nifty]]-AVERAGE(Table2[1M Return vs Nifty]))/_xlfn.STDEV.P(Table2[1M Return vs Nifty])</f>
        <v>-0.43095433900450092</v>
      </c>
      <c r="K494">
        <v>-0.80391153345315303</v>
      </c>
      <c r="L494">
        <f>(Table2[[#This Row],[6M Return vs Nifty]]-AVERAGE(Table2[6M Return vs Nifty]))/_xlfn.STDEV.P(Table2[6M Return vs Nifty])</f>
        <v>-0.22746591603388935</v>
      </c>
      <c r="M494">
        <v>-3.8032519513772098</v>
      </c>
      <c r="N494">
        <f>(Table2[[#This Row],[1W Return vs Nifty]]-AVERAGE(Table2[1W Return vs Nifty]))/_xlfn.STDEV.P(Table2[1W Return vs Nifty])</f>
        <v>-0.96838820103533729</v>
      </c>
      <c r="O494">
        <v>2753.63</v>
      </c>
      <c r="P494">
        <v>2803.14203460719</v>
      </c>
      <c r="Q494">
        <v>2608.0208928977499</v>
      </c>
      <c r="R494">
        <v>41.908996608183998</v>
      </c>
      <c r="S494" s="1">
        <f>(Table2[[#This Row],[Close Price]]-Table2[[#This Row],[20D EMA]])/Table2[[#This Row],[20D EMA]]</f>
        <v>-3.8995798273551679E-2</v>
      </c>
      <c r="T494" s="1">
        <f>(Table2[[#This Row],[Close Price]]-Table2[[#This Row],[50D EMA]])/Table2[[#This Row],[50D EMA]]</f>
        <v>-5.5970062405052409E-2</v>
      </c>
      <c r="U494" s="1">
        <f>(Table2[[#This Row],[Close Price]]-Table2[[#This Row],[200D EMA]])/Table2[[#This Row],[200D EMA]]</f>
        <v>1.4658282533838912E-2</v>
      </c>
      <c r="V494">
        <v>0.56744602227861596</v>
      </c>
      <c r="W494">
        <v>2641.05</v>
      </c>
      <c r="X494">
        <v>2665</v>
      </c>
      <c r="Y494">
        <v>2611.1</v>
      </c>
      <c r="Z494">
        <v>2744.8</v>
      </c>
      <c r="AA494">
        <v>2641.05</v>
      </c>
      <c r="AB494">
        <v>2665</v>
      </c>
      <c r="AC494" s="1">
        <f>(Table2[[#This Row],[Close Price]]/Table2[[#This Row],[Day Low]])-1</f>
        <v>1.9689138789495964E-3</v>
      </c>
      <c r="AD494" s="1">
        <f>(Table2[[#This Row],[Day High]]/Table2[[#This Row],[Close Price]])-1</f>
        <v>7.0854983467170118E-3</v>
      </c>
      <c r="AE494" s="1">
        <f>(Table2[[#This Row],[Close Price]]/Table2[[#This Row],[Current Week Low]])-1</f>
        <v>1.3461759411742102E-2</v>
      </c>
      <c r="AF494" s="1">
        <f>(Table2[[#This Row],[Current Week High]]/Table2[[#This Row],[Close Price]])-1</f>
        <v>3.7241379310344991E-2</v>
      </c>
      <c r="AG494" s="1">
        <f>(Table2[[#This Row],[Close Price]]/Table2[[#This Row],[Current Month Low]])-1</f>
        <v>1.9689138789495964E-3</v>
      </c>
      <c r="AH494" s="1">
        <f>(Table2[[#This Row],[Current Month High]]/Table2[[#This Row],[Close Price]])-1</f>
        <v>7.0854983467170118E-3</v>
      </c>
      <c r="AI494">
        <v>19.754369390647099</v>
      </c>
      <c r="AJ494">
        <v>35.354594511649303</v>
      </c>
      <c r="AK494" t="str">
        <f>IF(AND(Table2[[#This Row],[20D EMA]]&gt;Table2[[#This Row],[50D EMA]],Table2[[#This Row],[50D EMA]]&gt;Table2[[#This Row],[200D EMA]]),"Uptrend","Downtrend/NoTrend")</f>
        <v>Downtrend/NoTrend</v>
      </c>
      <c r="AL494">
        <v>-0.06</v>
      </c>
      <c r="AM494" t="s">
        <v>3180</v>
      </c>
      <c r="AN494">
        <v>-11.78</v>
      </c>
      <c r="AO494" t="s">
        <v>3180</v>
      </c>
      <c r="AP494">
        <v>-2.7205010821690001E-3</v>
      </c>
      <c r="AQ494">
        <f>(Table2[[#This Row],[Sharpe Ratio]]-AVERAGE(Table2[Sharpe Ratio]))/_xlfn.STDEV.P(Table2[Sharpe Ratio])</f>
        <v>-0.71934145830883534</v>
      </c>
      <c r="AR4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4">
        <f>_xlfn.RANK.AVG(Table2[[#This Row],[1Y Return vs Nifty Z-Score]],Table2[1Y Return vs Nifty Z-Score])</f>
        <v>397</v>
      </c>
      <c r="AT494">
        <f>_xlfn.RANK.AVG(Table2[[#This Row],[6M Return vs Nifty Z-Score]],Table2[6M Return vs Nifty Z-Score])</f>
        <v>401</v>
      </c>
      <c r="AU494">
        <f>_xlfn.RANK.AVG(Table2[[#This Row],[Sharpe Ratio Z-Score]],Table2[Sharpe Ratio Z-Score])</f>
        <v>560</v>
      </c>
      <c r="AV494">
        <f>(Table2[[#This Row],[Rank 1Y]]+Table2[[#This Row],[Rank 6M]]+Table2[[#This Row],[Rank Sharpe]])/3</f>
        <v>452.66666666666669</v>
      </c>
    </row>
    <row r="495" spans="1:48" hidden="1" x14ac:dyDescent="0.3">
      <c r="A495" t="s">
        <v>1945</v>
      </c>
      <c r="B495" t="s">
        <v>1946</v>
      </c>
      <c r="C495" t="s">
        <v>3146</v>
      </c>
      <c r="D495" t="s">
        <v>284</v>
      </c>
      <c r="E495">
        <v>3604.2956703285099</v>
      </c>
      <c r="F495">
        <v>1150.1500000000001</v>
      </c>
      <c r="G495">
        <v>-14.4012686442794</v>
      </c>
      <c r="H495">
        <f>(Table2[[#This Row],[1Y Return vs Nifty]]-AVERAGE(Table2[1Y Return vs Nifty]))/_xlfn.STDEV.P(Table2[1Y Return vs Nifty])</f>
        <v>-0.65789004791215833</v>
      </c>
      <c r="I495">
        <v>5.3177539883751503</v>
      </c>
      <c r="J495">
        <f>(Table2[[#This Row],[1M Return vs Nifty]]-AVERAGE(Table2[1M Return vs Nifty]))/_xlfn.STDEV.P(Table2[1M Return vs Nifty])</f>
        <v>0.53956549258136421</v>
      </c>
      <c r="K495">
        <v>20.0422853105703</v>
      </c>
      <c r="L495">
        <f>(Table2[[#This Row],[6M Return vs Nifty]]-AVERAGE(Table2[6M Return vs Nifty]))/_xlfn.STDEV.P(Table2[6M Return vs Nifty])</f>
        <v>0.49770824626945825</v>
      </c>
      <c r="M495">
        <v>-0.94012711535898297</v>
      </c>
      <c r="N495">
        <f>(Table2[[#This Row],[1W Return vs Nifty]]-AVERAGE(Table2[1W Return vs Nifty]))/_xlfn.STDEV.P(Table2[1W Return vs Nifty])</f>
        <v>-0.42460040100151497</v>
      </c>
      <c r="O495">
        <v>1142.25</v>
      </c>
      <c r="P495">
        <v>1149.0884826195199</v>
      </c>
      <c r="Q495">
        <v>1090.75504388685</v>
      </c>
      <c r="R495">
        <v>49.917647890125998</v>
      </c>
      <c r="S495" s="1">
        <f>(Table2[[#This Row],[Close Price]]-Table2[[#This Row],[20D EMA]])/Table2[[#This Row],[20D EMA]]</f>
        <v>6.9161742175531549E-3</v>
      </c>
      <c r="T495" s="1">
        <f>(Table2[[#This Row],[Close Price]]-Table2[[#This Row],[50D EMA]])/Table2[[#This Row],[50D EMA]]</f>
        <v>9.2379081031276715E-4</v>
      </c>
      <c r="U495" s="1">
        <f>(Table2[[#This Row],[Close Price]]-Table2[[#This Row],[200D EMA]])/Table2[[#This Row],[200D EMA]]</f>
        <v>5.4453065741964575E-2</v>
      </c>
      <c r="V495">
        <v>0.51489981529840401</v>
      </c>
      <c r="W495">
        <v>1140</v>
      </c>
      <c r="X495">
        <v>1152.0999999999999</v>
      </c>
      <c r="Y495">
        <v>1050.45</v>
      </c>
      <c r="Z495">
        <v>1152.0999999999999</v>
      </c>
      <c r="AA495">
        <v>1140</v>
      </c>
      <c r="AB495">
        <v>1152.0999999999999</v>
      </c>
      <c r="AC495" s="1">
        <f>(Table2[[#This Row],[Close Price]]/Table2[[#This Row],[Day Low]])-1</f>
        <v>8.9035087719298023E-3</v>
      </c>
      <c r="AD495" s="1">
        <f>(Table2[[#This Row],[Day High]]/Table2[[#This Row],[Close Price]])-1</f>
        <v>1.6954310307348841E-3</v>
      </c>
      <c r="AE495" s="1">
        <f>(Table2[[#This Row],[Close Price]]/Table2[[#This Row],[Current Week Low]])-1</f>
        <v>9.491170450759201E-2</v>
      </c>
      <c r="AF495" s="1">
        <f>(Table2[[#This Row],[Current Week High]]/Table2[[#This Row],[Close Price]])-1</f>
        <v>1.6954310307348841E-3</v>
      </c>
      <c r="AG495" s="1">
        <f>(Table2[[#This Row],[Close Price]]/Table2[[#This Row],[Current Month Low]])-1</f>
        <v>8.9035087719298023E-3</v>
      </c>
      <c r="AH495" s="1">
        <f>(Table2[[#This Row],[Current Month High]]/Table2[[#This Row],[Close Price]])-1</f>
        <v>1.6954310307348841E-3</v>
      </c>
      <c r="AI495">
        <v>19.5496239620919</v>
      </c>
      <c r="AJ495">
        <v>53.0166966008115</v>
      </c>
      <c r="AK495" t="str">
        <f>IF(AND(Table2[[#This Row],[20D EMA]]&gt;Table2[[#This Row],[50D EMA]],Table2[[#This Row],[50D EMA]]&gt;Table2[[#This Row],[200D EMA]]),"Uptrend","Downtrend/NoTrend")</f>
        <v>Downtrend/NoTrend</v>
      </c>
      <c r="AL495">
        <v>-0.02</v>
      </c>
      <c r="AM495" t="s">
        <v>3180</v>
      </c>
      <c r="AN495">
        <v>-0.96</v>
      </c>
      <c r="AO495" t="s">
        <v>3180</v>
      </c>
      <c r="AP495">
        <v>-5.0867897140668999E-2</v>
      </c>
      <c r="AQ495">
        <f>(Table2[[#This Row],[Sharpe Ratio]]-AVERAGE(Table2[Sharpe Ratio]))/_xlfn.STDEV.P(Table2[Sharpe Ratio])</f>
        <v>-1.291305362329404</v>
      </c>
      <c r="AR4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5">
        <f>_xlfn.RANK.AVG(Table2[[#This Row],[1Y Return vs Nifty Z-Score]],Table2[1Y Return vs Nifty Z-Score])</f>
        <v>541</v>
      </c>
      <c r="AT495">
        <f>_xlfn.RANK.AVG(Table2[[#This Row],[6M Return vs Nifty Z-Score]],Table2[6M Return vs Nifty Z-Score])</f>
        <v>156</v>
      </c>
      <c r="AU495">
        <f>_xlfn.RANK.AVG(Table2[[#This Row],[Sharpe Ratio Z-Score]],Table2[Sharpe Ratio Z-Score])</f>
        <v>662</v>
      </c>
      <c r="AV495">
        <f>(Table2[[#This Row],[Rank 1Y]]+Table2[[#This Row],[Rank 6M]]+Table2[[#This Row],[Rank Sharpe]])/3</f>
        <v>453</v>
      </c>
    </row>
    <row r="496" spans="1:48" hidden="1" x14ac:dyDescent="0.3">
      <c r="A496" t="s">
        <v>1013</v>
      </c>
      <c r="B496" t="s">
        <v>1014</v>
      </c>
      <c r="C496" t="s">
        <v>580</v>
      </c>
      <c r="D496" t="s">
        <v>580</v>
      </c>
      <c r="E496">
        <v>13586.698774230201</v>
      </c>
      <c r="F496">
        <v>472.5</v>
      </c>
      <c r="G496">
        <v>5.1078705322939699</v>
      </c>
      <c r="H496">
        <f>(Table2[[#This Row],[1Y Return vs Nifty]]-AVERAGE(Table2[1Y Return vs Nifty]))/_xlfn.STDEV.P(Table2[1Y Return vs Nifty])</f>
        <v>-0.32828372385723431</v>
      </c>
      <c r="I496">
        <v>4.5562645124026497</v>
      </c>
      <c r="J496">
        <f>(Table2[[#This Row],[1M Return vs Nifty]]-AVERAGE(Table2[1M Return vs Nifty]))/_xlfn.STDEV.P(Table2[1M Return vs Nifty])</f>
        <v>0.45819139228933081</v>
      </c>
      <c r="K496">
        <v>-0.21728750457146001</v>
      </c>
      <c r="L496">
        <f>(Table2[[#This Row],[6M Return vs Nifty]]-AVERAGE(Table2[6M Return vs Nifty]))/_xlfn.STDEV.P(Table2[6M Return vs Nifty])</f>
        <v>-0.20705909593551447</v>
      </c>
      <c r="M496">
        <v>7.3128500231907401</v>
      </c>
      <c r="N496">
        <f>(Table2[[#This Row],[1W Return vs Nifty]]-AVERAGE(Table2[1W Return vs Nifty]))/_xlfn.STDEV.P(Table2[1W Return vs Nifty])</f>
        <v>1.1428716929301985</v>
      </c>
      <c r="O496">
        <v>457.63</v>
      </c>
      <c r="P496">
        <v>470.47140622768001</v>
      </c>
      <c r="Q496">
        <v>459.84099224309699</v>
      </c>
      <c r="R496">
        <v>56.161695171603803</v>
      </c>
      <c r="S496" s="1">
        <f>(Table2[[#This Row],[Close Price]]-Table2[[#This Row],[20D EMA]])/Table2[[#This Row],[20D EMA]]</f>
        <v>3.2493499115005584E-2</v>
      </c>
      <c r="T496" s="1">
        <f>(Table2[[#This Row],[Close Price]]-Table2[[#This Row],[50D EMA]])/Table2[[#This Row],[50D EMA]]</f>
        <v>4.3118322292646956E-3</v>
      </c>
      <c r="U496" s="1">
        <f>(Table2[[#This Row],[Close Price]]-Table2[[#This Row],[200D EMA]])/Table2[[#This Row],[200D EMA]]</f>
        <v>2.7529098037024868E-2</v>
      </c>
      <c r="V496">
        <v>0.84755624868318502</v>
      </c>
      <c r="W496">
        <v>470.05</v>
      </c>
      <c r="X496">
        <v>476</v>
      </c>
      <c r="Y496">
        <v>421.85</v>
      </c>
      <c r="Z496">
        <v>478.4</v>
      </c>
      <c r="AA496">
        <v>470.05</v>
      </c>
      <c r="AB496">
        <v>476</v>
      </c>
      <c r="AC496" s="1">
        <f>(Table2[[#This Row],[Close Price]]/Table2[[#This Row],[Day Low]])-1</f>
        <v>5.2122114668651243E-3</v>
      </c>
      <c r="AD496" s="1">
        <f>(Table2[[#This Row],[Day High]]/Table2[[#This Row],[Close Price]])-1</f>
        <v>7.4074074074073071E-3</v>
      </c>
      <c r="AE496" s="1">
        <f>(Table2[[#This Row],[Close Price]]/Table2[[#This Row],[Current Week Low]])-1</f>
        <v>0.12006637430366229</v>
      </c>
      <c r="AF496" s="1">
        <f>(Table2[[#This Row],[Current Week High]]/Table2[[#This Row],[Close Price]])-1</f>
        <v>1.2486772486772546E-2</v>
      </c>
      <c r="AG496" s="1">
        <f>(Table2[[#This Row],[Close Price]]/Table2[[#This Row],[Current Month Low]])-1</f>
        <v>5.2122114668651243E-3</v>
      </c>
      <c r="AH496" s="1">
        <f>(Table2[[#This Row],[Current Month High]]/Table2[[#This Row],[Close Price]])-1</f>
        <v>7.4074074074073071E-3</v>
      </c>
      <c r="AI496">
        <v>25.291005291005298</v>
      </c>
      <c r="AJ496">
        <v>34.213890072432797</v>
      </c>
      <c r="AK496" t="str">
        <f>IF(AND(Table2[[#This Row],[20D EMA]]&gt;Table2[[#This Row],[50D EMA]],Table2[[#This Row],[50D EMA]]&gt;Table2[[#This Row],[200D EMA]]),"Uptrend","Downtrend/NoTrend")</f>
        <v>Downtrend/NoTrend</v>
      </c>
      <c r="AL496">
        <v>-0.03</v>
      </c>
      <c r="AM496" t="s">
        <v>3180</v>
      </c>
      <c r="AN496">
        <v>-2.4700000000000002</v>
      </c>
      <c r="AO496" t="s">
        <v>3180</v>
      </c>
      <c r="AP496">
        <v>-1.064731509929E-3</v>
      </c>
      <c r="AQ496">
        <f>(Table2[[#This Row],[Sharpe Ratio]]-AVERAGE(Table2[Sharpe Ratio]))/_xlfn.STDEV.P(Table2[Sharpe Ratio])</f>
        <v>-0.69967184985179265</v>
      </c>
      <c r="AR4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6">
        <f>_xlfn.RANK.AVG(Table2[[#This Row],[1Y Return vs Nifty Z-Score]],Table2[1Y Return vs Nifty Z-Score])</f>
        <v>412</v>
      </c>
      <c r="AT496">
        <f>_xlfn.RANK.AVG(Table2[[#This Row],[6M Return vs Nifty Z-Score]],Table2[6M Return vs Nifty Z-Score])</f>
        <v>394</v>
      </c>
      <c r="AU496">
        <f>_xlfn.RANK.AVG(Table2[[#This Row],[Sharpe Ratio Z-Score]],Table2[Sharpe Ratio Z-Score])</f>
        <v>557</v>
      </c>
      <c r="AV496">
        <f>(Table2[[#This Row],[Rank 1Y]]+Table2[[#This Row],[Rank 6M]]+Table2[[#This Row],[Rank Sharpe]])/3</f>
        <v>454.33333333333331</v>
      </c>
    </row>
    <row r="497" spans="1:48" hidden="1" x14ac:dyDescent="0.3">
      <c r="A497" t="s">
        <v>1356</v>
      </c>
      <c r="B497" t="s">
        <v>1357</v>
      </c>
      <c r="C497" t="s">
        <v>3135</v>
      </c>
      <c r="D497" t="s">
        <v>24</v>
      </c>
      <c r="E497">
        <v>8194.8260864659896</v>
      </c>
      <c r="F497">
        <v>218.96</v>
      </c>
      <c r="G497">
        <v>-34.697154762208399</v>
      </c>
      <c r="H497">
        <f>(Table2[[#This Row],[1Y Return vs Nifty]]-AVERAGE(Table2[1Y Return vs Nifty]))/_xlfn.STDEV.P(Table2[1Y Return vs Nifty])</f>
        <v>-1.0007884380574752</v>
      </c>
      <c r="I497">
        <v>-2.8370221205674002</v>
      </c>
      <c r="J497">
        <f>(Table2[[#This Row],[1M Return vs Nifty]]-AVERAGE(Table2[1M Return vs Nifty]))/_xlfn.STDEV.P(Table2[1M Return vs Nifty])</f>
        <v>-0.33186817772734101</v>
      </c>
      <c r="K497">
        <v>-13.5843641304195</v>
      </c>
      <c r="L497">
        <f>(Table2[[#This Row],[6M Return vs Nifty]]-AVERAGE(Table2[6M Return vs Nifty]))/_xlfn.STDEV.P(Table2[6M Return vs Nifty])</f>
        <v>-0.67205799559682611</v>
      </c>
      <c r="M497">
        <v>2.8859130795427101</v>
      </c>
      <c r="N497">
        <f>(Table2[[#This Row],[1W Return vs Nifty]]-AVERAGE(Table2[1W Return vs Nifty]))/_xlfn.STDEV.P(Table2[1W Return vs Nifty])</f>
        <v>0.30207206338184506</v>
      </c>
      <c r="O497">
        <v>217.8</v>
      </c>
      <c r="P497">
        <v>222.362086719546</v>
      </c>
      <c r="Q497">
        <v>222.919657767648</v>
      </c>
      <c r="R497">
        <v>46.381429904492599</v>
      </c>
      <c r="S497" s="1">
        <f>(Table2[[#This Row],[Close Price]]-Table2[[#This Row],[20D EMA]])/Table2[[#This Row],[20D EMA]]</f>
        <v>5.3259871441689467E-3</v>
      </c>
      <c r="T497" s="1">
        <f>(Table2[[#This Row],[Close Price]]-Table2[[#This Row],[50D EMA]])/Table2[[#This Row],[50D EMA]]</f>
        <v>-1.5299760717918026E-2</v>
      </c>
      <c r="U497" s="1">
        <f>(Table2[[#This Row],[Close Price]]-Table2[[#This Row],[200D EMA]])/Table2[[#This Row],[200D EMA]]</f>
        <v>-1.7762712392889093E-2</v>
      </c>
      <c r="V497">
        <v>0.69592419331438005</v>
      </c>
      <c r="W497">
        <v>217.2</v>
      </c>
      <c r="X497">
        <v>219.85</v>
      </c>
      <c r="Y497">
        <v>200.15</v>
      </c>
      <c r="Z497">
        <v>219.85</v>
      </c>
      <c r="AA497">
        <v>217.2</v>
      </c>
      <c r="AB497">
        <v>219.85</v>
      </c>
      <c r="AC497" s="1">
        <f>(Table2[[#This Row],[Close Price]]/Table2[[#This Row],[Day Low]])-1</f>
        <v>8.1031307550645248E-3</v>
      </c>
      <c r="AD497" s="1">
        <f>(Table2[[#This Row],[Day High]]/Table2[[#This Row],[Close Price]])-1</f>
        <v>4.064669345999139E-3</v>
      </c>
      <c r="AE497" s="1">
        <f>(Table2[[#This Row],[Close Price]]/Table2[[#This Row],[Current Week Low]])-1</f>
        <v>9.3979515363477484E-2</v>
      </c>
      <c r="AF497" s="1">
        <f>(Table2[[#This Row],[Current Week High]]/Table2[[#This Row],[Close Price]])-1</f>
        <v>4.064669345999139E-3</v>
      </c>
      <c r="AG497" s="1">
        <f>(Table2[[#This Row],[Close Price]]/Table2[[#This Row],[Current Month Low]])-1</f>
        <v>8.1031307550645248E-3</v>
      </c>
      <c r="AH497" s="1">
        <f>(Table2[[#This Row],[Current Month High]]/Table2[[#This Row],[Close Price]])-1</f>
        <v>4.064669345999139E-3</v>
      </c>
      <c r="AI497">
        <v>30.868651808549401</v>
      </c>
      <c r="AJ497">
        <v>14.0416666666666</v>
      </c>
      <c r="AK497" t="str">
        <f>IF(AND(Table2[[#This Row],[20D EMA]]&gt;Table2[[#This Row],[50D EMA]],Table2[[#This Row],[50D EMA]]&gt;Table2[[#This Row],[200D EMA]]),"Uptrend","Downtrend/NoTrend")</f>
        <v>Downtrend/NoTrend</v>
      </c>
      <c r="AL497">
        <v>-0.02</v>
      </c>
      <c r="AM497" t="s">
        <v>3180</v>
      </c>
      <c r="AN497">
        <v>-4.99</v>
      </c>
      <c r="AO497" t="s">
        <v>3180</v>
      </c>
      <c r="AP497">
        <v>0.11853453633541</v>
      </c>
      <c r="AQ497">
        <f>(Table2[[#This Row],[Sharpe Ratio]]-AVERAGE(Table2[Sharpe Ratio]))/_xlfn.STDEV.P(Table2[Sharpe Ratio])</f>
        <v>0.72109998320241031</v>
      </c>
      <c r="AR4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7">
        <f>_xlfn.RANK.AVG(Table2[[#This Row],[1Y Return vs Nifty Z-Score]],Table2[1Y Return vs Nifty Z-Score])</f>
        <v>659</v>
      </c>
      <c r="AT497">
        <f>_xlfn.RANK.AVG(Table2[[#This Row],[6M Return vs Nifty Z-Score]],Table2[6M Return vs Nifty Z-Score])</f>
        <v>547</v>
      </c>
      <c r="AU497">
        <f>_xlfn.RANK.AVG(Table2[[#This Row],[Sharpe Ratio Z-Score]],Table2[Sharpe Ratio Z-Score])</f>
        <v>160</v>
      </c>
      <c r="AV497">
        <f>(Table2[[#This Row],[Rank 1Y]]+Table2[[#This Row],[Rank 6M]]+Table2[[#This Row],[Rank Sharpe]])/3</f>
        <v>455.33333333333331</v>
      </c>
    </row>
    <row r="498" spans="1:48" hidden="1" x14ac:dyDescent="0.3">
      <c r="A498" t="s">
        <v>498</v>
      </c>
      <c r="B498" t="s">
        <v>499</v>
      </c>
      <c r="C498" t="s">
        <v>3141</v>
      </c>
      <c r="D498" t="s">
        <v>202</v>
      </c>
      <c r="E498">
        <v>42587.778461690097</v>
      </c>
      <c r="F498">
        <v>697.2</v>
      </c>
      <c r="G498">
        <v>0.51356430232362604</v>
      </c>
      <c r="H498">
        <f>(Table2[[#This Row],[1Y Return vs Nifty]]-AVERAGE(Table2[1Y Return vs Nifty]))/_xlfn.STDEV.P(Table2[1Y Return vs Nifty])</f>
        <v>-0.405904390475962</v>
      </c>
      <c r="I498">
        <v>-1.53327844989474</v>
      </c>
      <c r="J498">
        <f>(Table2[[#This Row],[1M Return vs Nifty]]-AVERAGE(Table2[1M Return vs Nifty]))/_xlfn.STDEV.P(Table2[1M Return vs Nifty])</f>
        <v>-0.19254784361907032</v>
      </c>
      <c r="K498">
        <v>7.1056230207266999</v>
      </c>
      <c r="L498">
        <f>(Table2[[#This Row],[6M Return vs Nifty]]-AVERAGE(Table2[6M Return vs Nifty]))/_xlfn.STDEV.P(Table2[6M Return vs Nifty])</f>
        <v>4.76821187589027E-2</v>
      </c>
      <c r="M498">
        <v>-6.12690953090297</v>
      </c>
      <c r="N498">
        <f>(Table2[[#This Row],[1W Return vs Nifty]]-AVERAGE(Table2[1W Return vs Nifty]))/_xlfn.STDEV.P(Table2[1W Return vs Nifty])</f>
        <v>-1.4097160213617108</v>
      </c>
      <c r="O498">
        <v>682.99</v>
      </c>
      <c r="P498">
        <v>688.68931405542298</v>
      </c>
      <c r="Q498">
        <v>659.63595827583197</v>
      </c>
      <c r="R498">
        <v>53.491231569829097</v>
      </c>
      <c r="S498" s="1">
        <f>(Table2[[#This Row],[Close Price]]-Table2[[#This Row],[20D EMA]])/Table2[[#This Row],[20D EMA]]</f>
        <v>2.0805575484267758E-2</v>
      </c>
      <c r="T498" s="1">
        <f>(Table2[[#This Row],[Close Price]]-Table2[[#This Row],[50D EMA]])/Table2[[#This Row],[50D EMA]]</f>
        <v>1.2357801654364215E-2</v>
      </c>
      <c r="U498" s="1">
        <f>(Table2[[#This Row],[Close Price]]-Table2[[#This Row],[200D EMA]])/Table2[[#This Row],[200D EMA]]</f>
        <v>5.6946625260323326E-2</v>
      </c>
      <c r="V498">
        <v>1.9246329242281801</v>
      </c>
      <c r="W498">
        <v>686.45</v>
      </c>
      <c r="X498">
        <v>720</v>
      </c>
      <c r="Y498">
        <v>669.8</v>
      </c>
      <c r="Z498">
        <v>720</v>
      </c>
      <c r="AA498">
        <v>686.45</v>
      </c>
      <c r="AB498">
        <v>720</v>
      </c>
      <c r="AC498" s="1">
        <f>(Table2[[#This Row],[Close Price]]/Table2[[#This Row],[Day Low]])-1</f>
        <v>1.5660281156675726E-2</v>
      </c>
      <c r="AD498" s="1">
        <f>(Table2[[#This Row],[Day High]]/Table2[[#This Row],[Close Price]])-1</f>
        <v>3.2702237521514466E-2</v>
      </c>
      <c r="AE498" s="1">
        <f>(Table2[[#This Row],[Close Price]]/Table2[[#This Row],[Current Week Low]])-1</f>
        <v>4.090773365183642E-2</v>
      </c>
      <c r="AF498" s="1">
        <f>(Table2[[#This Row],[Current Week High]]/Table2[[#This Row],[Close Price]])-1</f>
        <v>3.2702237521514466E-2</v>
      </c>
      <c r="AG498" s="1">
        <f>(Table2[[#This Row],[Close Price]]/Table2[[#This Row],[Current Month Low]])-1</f>
        <v>1.5660281156675726E-2</v>
      </c>
      <c r="AH498" s="1">
        <f>(Table2[[#This Row],[Current Month High]]/Table2[[#This Row],[Close Price]])-1</f>
        <v>3.2702237521514466E-2</v>
      </c>
      <c r="AI498">
        <v>10.2481353987377</v>
      </c>
      <c r="AJ498">
        <v>31.151241534988699</v>
      </c>
      <c r="AK498" t="str">
        <f>IF(AND(Table2[[#This Row],[20D EMA]]&gt;Table2[[#This Row],[50D EMA]],Table2[[#This Row],[50D EMA]]&gt;Table2[[#This Row],[200D EMA]]),"Uptrend","Downtrend/NoTrend")</f>
        <v>Downtrend/NoTrend</v>
      </c>
      <c r="AL498">
        <v>0.13</v>
      </c>
      <c r="AM498" t="s">
        <v>3181</v>
      </c>
      <c r="AN498">
        <v>5.23</v>
      </c>
      <c r="AO498" t="s">
        <v>3181</v>
      </c>
      <c r="AP498">
        <v>-2.2936426764653999E-2</v>
      </c>
      <c r="AQ498">
        <f>(Table2[[#This Row],[Sharpe Ratio]]-AVERAGE(Table2[Sharpe Ratio]))/_xlfn.STDEV.P(Table2[Sharpe Ratio])</f>
        <v>-0.95949525110574585</v>
      </c>
      <c r="AR4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8">
        <f>_xlfn.RANK.AVG(Table2[[#This Row],[1Y Return vs Nifty Z-Score]],Table2[1Y Return vs Nifty Z-Score])</f>
        <v>454</v>
      </c>
      <c r="AT498">
        <f>_xlfn.RANK.AVG(Table2[[#This Row],[6M Return vs Nifty Z-Score]],Table2[6M Return vs Nifty Z-Score])</f>
        <v>303</v>
      </c>
      <c r="AU498">
        <f>_xlfn.RANK.AVG(Table2[[#This Row],[Sharpe Ratio Z-Score]],Table2[Sharpe Ratio Z-Score])</f>
        <v>611</v>
      </c>
      <c r="AV498">
        <f>(Table2[[#This Row],[Rank 1Y]]+Table2[[#This Row],[Rank 6M]]+Table2[[#This Row],[Rank Sharpe]])/3</f>
        <v>456</v>
      </c>
    </row>
    <row r="499" spans="1:48" x14ac:dyDescent="0.3">
      <c r="A499" t="s">
        <v>1727</v>
      </c>
      <c r="B499" t="s">
        <v>1728</v>
      </c>
      <c r="C499" t="s">
        <v>3145</v>
      </c>
      <c r="D499" t="s">
        <v>835</v>
      </c>
      <c r="E499">
        <v>4772.80570755386</v>
      </c>
      <c r="F499">
        <v>385.65</v>
      </c>
      <c r="G499">
        <v>-16.3698816537601</v>
      </c>
      <c r="H499">
        <f>(Table2[[#This Row],[1Y Return vs Nifty]]-AVERAGE(Table2[1Y Return vs Nifty]))/_xlfn.STDEV.P(Table2[1Y Return vs Nifty])</f>
        <v>-0.6911497059457018</v>
      </c>
      <c r="I499">
        <v>5.6959485079177696</v>
      </c>
      <c r="J499">
        <f>(Table2[[#This Row],[1M Return vs Nifty]]-AVERAGE(Table2[1M Return vs Nifty]))/_xlfn.STDEV.P(Table2[1M Return vs Nifty])</f>
        <v>0.57998002191396636</v>
      </c>
      <c r="K499">
        <v>16.6246280582926</v>
      </c>
      <c r="L499">
        <f>(Table2[[#This Row],[6M Return vs Nifty]]-AVERAGE(Table2[6M Return vs Nifty]))/_xlfn.STDEV.P(Table2[6M Return vs Nifty])</f>
        <v>0.37881861121974458</v>
      </c>
      <c r="M499">
        <v>4.0412260925174301</v>
      </c>
      <c r="N499">
        <f>(Table2[[#This Row],[1W Return vs Nifty]]-AVERAGE(Table2[1W Return vs Nifty]))/_xlfn.STDEV.P(Table2[1W Return vs Nifty])</f>
        <v>0.52149844457648264</v>
      </c>
      <c r="O499">
        <v>386.85</v>
      </c>
      <c r="P499">
        <v>383.13473392887499</v>
      </c>
      <c r="Q499">
        <v>359.16614340947598</v>
      </c>
      <c r="R499">
        <v>38.901595793814401</v>
      </c>
      <c r="S499" s="1">
        <f>(Table2[[#This Row],[Close Price]]-Table2[[#This Row],[20D EMA]])/Table2[[#This Row],[20D EMA]]</f>
        <v>-3.1019775106631651E-3</v>
      </c>
      <c r="T499" s="1">
        <f>(Table2[[#This Row],[Close Price]]-Table2[[#This Row],[50D EMA]])/Table2[[#This Row],[50D EMA]]</f>
        <v>6.5649648762774841E-3</v>
      </c>
      <c r="U499" s="1">
        <f>(Table2[[#This Row],[Close Price]]-Table2[[#This Row],[200D EMA]])/Table2[[#This Row],[200D EMA]]</f>
        <v>7.3737063129389796E-2</v>
      </c>
      <c r="V499">
        <v>0.62142388232512202</v>
      </c>
      <c r="W499">
        <v>381.1</v>
      </c>
      <c r="X499">
        <v>395.45</v>
      </c>
      <c r="Y499">
        <v>357.05</v>
      </c>
      <c r="Z499">
        <v>395.45</v>
      </c>
      <c r="AA499">
        <v>381.1</v>
      </c>
      <c r="AB499">
        <v>395.45</v>
      </c>
      <c r="AC499" s="1">
        <f>(Table2[[#This Row],[Close Price]]/Table2[[#This Row],[Day Low]])-1</f>
        <v>1.1939123589608913E-2</v>
      </c>
      <c r="AD499" s="1">
        <f>(Table2[[#This Row],[Day High]]/Table2[[#This Row],[Close Price]])-1</f>
        <v>2.5411642681187674E-2</v>
      </c>
      <c r="AE499" s="1">
        <f>(Table2[[#This Row],[Close Price]]/Table2[[#This Row],[Current Week Low]])-1</f>
        <v>8.0100826214815735E-2</v>
      </c>
      <c r="AF499" s="1">
        <f>(Table2[[#This Row],[Current Week High]]/Table2[[#This Row],[Close Price]])-1</f>
        <v>2.5411642681187674E-2</v>
      </c>
      <c r="AG499" s="1">
        <f>(Table2[[#This Row],[Close Price]]/Table2[[#This Row],[Current Month Low]])-1</f>
        <v>1.1939123589608913E-2</v>
      </c>
      <c r="AH499" s="1">
        <f>(Table2[[#This Row],[Current Month High]]/Table2[[#This Row],[Close Price]])-1</f>
        <v>2.5411642681187674E-2</v>
      </c>
      <c r="AI499">
        <v>16.660184104758201</v>
      </c>
      <c r="AJ499">
        <v>43.926105616719497</v>
      </c>
      <c r="AK499" t="str">
        <f>IF(AND(Table2[[#This Row],[20D EMA]]&gt;Table2[[#This Row],[50D EMA]],Table2[[#This Row],[50D EMA]]&gt;Table2[[#This Row],[200D EMA]]),"Uptrend","Downtrend/NoTrend")</f>
        <v>Uptrend</v>
      </c>
      <c r="AL499">
        <v>0.13</v>
      </c>
      <c r="AM499" t="s">
        <v>3181</v>
      </c>
      <c r="AN499">
        <v>-7.78</v>
      </c>
      <c r="AO499" t="s">
        <v>3180</v>
      </c>
      <c r="AP499">
        <v>-2.7349897276426002E-2</v>
      </c>
      <c r="AQ499">
        <f>(Table2[[#This Row],[Sharpe Ratio]]-AVERAGE(Table2[Sharpe Ratio]))/_xlfn.STDEV.P(Table2[Sharpe Ratio])</f>
        <v>-1.0119247910361222</v>
      </c>
      <c r="AR4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-0.22277741927163053</v>
      </c>
      <c r="AS499">
        <f>_xlfn.RANK.AVG(Table2[[#This Row],[1Y Return vs Nifty Z-Score]],Table2[1Y Return vs Nifty Z-Score])</f>
        <v>559</v>
      </c>
      <c r="AT499">
        <f>_xlfn.RANK.AVG(Table2[[#This Row],[6M Return vs Nifty Z-Score]],Table2[6M Return vs Nifty Z-Score])</f>
        <v>195</v>
      </c>
      <c r="AU499">
        <f>_xlfn.RANK.AVG(Table2[[#This Row],[Sharpe Ratio Z-Score]],Table2[Sharpe Ratio Z-Score])</f>
        <v>617</v>
      </c>
      <c r="AV499">
        <f>(Table2[[#This Row],[Rank 1Y]]+Table2[[#This Row],[Rank 6M]]+Table2[[#This Row],[Rank Sharpe]])/3</f>
        <v>457</v>
      </c>
    </row>
    <row r="500" spans="1:48" x14ac:dyDescent="0.3">
      <c r="A500" t="s">
        <v>641</v>
      </c>
      <c r="B500" t="s">
        <v>642</v>
      </c>
      <c r="C500" t="s">
        <v>3149</v>
      </c>
      <c r="D500" t="s">
        <v>158</v>
      </c>
      <c r="E500">
        <v>29262.334721061201</v>
      </c>
      <c r="F500">
        <v>1154.75</v>
      </c>
      <c r="G500">
        <v>-6.4828554937735197</v>
      </c>
      <c r="H500">
        <f>(Table2[[#This Row],[1Y Return vs Nifty]]-AVERAGE(Table2[1Y Return vs Nifty]))/_xlfn.STDEV.P(Table2[1Y Return vs Nifty])</f>
        <v>-0.52410869409310012</v>
      </c>
      <c r="I500">
        <v>10.326264064901901</v>
      </c>
      <c r="J500">
        <f>(Table2[[#This Row],[1M Return vs Nifty]]-AVERAGE(Table2[1M Return vs Nifty]))/_xlfn.STDEV.P(Table2[1M Return vs Nifty])</f>
        <v>1.0747836592677096</v>
      </c>
      <c r="K500">
        <v>-2.60302072823389</v>
      </c>
      <c r="L500">
        <f>(Table2[[#This Row],[6M Return vs Nifty]]-AVERAGE(Table2[6M Return vs Nifty]))/_xlfn.STDEV.P(Table2[6M Return vs Nifty])</f>
        <v>-0.29005131292806746</v>
      </c>
      <c r="M500">
        <v>2.9842380483562998</v>
      </c>
      <c r="N500">
        <f>(Table2[[#This Row],[1W Return vs Nifty]]-AVERAGE(Table2[1W Return vs Nifty]))/_xlfn.STDEV.P(Table2[1W Return vs Nifty])</f>
        <v>0.32074673582605973</v>
      </c>
      <c r="O500">
        <v>1113.6300000000001</v>
      </c>
      <c r="P500">
        <v>1095.5475639583699</v>
      </c>
      <c r="Q500">
        <v>1070.8352258750399</v>
      </c>
      <c r="R500">
        <v>56.243893967736298</v>
      </c>
      <c r="S500" s="1">
        <f>(Table2[[#This Row],[Close Price]]-Table2[[#This Row],[20D EMA]])/Table2[[#This Row],[20D EMA]]</f>
        <v>3.6924292628610834E-2</v>
      </c>
      <c r="T500" s="1">
        <f>(Table2[[#This Row],[Close Price]]-Table2[[#This Row],[50D EMA]])/Table2[[#This Row],[50D EMA]]</f>
        <v>5.4039128915337319E-2</v>
      </c>
      <c r="U500" s="1">
        <f>(Table2[[#This Row],[Close Price]]-Table2[[#This Row],[200D EMA]])/Table2[[#This Row],[200D EMA]]</f>
        <v>7.8363852904062434E-2</v>
      </c>
      <c r="V500">
        <v>2.0383836249381302</v>
      </c>
      <c r="W500">
        <v>1148</v>
      </c>
      <c r="X500">
        <v>1163.8499999999999</v>
      </c>
      <c r="Y500">
        <v>1065</v>
      </c>
      <c r="Z500">
        <v>1163.8499999999999</v>
      </c>
      <c r="AA500">
        <v>1148</v>
      </c>
      <c r="AB500">
        <v>1163.8499999999999</v>
      </c>
      <c r="AC500" s="1">
        <f>(Table2[[#This Row],[Close Price]]/Table2[[#This Row],[Day Low]])-1</f>
        <v>5.8797909407666271E-3</v>
      </c>
      <c r="AD500" s="1">
        <f>(Table2[[#This Row],[Day High]]/Table2[[#This Row],[Close Price]])-1</f>
        <v>7.8804936133360926E-3</v>
      </c>
      <c r="AE500" s="1">
        <f>(Table2[[#This Row],[Close Price]]/Table2[[#This Row],[Current Week Low]])-1</f>
        <v>8.4272300469483641E-2</v>
      </c>
      <c r="AF500" s="1">
        <f>(Table2[[#This Row],[Current Week High]]/Table2[[#This Row],[Close Price]])-1</f>
        <v>7.8804936133360926E-3</v>
      </c>
      <c r="AG500" s="1">
        <f>(Table2[[#This Row],[Close Price]]/Table2[[#This Row],[Current Month Low]])-1</f>
        <v>5.8797909407666271E-3</v>
      </c>
      <c r="AH500" s="1">
        <f>(Table2[[#This Row],[Current Month High]]/Table2[[#This Row],[Close Price]])-1</f>
        <v>7.8804936133360926E-3</v>
      </c>
      <c r="AI500">
        <v>16.8218229053907</v>
      </c>
      <c r="AJ500">
        <v>23.767416934619501</v>
      </c>
      <c r="AK500" t="str">
        <f>IF(AND(Table2[[#This Row],[20D EMA]]&gt;Table2[[#This Row],[50D EMA]],Table2[[#This Row],[50D EMA]]&gt;Table2[[#This Row],[200D EMA]]),"Uptrend","Downtrend/NoTrend")</f>
        <v>Uptrend</v>
      </c>
      <c r="AL500">
        <v>0.15</v>
      </c>
      <c r="AM500" t="s">
        <v>3181</v>
      </c>
      <c r="AN500">
        <v>4.9400000000000004</v>
      </c>
      <c r="AO500" t="s">
        <v>3181</v>
      </c>
      <c r="AP500">
        <v>1.3472607217908E-2</v>
      </c>
      <c r="AQ500">
        <f>(Table2[[#This Row],[Sharpe Ratio]]-AVERAGE(Table2[Sharpe Ratio]))/_xlfn.STDEV.P(Table2[Sharpe Ratio])</f>
        <v>-0.52697646664269082</v>
      </c>
      <c r="AR5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5.4393921429910896E-2</v>
      </c>
      <c r="AS500">
        <f>_xlfn.RANK.AVG(Table2[[#This Row],[1Y Return vs Nifty Z-Score]],Table2[1Y Return vs Nifty Z-Score])</f>
        <v>490</v>
      </c>
      <c r="AT500">
        <f>_xlfn.RANK.AVG(Table2[[#This Row],[6M Return vs Nifty Z-Score]],Table2[6M Return vs Nifty Z-Score])</f>
        <v>418</v>
      </c>
      <c r="AU500">
        <f>_xlfn.RANK.AVG(Table2[[#This Row],[Sharpe Ratio Z-Score]],Table2[Sharpe Ratio Z-Score])</f>
        <v>467</v>
      </c>
      <c r="AV500">
        <f>(Table2[[#This Row],[Rank 1Y]]+Table2[[#This Row],[Rank 6M]]+Table2[[#This Row],[Rank Sharpe]])/3</f>
        <v>458.33333333333331</v>
      </c>
    </row>
    <row r="501" spans="1:48" hidden="1" x14ac:dyDescent="0.3">
      <c r="A501" t="s">
        <v>1230</v>
      </c>
      <c r="B501" t="s">
        <v>1231</v>
      </c>
      <c r="C501" t="s">
        <v>3133</v>
      </c>
      <c r="D501" t="s">
        <v>18</v>
      </c>
      <c r="E501">
        <v>9523.7096487837607</v>
      </c>
      <c r="F501">
        <v>655.65</v>
      </c>
      <c r="G501">
        <v>-15.4810685073492</v>
      </c>
      <c r="H501">
        <f>(Table2[[#This Row],[1Y Return vs Nifty]]-AVERAGE(Table2[1Y Return vs Nifty]))/_xlfn.STDEV.P(Table2[1Y Return vs Nifty])</f>
        <v>-0.6761332343675005</v>
      </c>
      <c r="I501">
        <v>-26.175512123890201</v>
      </c>
      <c r="J501">
        <f>(Table2[[#This Row],[1M Return vs Nifty]]-AVERAGE(Table2[1M Return vs Nifty]))/_xlfn.STDEV.P(Table2[1M Return vs Nifty])</f>
        <v>-2.8258601318112753</v>
      </c>
      <c r="K501">
        <v>-42.890402549321401</v>
      </c>
      <c r="L501">
        <f>(Table2[[#This Row],[6M Return vs Nifty]]-AVERAGE(Table2[6M Return vs Nifty]))/_xlfn.STDEV.P(Table2[6M Return vs Nifty])</f>
        <v>-1.6915236573609185</v>
      </c>
      <c r="M501">
        <v>-16.8736280598904</v>
      </c>
      <c r="N501">
        <f>(Table2[[#This Row],[1W Return vs Nifty]]-AVERAGE(Table2[1W Return vs Nifty]))/_xlfn.STDEV.P(Table2[1W Return vs Nifty])</f>
        <v>-3.4508196270948099</v>
      </c>
      <c r="O501">
        <v>788.7</v>
      </c>
      <c r="P501">
        <v>864.42442446283098</v>
      </c>
      <c r="Q501">
        <v>863.66606458124704</v>
      </c>
      <c r="R501">
        <v>9.1957719358533403</v>
      </c>
      <c r="S501" s="1">
        <f>(Table2[[#This Row],[Close Price]]-Table2[[#This Row],[20D EMA]])/Table2[[#This Row],[20D EMA]]</f>
        <v>-0.16869532141498678</v>
      </c>
      <c r="T501" s="1">
        <f>(Table2[[#This Row],[Close Price]]-Table2[[#This Row],[50D EMA]])/Table2[[#This Row],[50D EMA]]</f>
        <v>-0.24151842376800867</v>
      </c>
      <c r="U501" s="1">
        <f>(Table2[[#This Row],[Close Price]]-Table2[[#This Row],[200D EMA]])/Table2[[#This Row],[200D EMA]]</f>
        <v>-0.24085242330564965</v>
      </c>
      <c r="V501">
        <v>1.6166797754515101</v>
      </c>
      <c r="W501">
        <v>647.04999999999995</v>
      </c>
      <c r="X501">
        <v>657</v>
      </c>
      <c r="Y501">
        <v>633.04999999999995</v>
      </c>
      <c r="Z501">
        <v>720</v>
      </c>
      <c r="AA501">
        <v>647.04999999999995</v>
      </c>
      <c r="AB501">
        <v>657</v>
      </c>
      <c r="AC501" s="1">
        <f>(Table2[[#This Row],[Close Price]]/Table2[[#This Row],[Day Low]])-1</f>
        <v>1.3291090333050093E-2</v>
      </c>
      <c r="AD501" s="1">
        <f>(Table2[[#This Row],[Day High]]/Table2[[#This Row],[Close Price]])-1</f>
        <v>2.0590253946466408E-3</v>
      </c>
      <c r="AE501" s="1">
        <f>(Table2[[#This Row],[Close Price]]/Table2[[#This Row],[Current Week Low]])-1</f>
        <v>3.570018166021649E-2</v>
      </c>
      <c r="AF501" s="1">
        <f>(Table2[[#This Row],[Current Week High]]/Table2[[#This Row],[Close Price]])-1</f>
        <v>9.8146877144818179E-2</v>
      </c>
      <c r="AG501" s="1">
        <f>(Table2[[#This Row],[Close Price]]/Table2[[#This Row],[Current Month Low]])-1</f>
        <v>1.3291090333050093E-2</v>
      </c>
      <c r="AH501" s="1">
        <f>(Table2[[#This Row],[Current Month High]]/Table2[[#This Row],[Close Price]])-1</f>
        <v>2.0590253946466408E-3</v>
      </c>
      <c r="AI501">
        <v>94.463509494394799</v>
      </c>
      <c r="AJ501">
        <v>15.2082235108065</v>
      </c>
      <c r="AK501" t="str">
        <f>IF(AND(Table2[[#This Row],[20D EMA]]&gt;Table2[[#This Row],[50D EMA]],Table2[[#This Row],[50D EMA]]&gt;Table2[[#This Row],[200D EMA]]),"Uptrend","Downtrend/NoTrend")</f>
        <v>Downtrend/NoTrend</v>
      </c>
      <c r="AL501">
        <v>-0.28000000000000003</v>
      </c>
      <c r="AM501" t="s">
        <v>3180</v>
      </c>
      <c r="AN501">
        <v>-29.42</v>
      </c>
      <c r="AO501" t="s">
        <v>3180</v>
      </c>
      <c r="AP501">
        <v>0.15273552732272</v>
      </c>
      <c r="AQ501">
        <f>(Table2[[#This Row],[Sharpe Ratio]]-AVERAGE(Table2[Sharpe Ratio]))/_xlfn.STDEV.P(Table2[Sharpe Ratio])</f>
        <v>1.1273884624943378</v>
      </c>
      <c r="AR5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1">
        <f>_xlfn.RANK.AVG(Table2[[#This Row],[1Y Return vs Nifty Z-Score]],Table2[1Y Return vs Nifty Z-Score])</f>
        <v>551</v>
      </c>
      <c r="AT501">
        <f>_xlfn.RANK.AVG(Table2[[#This Row],[6M Return vs Nifty Z-Score]],Table2[6M Return vs Nifty Z-Score])</f>
        <v>726</v>
      </c>
      <c r="AU501">
        <f>_xlfn.RANK.AVG(Table2[[#This Row],[Sharpe Ratio Z-Score]],Table2[Sharpe Ratio Z-Score])</f>
        <v>98</v>
      </c>
      <c r="AV501">
        <f>(Table2[[#This Row],[Rank 1Y]]+Table2[[#This Row],[Rank 6M]]+Table2[[#This Row],[Rank Sharpe]])/3</f>
        <v>458.33333333333331</v>
      </c>
    </row>
    <row r="502" spans="1:48" hidden="1" x14ac:dyDescent="0.3">
      <c r="A502" t="s">
        <v>76</v>
      </c>
      <c r="B502" t="s">
        <v>77</v>
      </c>
      <c r="C502" t="s">
        <v>3141</v>
      </c>
      <c r="D502" t="s">
        <v>62</v>
      </c>
      <c r="E502">
        <v>306943.74145720602</v>
      </c>
      <c r="F502">
        <v>843.45</v>
      </c>
      <c r="G502">
        <v>6.38079403796075</v>
      </c>
      <c r="H502">
        <f>(Table2[[#This Row],[1Y Return vs Nifty]]-AVERAGE(Table2[1Y Return vs Nifty]))/_xlfn.STDEV.P(Table2[1Y Return vs Nifty])</f>
        <v>-0.30677771922481317</v>
      </c>
      <c r="I502">
        <v>-8.80204091094771</v>
      </c>
      <c r="J502">
        <f>(Table2[[#This Row],[1M Return vs Nifty]]-AVERAGE(Table2[1M Return vs Nifty]))/_xlfn.STDEV.P(Table2[1M Return vs Nifty])</f>
        <v>-0.96930054233404495</v>
      </c>
      <c r="K502">
        <v>-25.4546670077276</v>
      </c>
      <c r="L502">
        <f>(Table2[[#This Row],[6M Return vs Nifty]]-AVERAGE(Table2[6M Return vs Nifty]))/_xlfn.STDEV.P(Table2[6M Return vs Nifty])</f>
        <v>-1.0849888054585213</v>
      </c>
      <c r="M502">
        <v>-6.0812793902314803</v>
      </c>
      <c r="N502">
        <f>(Table2[[#This Row],[1W Return vs Nifty]]-AVERAGE(Table2[1W Return vs Nifty]))/_xlfn.STDEV.P(Table2[1W Return vs Nifty])</f>
        <v>-1.4010495763996076</v>
      </c>
      <c r="O502">
        <v>889.41</v>
      </c>
      <c r="P502">
        <v>941.94792829781898</v>
      </c>
      <c r="Q502">
        <v>930.84293765184998</v>
      </c>
      <c r="R502">
        <v>23.182614915337499</v>
      </c>
      <c r="S502" s="1">
        <f>(Table2[[#This Row],[Close Price]]-Table2[[#This Row],[20D EMA]])/Table2[[#This Row],[20D EMA]]</f>
        <v>-5.1674705703781076E-2</v>
      </c>
      <c r="T502" s="1">
        <f>(Table2[[#This Row],[Close Price]]-Table2[[#This Row],[50D EMA]])/Table2[[#This Row],[50D EMA]]</f>
        <v>-0.10456833688865708</v>
      </c>
      <c r="U502" s="1">
        <f>(Table2[[#This Row],[Close Price]]-Table2[[#This Row],[200D EMA]])/Table2[[#This Row],[200D EMA]]</f>
        <v>-9.3885804056598299E-2</v>
      </c>
      <c r="V502">
        <v>0.84484328699237299</v>
      </c>
      <c r="W502">
        <v>840</v>
      </c>
      <c r="X502">
        <v>847.95</v>
      </c>
      <c r="Y502">
        <v>825.7</v>
      </c>
      <c r="Z502">
        <v>886.75</v>
      </c>
      <c r="AA502">
        <v>840</v>
      </c>
      <c r="AB502">
        <v>847.95</v>
      </c>
      <c r="AC502" s="1">
        <f>(Table2[[#This Row],[Close Price]]/Table2[[#This Row],[Day Low]])-1</f>
        <v>4.1071428571428648E-3</v>
      </c>
      <c r="AD502" s="1">
        <f>(Table2[[#This Row],[Day High]]/Table2[[#This Row],[Close Price]])-1</f>
        <v>5.3352303041080962E-3</v>
      </c>
      <c r="AE502" s="1">
        <f>(Table2[[#This Row],[Close Price]]/Table2[[#This Row],[Current Week Low]])-1</f>
        <v>2.1496911711275324E-2</v>
      </c>
      <c r="AF502" s="1">
        <f>(Table2[[#This Row],[Current Week High]]/Table2[[#This Row],[Close Price]])-1</f>
        <v>5.133677159286254E-2</v>
      </c>
      <c r="AG502" s="1">
        <f>(Table2[[#This Row],[Close Price]]/Table2[[#This Row],[Current Month Low]])-1</f>
        <v>4.1071428571428648E-3</v>
      </c>
      <c r="AH502" s="1">
        <f>(Table2[[#This Row],[Current Month High]]/Table2[[#This Row],[Close Price]])-1</f>
        <v>5.3352303041080962E-3</v>
      </c>
      <c r="AI502">
        <v>39.783033967632903</v>
      </c>
      <c r="AJ502">
        <v>34.671882484432402</v>
      </c>
      <c r="AK502" t="str">
        <f>IF(AND(Table2[[#This Row],[20D EMA]]&gt;Table2[[#This Row],[50D EMA]],Table2[[#This Row],[50D EMA]]&gt;Table2[[#This Row],[200D EMA]]),"Uptrend","Downtrend/NoTrend")</f>
        <v>Downtrend/NoTrend</v>
      </c>
      <c r="AL502">
        <v>-0.16</v>
      </c>
      <c r="AM502" t="s">
        <v>3180</v>
      </c>
      <c r="AN502">
        <v>-7.05</v>
      </c>
      <c r="AO502" t="s">
        <v>3180</v>
      </c>
      <c r="AP502">
        <v>6.8758111018902002E-2</v>
      </c>
      <c r="AQ502">
        <f>(Table2[[#This Row],[Sharpe Ratio]]-AVERAGE(Table2[Sharpe Ratio]))/_xlfn.STDEV.P(Table2[Sharpe Ratio])</f>
        <v>0.12978413057299287</v>
      </c>
      <c r="AR5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2">
        <f>_xlfn.RANK.AVG(Table2[[#This Row],[1Y Return vs Nifty Z-Score]],Table2[1Y Return vs Nifty Z-Score])</f>
        <v>402</v>
      </c>
      <c r="AT502">
        <f>_xlfn.RANK.AVG(Table2[[#This Row],[6M Return vs Nifty Z-Score]],Table2[6M Return vs Nifty Z-Score])</f>
        <v>671</v>
      </c>
      <c r="AU502">
        <f>_xlfn.RANK.AVG(Table2[[#This Row],[Sharpe Ratio Z-Score]],Table2[Sharpe Ratio Z-Score])</f>
        <v>306</v>
      </c>
      <c r="AV502">
        <f>(Table2[[#This Row],[Rank 1Y]]+Table2[[#This Row],[Rank 6M]]+Table2[[#This Row],[Rank Sharpe]])/3</f>
        <v>459.66666666666669</v>
      </c>
    </row>
    <row r="503" spans="1:48" x14ac:dyDescent="0.3">
      <c r="A503" t="s">
        <v>1285</v>
      </c>
      <c r="B503" t="s">
        <v>1286</v>
      </c>
      <c r="C503" t="s">
        <v>3134</v>
      </c>
      <c r="D503" t="s">
        <v>21</v>
      </c>
      <c r="E503">
        <v>8916.8190893344799</v>
      </c>
      <c r="F503">
        <v>2891</v>
      </c>
      <c r="G503">
        <v>3.15905102464313</v>
      </c>
      <c r="H503">
        <f>(Table2[[#This Row],[1Y Return vs Nifty]]-AVERAGE(Table2[1Y Return vs Nifty]))/_xlfn.STDEV.P(Table2[1Y Return vs Nifty])</f>
        <v>-0.36120897126818347</v>
      </c>
      <c r="I503">
        <v>16.0491314877499</v>
      </c>
      <c r="J503">
        <f>(Table2[[#This Row],[1M Return vs Nifty]]-AVERAGE(Table2[1M Return vs Nifty]))/_xlfn.STDEV.P(Table2[1M Return vs Nifty])</f>
        <v>1.6863393042490213</v>
      </c>
      <c r="K503">
        <v>1.5657506102998799</v>
      </c>
      <c r="L503">
        <f>(Table2[[#This Row],[6M Return vs Nifty]]-AVERAGE(Table2[6M Return vs Nifty]))/_xlfn.STDEV.P(Table2[6M Return vs Nifty])</f>
        <v>-0.14503276178058841</v>
      </c>
      <c r="M503">
        <v>3.45868242499989</v>
      </c>
      <c r="N503">
        <f>(Table2[[#This Row],[1W Return vs Nifty]]-AVERAGE(Table2[1W Return vs Nifty]))/_xlfn.STDEV.P(Table2[1W Return vs Nifty])</f>
        <v>0.41085704487295227</v>
      </c>
      <c r="O503">
        <v>2799.01</v>
      </c>
      <c r="P503">
        <v>2774.87882297036</v>
      </c>
      <c r="Q503">
        <v>2680.4025578424698</v>
      </c>
      <c r="R503">
        <v>54.754043744044097</v>
      </c>
      <c r="S503" s="1">
        <f>(Table2[[#This Row],[Close Price]]-Table2[[#This Row],[20D EMA]])/Table2[[#This Row],[20D EMA]]</f>
        <v>3.2865191621323175E-2</v>
      </c>
      <c r="T503" s="1">
        <f>(Table2[[#This Row],[Close Price]]-Table2[[#This Row],[50D EMA]])/Table2[[#This Row],[50D EMA]]</f>
        <v>4.184729656242734E-2</v>
      </c>
      <c r="U503" s="1">
        <f>(Table2[[#This Row],[Close Price]]-Table2[[#This Row],[200D EMA]])/Table2[[#This Row],[200D EMA]]</f>
        <v>7.8569333379179387E-2</v>
      </c>
      <c r="V503">
        <v>1.14993300365327</v>
      </c>
      <c r="W503">
        <v>2880</v>
      </c>
      <c r="X503">
        <v>2920</v>
      </c>
      <c r="Y503">
        <v>2622.65</v>
      </c>
      <c r="Z503">
        <v>2920</v>
      </c>
      <c r="AA503">
        <v>2880</v>
      </c>
      <c r="AB503">
        <v>2920</v>
      </c>
      <c r="AC503" s="1">
        <f>(Table2[[#This Row],[Close Price]]/Table2[[#This Row],[Day Low]])-1</f>
        <v>3.8194444444443754E-3</v>
      </c>
      <c r="AD503" s="1">
        <f>(Table2[[#This Row],[Day High]]/Table2[[#This Row],[Close Price]])-1</f>
        <v>1.003113109650644E-2</v>
      </c>
      <c r="AE503" s="1">
        <f>(Table2[[#This Row],[Close Price]]/Table2[[#This Row],[Current Week Low]])-1</f>
        <v>0.10232017234476576</v>
      </c>
      <c r="AF503" s="1">
        <f>(Table2[[#This Row],[Current Week High]]/Table2[[#This Row],[Close Price]])-1</f>
        <v>1.003113109650644E-2</v>
      </c>
      <c r="AG503" s="1">
        <f>(Table2[[#This Row],[Close Price]]/Table2[[#This Row],[Current Month Low]])-1</f>
        <v>3.8194444444443754E-3</v>
      </c>
      <c r="AH503" s="1">
        <f>(Table2[[#This Row],[Current Month High]]/Table2[[#This Row],[Close Price]])-1</f>
        <v>1.003113109650644E-2</v>
      </c>
      <c r="AI503">
        <v>8.7858872362504208</v>
      </c>
      <c r="AJ503">
        <v>35.248298285420198</v>
      </c>
      <c r="AK503" t="str">
        <f>IF(AND(Table2[[#This Row],[20D EMA]]&gt;Table2[[#This Row],[50D EMA]],Table2[[#This Row],[50D EMA]]&gt;Table2[[#This Row],[200D EMA]]),"Uptrend","Downtrend/NoTrend")</f>
        <v>Uptrend</v>
      </c>
      <c r="AL503">
        <v>0.06</v>
      </c>
      <c r="AM503" t="s">
        <v>3181</v>
      </c>
      <c r="AN503">
        <v>-1.7</v>
      </c>
      <c r="AO503" t="s">
        <v>3180</v>
      </c>
      <c r="AP503">
        <v>-1.0436720615983001E-2</v>
      </c>
      <c r="AQ503">
        <f>(Table2[[#This Row],[Sharpe Ratio]]-AVERAGE(Table2[Sharpe Ratio]))/_xlfn.STDEV.P(Table2[Sharpe Ratio])</f>
        <v>-0.81100579345746238</v>
      </c>
      <c r="AR5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0.77994882261573939</v>
      </c>
      <c r="AS503">
        <f>_xlfn.RANK.AVG(Table2[[#This Row],[1Y Return vs Nifty Z-Score]],Table2[1Y Return vs Nifty Z-Score])</f>
        <v>430</v>
      </c>
      <c r="AT503">
        <f>_xlfn.RANK.AVG(Table2[[#This Row],[6M Return vs Nifty Z-Score]],Table2[6M Return vs Nifty Z-Score])</f>
        <v>370</v>
      </c>
      <c r="AU503">
        <f>_xlfn.RANK.AVG(Table2[[#This Row],[Sharpe Ratio Z-Score]],Table2[Sharpe Ratio Z-Score])</f>
        <v>581</v>
      </c>
      <c r="AV503">
        <f>(Table2[[#This Row],[Rank 1Y]]+Table2[[#This Row],[Rank 6M]]+Table2[[#This Row],[Rank Sharpe]])/3</f>
        <v>460.33333333333331</v>
      </c>
    </row>
    <row r="504" spans="1:48" hidden="1" x14ac:dyDescent="0.3">
      <c r="A504" t="s">
        <v>1538</v>
      </c>
      <c r="B504" t="s">
        <v>1539</v>
      </c>
      <c r="C504" t="s">
        <v>3135</v>
      </c>
      <c r="D504" t="s">
        <v>24</v>
      </c>
      <c r="E504">
        <v>6408.4388347877702</v>
      </c>
      <c r="F504">
        <v>24.83</v>
      </c>
      <c r="G504">
        <v>-16.0639672577312</v>
      </c>
      <c r="H504">
        <f>(Table2[[#This Row],[1Y Return vs Nifty]]-AVERAGE(Table2[1Y Return vs Nifty]))/_xlfn.STDEV.P(Table2[1Y Return vs Nifty])</f>
        <v>-0.68598129135611052</v>
      </c>
      <c r="I504">
        <v>5.2175908909421498</v>
      </c>
      <c r="J504">
        <f>(Table2[[#This Row],[1M Return vs Nifty]]-AVERAGE(Table2[1M Return vs Nifty]))/_xlfn.STDEV.P(Table2[1M Return vs Nifty])</f>
        <v>0.52886188840395332</v>
      </c>
      <c r="K504">
        <v>-22.484051489010898</v>
      </c>
      <c r="L504">
        <f>(Table2[[#This Row],[6M Return vs Nifty]]-AVERAGE(Table2[6M Return vs Nifty]))/_xlfn.STDEV.P(Table2[6M Return vs Nifty])</f>
        <v>-0.981650357854429</v>
      </c>
      <c r="M504">
        <v>2.6904053699702701</v>
      </c>
      <c r="N504">
        <f>(Table2[[#This Row],[1W Return vs Nifty]]-AVERAGE(Table2[1W Return vs Nifty]))/_xlfn.STDEV.P(Table2[1W Return vs Nifty])</f>
        <v>0.26493965967362904</v>
      </c>
      <c r="O504">
        <v>24.3</v>
      </c>
      <c r="P504">
        <v>24.714417930517499</v>
      </c>
      <c r="Q504">
        <v>25.5405245430515</v>
      </c>
      <c r="R504">
        <v>60.426567665944098</v>
      </c>
      <c r="S504" s="1">
        <f>(Table2[[#This Row],[Close Price]]-Table2[[#This Row],[20D EMA]])/Table2[[#This Row],[20D EMA]]</f>
        <v>2.1810699588477266E-2</v>
      </c>
      <c r="T504" s="1">
        <f>(Table2[[#This Row],[Close Price]]-Table2[[#This Row],[50D EMA]])/Table2[[#This Row],[50D EMA]]</f>
        <v>4.6767061157357154E-3</v>
      </c>
      <c r="U504" s="1">
        <f>(Table2[[#This Row],[Close Price]]-Table2[[#This Row],[200D EMA]])/Table2[[#This Row],[200D EMA]]</f>
        <v>-2.7819496888320788E-2</v>
      </c>
      <c r="V504">
        <v>1.07578323619602</v>
      </c>
      <c r="W504">
        <v>24.73</v>
      </c>
      <c r="X504">
        <v>24.95</v>
      </c>
      <c r="Y504">
        <v>22.46</v>
      </c>
      <c r="Z504">
        <v>25.1</v>
      </c>
      <c r="AA504">
        <v>24.73</v>
      </c>
      <c r="AB504">
        <v>24.95</v>
      </c>
      <c r="AC504" s="1">
        <f>(Table2[[#This Row],[Close Price]]/Table2[[#This Row],[Day Low]])-1</f>
        <v>4.0436716538616579E-3</v>
      </c>
      <c r="AD504" s="1">
        <f>(Table2[[#This Row],[Day High]]/Table2[[#This Row],[Close Price]])-1</f>
        <v>4.8328634716070518E-3</v>
      </c>
      <c r="AE504" s="1">
        <f>(Table2[[#This Row],[Close Price]]/Table2[[#This Row],[Current Week Low]])-1</f>
        <v>0.10552092609082808</v>
      </c>
      <c r="AF504" s="1">
        <f>(Table2[[#This Row],[Current Week High]]/Table2[[#This Row],[Close Price]])-1</f>
        <v>1.0873942811115755E-2</v>
      </c>
      <c r="AG504" s="1">
        <f>(Table2[[#This Row],[Close Price]]/Table2[[#This Row],[Current Month Low]])-1</f>
        <v>4.0436716538616579E-3</v>
      </c>
      <c r="AH504" s="1">
        <f>(Table2[[#This Row],[Current Month High]]/Table2[[#This Row],[Close Price]])-1</f>
        <v>4.8328634716070518E-3</v>
      </c>
      <c r="AI504">
        <v>48.536951540013803</v>
      </c>
      <c r="AJ504">
        <v>17.014333475600999</v>
      </c>
      <c r="AK504" t="str">
        <f>IF(AND(Table2[[#This Row],[20D EMA]]&gt;Table2[[#This Row],[50D EMA]],Table2[[#This Row],[50D EMA]]&gt;Table2[[#This Row],[200D EMA]]),"Uptrend","Downtrend/NoTrend")</f>
        <v>Downtrend/NoTrend</v>
      </c>
      <c r="AL504">
        <v>-0.01</v>
      </c>
      <c r="AM504" t="s">
        <v>3180</v>
      </c>
      <c r="AN504">
        <v>-2.7</v>
      </c>
      <c r="AO504" t="s">
        <v>3180</v>
      </c>
      <c r="AP504">
        <v>0.11317022413524799</v>
      </c>
      <c r="AQ504">
        <f>(Table2[[#This Row],[Sharpe Ratio]]-AVERAGE(Table2[Sharpe Ratio]))/_xlfn.STDEV.P(Table2[Sharpe Ratio])</f>
        <v>0.65737498040761921</v>
      </c>
      <c r="AR5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4">
        <f>_xlfn.RANK.AVG(Table2[[#This Row],[1Y Return vs Nifty Z-Score]],Table2[1Y Return vs Nifty Z-Score])</f>
        <v>555</v>
      </c>
      <c r="AT504">
        <f>_xlfn.RANK.AVG(Table2[[#This Row],[6M Return vs Nifty Z-Score]],Table2[6M Return vs Nifty Z-Score])</f>
        <v>647</v>
      </c>
      <c r="AU504">
        <f>_xlfn.RANK.AVG(Table2[[#This Row],[Sharpe Ratio Z-Score]],Table2[Sharpe Ratio Z-Score])</f>
        <v>181</v>
      </c>
      <c r="AV504">
        <f>(Table2[[#This Row],[Rank 1Y]]+Table2[[#This Row],[Rank 6M]]+Table2[[#This Row],[Rank Sharpe]])/3</f>
        <v>461</v>
      </c>
    </row>
    <row r="505" spans="1:48" hidden="1" x14ac:dyDescent="0.3">
      <c r="A505" t="s">
        <v>538</v>
      </c>
      <c r="B505" t="s">
        <v>539</v>
      </c>
      <c r="C505" t="s">
        <v>3147</v>
      </c>
      <c r="D505" t="s">
        <v>540</v>
      </c>
      <c r="E505">
        <v>37864.456893067501</v>
      </c>
      <c r="F505">
        <v>577.54999999999995</v>
      </c>
      <c r="G505">
        <v>-12.191222270134601</v>
      </c>
      <c r="H505">
        <f>(Table2[[#This Row],[1Y Return vs Nifty]]-AVERAGE(Table2[1Y Return vs Nifty]))/_xlfn.STDEV.P(Table2[1Y Return vs Nifty])</f>
        <v>-0.62055138038922131</v>
      </c>
      <c r="I505">
        <v>-9.2835283819995897</v>
      </c>
      <c r="J505">
        <f>(Table2[[#This Row],[1M Return vs Nifty]]-AVERAGE(Table2[1M Return vs Nifty]))/_xlfn.STDEV.P(Table2[1M Return vs Nifty])</f>
        <v>-1.0207531375372754</v>
      </c>
      <c r="K505">
        <v>18.708343832706898</v>
      </c>
      <c r="L505">
        <f>(Table2[[#This Row],[6M Return vs Nifty]]-AVERAGE(Table2[6M Return vs Nifty]))/_xlfn.STDEV.P(Table2[6M Return vs Nifty])</f>
        <v>0.45130458324117712</v>
      </c>
      <c r="M505">
        <v>-4.4869365645024004</v>
      </c>
      <c r="N505">
        <f>(Table2[[#This Row],[1W Return vs Nifty]]-AVERAGE(Table2[1W Return vs Nifty]))/_xlfn.STDEV.P(Table2[1W Return vs Nifty])</f>
        <v>-1.0982391062460788</v>
      </c>
      <c r="O505">
        <v>606.78</v>
      </c>
      <c r="P505">
        <v>621.35318086312498</v>
      </c>
      <c r="Q505">
        <v>572.67856150824696</v>
      </c>
      <c r="R505">
        <v>23.023369421001799</v>
      </c>
      <c r="S505" s="1">
        <f>(Table2[[#This Row],[Close Price]]-Table2[[#This Row],[20D EMA]])/Table2[[#This Row],[20D EMA]]</f>
        <v>-4.8172319456804807E-2</v>
      </c>
      <c r="T505" s="1">
        <f>(Table2[[#This Row],[Close Price]]-Table2[[#This Row],[50D EMA]])/Table2[[#This Row],[50D EMA]]</f>
        <v>-7.0496429747535519E-2</v>
      </c>
      <c r="U505" s="1">
        <f>(Table2[[#This Row],[Close Price]]-Table2[[#This Row],[200D EMA]])/Table2[[#This Row],[200D EMA]]</f>
        <v>8.5064097369442829E-3</v>
      </c>
      <c r="V505">
        <v>0.65884539699651501</v>
      </c>
      <c r="W505">
        <v>572.70000000000005</v>
      </c>
      <c r="X505">
        <v>584.79999999999995</v>
      </c>
      <c r="Y505">
        <v>563.1</v>
      </c>
      <c r="Z505">
        <v>593.70000000000005</v>
      </c>
      <c r="AA505">
        <v>572.70000000000005</v>
      </c>
      <c r="AB505">
        <v>584.79999999999995</v>
      </c>
      <c r="AC505" s="1">
        <f>(Table2[[#This Row],[Close Price]]/Table2[[#This Row],[Day Low]])-1</f>
        <v>8.4686572376460045E-3</v>
      </c>
      <c r="AD505" s="1">
        <f>(Table2[[#This Row],[Day High]]/Table2[[#This Row],[Close Price]])-1</f>
        <v>1.2553025712059629E-2</v>
      </c>
      <c r="AE505" s="1">
        <f>(Table2[[#This Row],[Close Price]]/Table2[[#This Row],[Current Week Low]])-1</f>
        <v>2.5661516604510659E-2</v>
      </c>
      <c r="AF505" s="1">
        <f>(Table2[[#This Row],[Current Week High]]/Table2[[#This Row],[Close Price]])-1</f>
        <v>2.7962946931001875E-2</v>
      </c>
      <c r="AG505" s="1">
        <f>(Table2[[#This Row],[Close Price]]/Table2[[#This Row],[Current Month Low]])-1</f>
        <v>8.4686572376460045E-3</v>
      </c>
      <c r="AH505" s="1">
        <f>(Table2[[#This Row],[Current Month High]]/Table2[[#This Row],[Close Price]])-1</f>
        <v>1.2553025712059629E-2</v>
      </c>
      <c r="AI505">
        <v>23.8767206302484</v>
      </c>
      <c r="AJ505">
        <v>37.168982306139398</v>
      </c>
      <c r="AK505" t="str">
        <f>IF(AND(Table2[[#This Row],[20D EMA]]&gt;Table2[[#This Row],[50D EMA]],Table2[[#This Row],[50D EMA]]&gt;Table2[[#This Row],[200D EMA]]),"Uptrend","Downtrend/NoTrend")</f>
        <v>Downtrend/NoTrend</v>
      </c>
      <c r="AL505">
        <v>-7.0000000000000007E-2</v>
      </c>
      <c r="AM505" t="s">
        <v>3180</v>
      </c>
      <c r="AN505">
        <v>-7.16</v>
      </c>
      <c r="AO505" t="s">
        <v>3180</v>
      </c>
      <c r="AP505">
        <v>-8.1719548893032998E-2</v>
      </c>
      <c r="AQ505">
        <f>(Table2[[#This Row],[Sharpe Ratio]]-AVERAGE(Table2[Sharpe Ratio]))/_xlfn.STDEV.P(Table2[Sharpe Ratio])</f>
        <v>-1.6578055809564896</v>
      </c>
      <c r="AR5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5">
        <f>_xlfn.RANK.AVG(Table2[[#This Row],[1Y Return vs Nifty Z-Score]],Table2[1Y Return vs Nifty Z-Score])</f>
        <v>531</v>
      </c>
      <c r="AT505">
        <f>_xlfn.RANK.AVG(Table2[[#This Row],[6M Return vs Nifty Z-Score]],Table2[6M Return vs Nifty Z-Score])</f>
        <v>166</v>
      </c>
      <c r="AU505">
        <f>_xlfn.RANK.AVG(Table2[[#This Row],[Sharpe Ratio Z-Score]],Table2[Sharpe Ratio Z-Score])</f>
        <v>694</v>
      </c>
      <c r="AV505">
        <f>(Table2[[#This Row],[Rank 1Y]]+Table2[[#This Row],[Rank 6M]]+Table2[[#This Row],[Rank Sharpe]])/3</f>
        <v>463.66666666666669</v>
      </c>
    </row>
    <row r="506" spans="1:48" x14ac:dyDescent="0.3">
      <c r="A506" t="s">
        <v>1556</v>
      </c>
      <c r="B506" t="s">
        <v>1557</v>
      </c>
      <c r="C506" t="s">
        <v>3149</v>
      </c>
      <c r="D506" t="s">
        <v>284</v>
      </c>
      <c r="E506">
        <v>6287.7173241987202</v>
      </c>
      <c r="F506">
        <v>849.05</v>
      </c>
      <c r="G506">
        <v>-10.0916722077259</v>
      </c>
      <c r="H506">
        <f>(Table2[[#This Row],[1Y Return vs Nifty]]-AVERAGE(Table2[1Y Return vs Nifty]))/_xlfn.STDEV.P(Table2[1Y Return vs Nifty])</f>
        <v>-0.58507954475483281</v>
      </c>
      <c r="I506">
        <v>8.2995385697895205</v>
      </c>
      <c r="J506">
        <f>(Table2[[#This Row],[1M Return vs Nifty]]-AVERAGE(Table2[1M Return vs Nifty]))/_xlfn.STDEV.P(Table2[1M Return vs Nifty])</f>
        <v>0.85820422001403873</v>
      </c>
      <c r="K506">
        <v>5.8515366118514898E-2</v>
      </c>
      <c r="L506">
        <f>(Table2[[#This Row],[6M Return vs Nifty]]-AVERAGE(Table2[6M Return vs Nifty]))/_xlfn.STDEV.P(Table2[6M Return vs Nifty])</f>
        <v>-0.19746477438084672</v>
      </c>
      <c r="M506">
        <v>1.8741372355394399</v>
      </c>
      <c r="N506">
        <f>(Table2[[#This Row],[1W Return vs Nifty]]-AVERAGE(Table2[1W Return vs Nifty]))/_xlfn.STDEV.P(Table2[1W Return vs Nifty])</f>
        <v>0.10990742095463672</v>
      </c>
      <c r="O506">
        <v>835.41</v>
      </c>
      <c r="P506">
        <v>819.78412616571597</v>
      </c>
      <c r="Q506">
        <v>784.55690608811699</v>
      </c>
      <c r="R506">
        <v>63.307946928421899</v>
      </c>
      <c r="S506" s="1">
        <f>(Table2[[#This Row],[Close Price]]-Table2[[#This Row],[20D EMA]])/Table2[[#This Row],[20D EMA]]</f>
        <v>1.632731233765455E-2</v>
      </c>
      <c r="T506" s="1">
        <f>(Table2[[#This Row],[Close Price]]-Table2[[#This Row],[50D EMA]])/Table2[[#This Row],[50D EMA]]</f>
        <v>3.5699488316718153E-2</v>
      </c>
      <c r="U506" s="1">
        <f>(Table2[[#This Row],[Close Price]]-Table2[[#This Row],[200D EMA]])/Table2[[#This Row],[200D EMA]]</f>
        <v>8.220320720067624E-2</v>
      </c>
      <c r="V506">
        <v>0.70376158616415396</v>
      </c>
      <c r="W506">
        <v>834.4</v>
      </c>
      <c r="X506">
        <v>862.45</v>
      </c>
      <c r="Y506">
        <v>812.15</v>
      </c>
      <c r="Z506">
        <v>871.9</v>
      </c>
      <c r="AA506">
        <v>834.4</v>
      </c>
      <c r="AB506">
        <v>862.45</v>
      </c>
      <c r="AC506" s="1">
        <f>(Table2[[#This Row],[Close Price]]/Table2[[#This Row],[Day Low]])-1</f>
        <v>1.7557526366251075E-2</v>
      </c>
      <c r="AD506" s="1">
        <f>(Table2[[#This Row],[Day High]]/Table2[[#This Row],[Close Price]])-1</f>
        <v>1.5782344973794382E-2</v>
      </c>
      <c r="AE506" s="1">
        <f>(Table2[[#This Row],[Close Price]]/Table2[[#This Row],[Current Week Low]])-1</f>
        <v>4.5434956596687837E-2</v>
      </c>
      <c r="AF506" s="1">
        <f>(Table2[[#This Row],[Current Week High]]/Table2[[#This Row],[Close Price]])-1</f>
        <v>2.6912431541134207E-2</v>
      </c>
      <c r="AG506" s="1">
        <f>(Table2[[#This Row],[Close Price]]/Table2[[#This Row],[Current Month Low]])-1</f>
        <v>1.7557526366251075E-2</v>
      </c>
      <c r="AH506" s="1">
        <f>(Table2[[#This Row],[Current Month High]]/Table2[[#This Row],[Close Price]])-1</f>
        <v>1.5782344973794382E-2</v>
      </c>
      <c r="AI506">
        <v>6.0008244508568502</v>
      </c>
      <c r="AJ506">
        <v>31.635658914728602</v>
      </c>
      <c r="AK506" t="str">
        <f>IF(AND(Table2[[#This Row],[20D EMA]]&gt;Table2[[#This Row],[50D EMA]],Table2[[#This Row],[50D EMA]]&gt;Table2[[#This Row],[200D EMA]]),"Uptrend","Downtrend/NoTrend")</f>
        <v>Uptrend</v>
      </c>
      <c r="AL506">
        <v>0.18</v>
      </c>
      <c r="AM506" t="s">
        <v>3181</v>
      </c>
      <c r="AN506">
        <v>-2.6</v>
      </c>
      <c r="AO506" t="s">
        <v>3180</v>
      </c>
      <c r="AP506">
        <v>2.126510104358E-3</v>
      </c>
      <c r="AQ506">
        <f>(Table2[[#This Row],[Sharpe Ratio]]-AVERAGE(Table2[Sharpe Ratio]))/_xlfn.STDEV.P(Table2[Sharpe Ratio])</f>
        <v>-0.66176169973354426</v>
      </c>
      <c r="AR5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-0.47619437790054825</v>
      </c>
      <c r="AS506">
        <f>_xlfn.RANK.AVG(Table2[[#This Row],[1Y Return vs Nifty Z-Score]],Table2[1Y Return vs Nifty Z-Score])</f>
        <v>511</v>
      </c>
      <c r="AT506">
        <f>_xlfn.RANK.AVG(Table2[[#This Row],[6M Return vs Nifty Z-Score]],Table2[6M Return vs Nifty Z-Score])</f>
        <v>389</v>
      </c>
      <c r="AU506">
        <f>_xlfn.RANK.AVG(Table2[[#This Row],[Sharpe Ratio Z-Score]],Table2[Sharpe Ratio Z-Score])</f>
        <v>494</v>
      </c>
      <c r="AV506">
        <f>(Table2[[#This Row],[Rank 1Y]]+Table2[[#This Row],[Rank 6M]]+Table2[[#This Row],[Rank Sharpe]])/3</f>
        <v>464.66666666666669</v>
      </c>
    </row>
    <row r="507" spans="1:48" hidden="1" x14ac:dyDescent="0.3">
      <c r="A507" t="s">
        <v>697</v>
      </c>
      <c r="B507" t="s">
        <v>698</v>
      </c>
      <c r="C507" t="s">
        <v>3146</v>
      </c>
      <c r="D507" t="s">
        <v>265</v>
      </c>
      <c r="E507">
        <v>25497.798798719999</v>
      </c>
      <c r="F507">
        <v>5239.75</v>
      </c>
      <c r="G507">
        <v>-19.719119905305199</v>
      </c>
      <c r="H507">
        <f>(Table2[[#This Row],[1Y Return vs Nifty]]-AVERAGE(Table2[1Y Return vs Nifty]))/_xlfn.STDEV.P(Table2[1Y Return vs Nifty])</f>
        <v>-0.74773498623328738</v>
      </c>
      <c r="I507">
        <v>0.50686264339006903</v>
      </c>
      <c r="J507">
        <f>(Table2[[#This Row],[1M Return vs Nifty]]-AVERAGE(Table2[1M Return vs Nifty]))/_xlfn.STDEV.P(Table2[1M Return vs Nifty])</f>
        <v>2.5465209972824511E-2</v>
      </c>
      <c r="K507">
        <v>3.6146117843161698</v>
      </c>
      <c r="L507">
        <f>(Table2[[#This Row],[6M Return vs Nifty]]-AVERAGE(Table2[6M Return vs Nifty]))/_xlfn.STDEV.P(Table2[6M Return vs Nifty])</f>
        <v>-7.3759272584448268E-2</v>
      </c>
      <c r="M507">
        <v>-1.15040018267489</v>
      </c>
      <c r="N507">
        <f>(Table2[[#This Row],[1W Return vs Nifty]]-AVERAGE(Table2[1W Return vs Nifty]))/_xlfn.STDEV.P(Table2[1W Return vs Nifty])</f>
        <v>-0.46453716074165258</v>
      </c>
      <c r="O507">
        <v>5231.21</v>
      </c>
      <c r="P507">
        <v>5326.1969725338904</v>
      </c>
      <c r="Q507">
        <v>5274.2276315403496</v>
      </c>
      <c r="R507">
        <v>34.112665896671899</v>
      </c>
      <c r="S507" s="1">
        <f>(Table2[[#This Row],[Close Price]]-Table2[[#This Row],[20D EMA]])/Table2[[#This Row],[20D EMA]]</f>
        <v>1.6325094958910011E-3</v>
      </c>
      <c r="T507" s="1">
        <f>(Table2[[#This Row],[Close Price]]-Table2[[#This Row],[50D EMA]])/Table2[[#This Row],[50D EMA]]</f>
        <v>-1.6230524890401121E-2</v>
      </c>
      <c r="U507" s="1">
        <f>(Table2[[#This Row],[Close Price]]-Table2[[#This Row],[200D EMA]])/Table2[[#This Row],[200D EMA]]</f>
        <v>-6.5370010452659175E-3</v>
      </c>
      <c r="V507">
        <v>0.72205094189574004</v>
      </c>
      <c r="W507">
        <v>5155.5</v>
      </c>
      <c r="X507">
        <v>5255</v>
      </c>
      <c r="Y507">
        <v>4992.1000000000004</v>
      </c>
      <c r="Z507">
        <v>5255</v>
      </c>
      <c r="AA507">
        <v>5155.5</v>
      </c>
      <c r="AB507">
        <v>5255</v>
      </c>
      <c r="AC507" s="1">
        <f>(Table2[[#This Row],[Close Price]]/Table2[[#This Row],[Day Low]])-1</f>
        <v>1.6341770924255705E-2</v>
      </c>
      <c r="AD507" s="1">
        <f>(Table2[[#This Row],[Day High]]/Table2[[#This Row],[Close Price]])-1</f>
        <v>2.910444200582063E-3</v>
      </c>
      <c r="AE507" s="1">
        <f>(Table2[[#This Row],[Close Price]]/Table2[[#This Row],[Current Week Low]])-1</f>
        <v>4.9608381242362887E-2</v>
      </c>
      <c r="AF507" s="1">
        <f>(Table2[[#This Row],[Current Week High]]/Table2[[#This Row],[Close Price]])-1</f>
        <v>2.910444200582063E-3</v>
      </c>
      <c r="AG507" s="1">
        <f>(Table2[[#This Row],[Close Price]]/Table2[[#This Row],[Current Month Low]])-1</f>
        <v>1.6341770924255705E-2</v>
      </c>
      <c r="AH507" s="1">
        <f>(Table2[[#This Row],[Current Month High]]/Table2[[#This Row],[Close Price]])-1</f>
        <v>2.910444200582063E-3</v>
      </c>
      <c r="AI507">
        <v>40.2738680280547</v>
      </c>
      <c r="AJ507">
        <v>30.196297676730001</v>
      </c>
      <c r="AK507" t="str">
        <f>IF(AND(Table2[[#This Row],[20D EMA]]&gt;Table2[[#This Row],[50D EMA]],Table2[[#This Row],[50D EMA]]&gt;Table2[[#This Row],[200D EMA]]),"Uptrend","Downtrend/NoTrend")</f>
        <v>Downtrend/NoTrend</v>
      </c>
      <c r="AL507">
        <v>0.08</v>
      </c>
      <c r="AM507" t="s">
        <v>3181</v>
      </c>
      <c r="AN507">
        <v>-3.57</v>
      </c>
      <c r="AO507" t="s">
        <v>3180</v>
      </c>
      <c r="AP507">
        <v>1.2331778667141999E-2</v>
      </c>
      <c r="AQ507">
        <f>(Table2[[#This Row],[Sharpe Ratio]]-AVERAGE(Table2[Sharpe Ratio]))/_xlfn.STDEV.P(Table2[Sharpe Ratio])</f>
        <v>-0.54052886625577545</v>
      </c>
      <c r="AR5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7">
        <f>_xlfn.RANK.AVG(Table2[[#This Row],[1Y Return vs Nifty Z-Score]],Table2[1Y Return vs Nifty Z-Score])</f>
        <v>580</v>
      </c>
      <c r="AT507">
        <f>_xlfn.RANK.AVG(Table2[[#This Row],[6M Return vs Nifty Z-Score]],Table2[6M Return vs Nifty Z-Score])</f>
        <v>347</v>
      </c>
      <c r="AU507">
        <f>_xlfn.RANK.AVG(Table2[[#This Row],[Sharpe Ratio Z-Score]],Table2[Sharpe Ratio Z-Score])</f>
        <v>470</v>
      </c>
      <c r="AV507">
        <f>(Table2[[#This Row],[Rank 1Y]]+Table2[[#This Row],[Rank 6M]]+Table2[[#This Row],[Rank Sharpe]])/3</f>
        <v>465.66666666666669</v>
      </c>
    </row>
    <row r="508" spans="1:48" hidden="1" x14ac:dyDescent="0.3">
      <c r="A508" t="s">
        <v>2111</v>
      </c>
      <c r="B508" t="s">
        <v>2112</v>
      </c>
      <c r="C508" t="s">
        <v>3137</v>
      </c>
      <c r="D508" t="s">
        <v>533</v>
      </c>
      <c r="E508">
        <v>2927.9079210945501</v>
      </c>
      <c r="F508">
        <v>404.6</v>
      </c>
      <c r="G508">
        <v>-15.4924588176412</v>
      </c>
      <c r="H508">
        <f>(Table2[[#This Row],[1Y Return vs Nifty]]-AVERAGE(Table2[1Y Return vs Nifty]))/_xlfn.STDEV.P(Table2[1Y Return vs Nifty])</f>
        <v>-0.67632567331989157</v>
      </c>
      <c r="I508">
        <v>-7.0158721345076698</v>
      </c>
      <c r="J508">
        <f>(Table2[[#This Row],[1M Return vs Nifty]]-AVERAGE(Table2[1M Return vs Nifty]))/_xlfn.STDEV.P(Table2[1M Return vs Nifty])</f>
        <v>-0.77842741573317353</v>
      </c>
      <c r="K508">
        <v>8.9468717686920396</v>
      </c>
      <c r="L508">
        <f>(Table2[[#This Row],[6M Return vs Nifty]]-AVERAGE(Table2[6M Return vs Nifty]))/_xlfn.STDEV.P(Table2[6M Return vs Nifty])</f>
        <v>0.11173341926174038</v>
      </c>
      <c r="M508">
        <v>-0.64726676974549702</v>
      </c>
      <c r="N508">
        <f>(Table2[[#This Row],[1W Return vs Nifty]]-AVERAGE(Table2[1W Return vs Nifty]))/_xlfn.STDEV.P(Table2[1W Return vs Nifty])</f>
        <v>-0.36897799814471943</v>
      </c>
      <c r="O508">
        <v>413.19</v>
      </c>
      <c r="P508">
        <v>425.46480793431601</v>
      </c>
      <c r="Q508">
        <v>394.69178286444998</v>
      </c>
      <c r="R508">
        <v>39.640504454989397</v>
      </c>
      <c r="S508" s="1">
        <f>(Table2[[#This Row],[Close Price]]-Table2[[#This Row],[20D EMA]])/Table2[[#This Row],[20D EMA]]</f>
        <v>-2.0789467315278625E-2</v>
      </c>
      <c r="T508" s="1">
        <f>(Table2[[#This Row],[Close Price]]-Table2[[#This Row],[50D EMA]])/Table2[[#This Row],[50D EMA]]</f>
        <v>-4.9040032325157988E-2</v>
      </c>
      <c r="U508" s="1">
        <f>(Table2[[#This Row],[Close Price]]-Table2[[#This Row],[200D EMA]])/Table2[[#This Row],[200D EMA]]</f>
        <v>2.5103682330657618E-2</v>
      </c>
      <c r="V508">
        <v>0.35074001451166698</v>
      </c>
      <c r="W508">
        <v>401.5</v>
      </c>
      <c r="X508">
        <v>408.9</v>
      </c>
      <c r="Y508">
        <v>373.5</v>
      </c>
      <c r="Z508">
        <v>408.9</v>
      </c>
      <c r="AA508">
        <v>401.5</v>
      </c>
      <c r="AB508">
        <v>408.9</v>
      </c>
      <c r="AC508" s="1">
        <f>(Table2[[#This Row],[Close Price]]/Table2[[#This Row],[Day Low]])-1</f>
        <v>7.7210460772105804E-3</v>
      </c>
      <c r="AD508" s="1">
        <f>(Table2[[#This Row],[Day High]]/Table2[[#This Row],[Close Price]])-1</f>
        <v>1.0627780523974284E-2</v>
      </c>
      <c r="AE508" s="1">
        <f>(Table2[[#This Row],[Close Price]]/Table2[[#This Row],[Current Week Low]])-1</f>
        <v>8.3266398929049634E-2</v>
      </c>
      <c r="AF508" s="1">
        <f>(Table2[[#This Row],[Current Week High]]/Table2[[#This Row],[Close Price]])-1</f>
        <v>1.0627780523974284E-2</v>
      </c>
      <c r="AG508" s="1">
        <f>(Table2[[#This Row],[Close Price]]/Table2[[#This Row],[Current Month Low]])-1</f>
        <v>7.7210460772105804E-3</v>
      </c>
      <c r="AH508" s="1">
        <f>(Table2[[#This Row],[Current Month High]]/Table2[[#This Row],[Close Price]])-1</f>
        <v>1.0627780523974284E-2</v>
      </c>
      <c r="AI508">
        <v>24.814631735046898</v>
      </c>
      <c r="AJ508">
        <v>37.129300118623902</v>
      </c>
      <c r="AK508" t="str">
        <f>IF(AND(Table2[[#This Row],[20D EMA]]&gt;Table2[[#This Row],[50D EMA]],Table2[[#This Row],[50D EMA]]&gt;Table2[[#This Row],[200D EMA]]),"Uptrend","Downtrend/NoTrend")</f>
        <v>Downtrend/NoTrend</v>
      </c>
      <c r="AL508">
        <v>-0.05</v>
      </c>
      <c r="AM508" t="s">
        <v>3180</v>
      </c>
      <c r="AN508">
        <v>-4.5</v>
      </c>
      <c r="AO508" t="s">
        <v>3180</v>
      </c>
      <c r="AP508">
        <v>-6.2427750537589997E-3</v>
      </c>
      <c r="AQ508">
        <f>(Table2[[#This Row],[Sharpe Ratio]]-AVERAGE(Table2[Sharpe Ratio]))/_xlfn.STDEV.P(Table2[Sharpe Ratio])</f>
        <v>-0.761184086088183</v>
      </c>
      <c r="AR5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8">
        <f>_xlfn.RANK.AVG(Table2[[#This Row],[1Y Return vs Nifty Z-Score]],Table2[1Y Return vs Nifty Z-Score])</f>
        <v>552</v>
      </c>
      <c r="AT508">
        <f>_xlfn.RANK.AVG(Table2[[#This Row],[6M Return vs Nifty Z-Score]],Table2[6M Return vs Nifty Z-Score])</f>
        <v>278</v>
      </c>
      <c r="AU508">
        <f>_xlfn.RANK.AVG(Table2[[#This Row],[Sharpe Ratio Z-Score]],Table2[Sharpe Ratio Z-Score])</f>
        <v>567</v>
      </c>
      <c r="AV508">
        <f>(Table2[[#This Row],[Rank 1Y]]+Table2[[#This Row],[Rank 6M]]+Table2[[#This Row],[Rank Sharpe]])/3</f>
        <v>465.66666666666669</v>
      </c>
    </row>
    <row r="509" spans="1:48" hidden="1" x14ac:dyDescent="0.3">
      <c r="A509" t="s">
        <v>242</v>
      </c>
      <c r="B509" t="s">
        <v>243</v>
      </c>
      <c r="C509" t="s">
        <v>3145</v>
      </c>
      <c r="D509" t="s">
        <v>244</v>
      </c>
      <c r="E509">
        <v>102694.92161381499</v>
      </c>
      <c r="F509">
        <v>1647.3</v>
      </c>
      <c r="G509">
        <v>4.7757508749989999</v>
      </c>
      <c r="H509">
        <f>(Table2[[#This Row],[1Y Return vs Nifty]]-AVERAGE(Table2[1Y Return vs Nifty]))/_xlfn.STDEV.P(Table2[1Y Return vs Nifty])</f>
        <v>-0.33389487555370828</v>
      </c>
      <c r="I509">
        <v>-13.117360488915899</v>
      </c>
      <c r="J509">
        <f>(Table2[[#This Row],[1M Return vs Nifty]]-AVERAGE(Table2[1M Return vs Nifty]))/_xlfn.STDEV.P(Table2[1M Return vs Nifty])</f>
        <v>-1.4304431571827887</v>
      </c>
      <c r="K509">
        <v>-8.7385780991329298</v>
      </c>
      <c r="L509">
        <f>(Table2[[#This Row],[6M Return vs Nifty]]-AVERAGE(Table2[6M Return vs Nifty]))/_xlfn.STDEV.P(Table2[6M Return vs Nifty])</f>
        <v>-0.50348821511204822</v>
      </c>
      <c r="M509">
        <v>-5.5147113373833001</v>
      </c>
      <c r="N509">
        <f>(Table2[[#This Row],[1W Return vs Nifty]]-AVERAGE(Table2[1W Return vs Nifty]))/_xlfn.STDEV.P(Table2[1W Return vs Nifty])</f>
        <v>-1.2934423945010265</v>
      </c>
      <c r="O509">
        <v>1779.6</v>
      </c>
      <c r="P509">
        <v>1849.7285571855</v>
      </c>
      <c r="Q509">
        <v>1732.84408978339</v>
      </c>
      <c r="R509">
        <v>14.94017833827</v>
      </c>
      <c r="S509" s="1">
        <f>(Table2[[#This Row],[Close Price]]-Table2[[#This Row],[20D EMA]])/Table2[[#This Row],[20D EMA]]</f>
        <v>-7.4342548887390406E-2</v>
      </c>
      <c r="T509" s="1">
        <f>(Table2[[#This Row],[Close Price]]-Table2[[#This Row],[50D EMA]])/Table2[[#This Row],[50D EMA]]</f>
        <v>-0.10943689894343751</v>
      </c>
      <c r="U509" s="1">
        <f>(Table2[[#This Row],[Close Price]]-Table2[[#This Row],[200D EMA]])/Table2[[#This Row],[200D EMA]]</f>
        <v>-4.9366293417709206E-2</v>
      </c>
      <c r="V509">
        <v>1.2652248765057399</v>
      </c>
      <c r="W509">
        <v>1642.7</v>
      </c>
      <c r="X509">
        <v>1656.5</v>
      </c>
      <c r="Y509">
        <v>1632.6</v>
      </c>
      <c r="Z509">
        <v>1709.65</v>
      </c>
      <c r="AA509">
        <v>1642.7</v>
      </c>
      <c r="AB509">
        <v>1656.5</v>
      </c>
      <c r="AC509" s="1">
        <f>(Table2[[#This Row],[Close Price]]/Table2[[#This Row],[Day Low]])-1</f>
        <v>2.8002678517073942E-3</v>
      </c>
      <c r="AD509" s="1">
        <f>(Table2[[#This Row],[Day High]]/Table2[[#This Row],[Close Price]])-1</f>
        <v>5.5848964972986526E-3</v>
      </c>
      <c r="AE509" s="1">
        <f>(Table2[[#This Row],[Close Price]]/Table2[[#This Row],[Current Week Low]])-1</f>
        <v>9.0040426313855448E-3</v>
      </c>
      <c r="AF509" s="1">
        <f>(Table2[[#This Row],[Current Week High]]/Table2[[#This Row],[Close Price]])-1</f>
        <v>3.784981484854022E-2</v>
      </c>
      <c r="AG509" s="1">
        <f>(Table2[[#This Row],[Close Price]]/Table2[[#This Row],[Current Month Low]])-1</f>
        <v>2.8002678517073942E-3</v>
      </c>
      <c r="AH509" s="1">
        <f>(Table2[[#This Row],[Current Month High]]/Table2[[#This Row],[Close Price]])-1</f>
        <v>5.5848964972986526E-3</v>
      </c>
      <c r="AI509">
        <v>27.8455654707703</v>
      </c>
      <c r="AJ509">
        <v>33.617228373281399</v>
      </c>
      <c r="AK509" t="str">
        <f>IF(AND(Table2[[#This Row],[20D EMA]]&gt;Table2[[#This Row],[50D EMA]],Table2[[#This Row],[50D EMA]]&gt;Table2[[#This Row],[200D EMA]]),"Uptrend","Downtrend/NoTrend")</f>
        <v>Downtrend/NoTrend</v>
      </c>
      <c r="AL509">
        <v>-0.09</v>
      </c>
      <c r="AM509" t="s">
        <v>3180</v>
      </c>
      <c r="AN509">
        <v>-15.06</v>
      </c>
      <c r="AO509" t="s">
        <v>3180</v>
      </c>
      <c r="AP509">
        <v>6.2640473516920002E-3</v>
      </c>
      <c r="AQ509">
        <f>(Table2[[#This Row],[Sharpe Ratio]]-AVERAGE(Table2[Sharpe Ratio]))/_xlfn.STDEV.P(Table2[Sharpe Ratio])</f>
        <v>-0.61261009132381217</v>
      </c>
      <c r="AR5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9">
        <f>_xlfn.RANK.AVG(Table2[[#This Row],[1Y Return vs Nifty Z-Score]],Table2[1Y Return vs Nifty Z-Score])</f>
        <v>419</v>
      </c>
      <c r="AT509">
        <f>_xlfn.RANK.AVG(Table2[[#This Row],[6M Return vs Nifty Z-Score]],Table2[6M Return vs Nifty Z-Score])</f>
        <v>495</v>
      </c>
      <c r="AU509">
        <f>_xlfn.RANK.AVG(Table2[[#This Row],[Sharpe Ratio Z-Score]],Table2[Sharpe Ratio Z-Score])</f>
        <v>485</v>
      </c>
      <c r="AV509">
        <f>(Table2[[#This Row],[Rank 1Y]]+Table2[[#This Row],[Rank 6M]]+Table2[[#This Row],[Rank Sharpe]])/3</f>
        <v>466.33333333333331</v>
      </c>
    </row>
    <row r="510" spans="1:48" hidden="1" x14ac:dyDescent="0.3">
      <c r="A510" t="s">
        <v>1725</v>
      </c>
      <c r="B510" t="s">
        <v>1726</v>
      </c>
      <c r="C510" t="s">
        <v>3149</v>
      </c>
      <c r="D510" t="s">
        <v>284</v>
      </c>
      <c r="E510">
        <v>4804.0653439027301</v>
      </c>
      <c r="F510">
        <v>286.25</v>
      </c>
      <c r="G510">
        <v>4.16532699777198</v>
      </c>
      <c r="H510">
        <f>(Table2[[#This Row],[1Y Return vs Nifty]]-AVERAGE(Table2[1Y Return vs Nifty]))/_xlfn.STDEV.P(Table2[1Y Return vs Nifty])</f>
        <v>-0.34420796873876036</v>
      </c>
      <c r="I510">
        <v>4.9932158517841998</v>
      </c>
      <c r="J510">
        <f>(Table2[[#This Row],[1M Return vs Nifty]]-AVERAGE(Table2[1M Return vs Nifty]))/_xlfn.STDEV.P(Table2[1M Return vs Nifty])</f>
        <v>0.50488477839051527</v>
      </c>
      <c r="K510">
        <v>0.33776825064279498</v>
      </c>
      <c r="L510">
        <f>(Table2[[#This Row],[6M Return vs Nifty]]-AVERAGE(Table2[6M Return vs Nifty]))/_xlfn.STDEV.P(Table2[6M Return vs Nifty])</f>
        <v>-0.18775043760657098</v>
      </c>
      <c r="M510">
        <v>4.8697309332651502</v>
      </c>
      <c r="N510">
        <f>(Table2[[#This Row],[1W Return vs Nifty]]-AVERAGE(Table2[1W Return vs Nifty]))/_xlfn.STDEV.P(Table2[1W Return vs Nifty])</f>
        <v>0.67885477741949352</v>
      </c>
      <c r="O510">
        <v>282.94</v>
      </c>
      <c r="P510">
        <v>284.92491911373799</v>
      </c>
      <c r="Q510">
        <v>275.16832319617299</v>
      </c>
      <c r="R510">
        <v>51.034646108991197</v>
      </c>
      <c r="S510" s="1">
        <f>(Table2[[#This Row],[Close Price]]-Table2[[#This Row],[20D EMA]])/Table2[[#This Row],[20D EMA]]</f>
        <v>1.1698593341344463E-2</v>
      </c>
      <c r="T510" s="1">
        <f>(Table2[[#This Row],[Close Price]]-Table2[[#This Row],[50D EMA]])/Table2[[#This Row],[50D EMA]]</f>
        <v>4.6506317888364871E-3</v>
      </c>
      <c r="U510" s="1">
        <f>(Table2[[#This Row],[Close Price]]-Table2[[#This Row],[200D EMA]])/Table2[[#This Row],[200D EMA]]</f>
        <v>4.0272356480243042E-2</v>
      </c>
      <c r="V510">
        <v>0.45956465487425902</v>
      </c>
      <c r="W510">
        <v>284.2</v>
      </c>
      <c r="X510">
        <v>291.2</v>
      </c>
      <c r="Y510">
        <v>261.10000000000002</v>
      </c>
      <c r="Z510">
        <v>291.2</v>
      </c>
      <c r="AA510">
        <v>284.2</v>
      </c>
      <c r="AB510">
        <v>291.2</v>
      </c>
      <c r="AC510" s="1">
        <f>(Table2[[#This Row],[Close Price]]/Table2[[#This Row],[Day Low]])-1</f>
        <v>7.2132301196341508E-3</v>
      </c>
      <c r="AD510" s="1">
        <f>(Table2[[#This Row],[Day High]]/Table2[[#This Row],[Close Price]])-1</f>
        <v>1.7292576419214001E-2</v>
      </c>
      <c r="AE510" s="1">
        <f>(Table2[[#This Row],[Close Price]]/Table2[[#This Row],[Current Week Low]])-1</f>
        <v>9.6323247797778455E-2</v>
      </c>
      <c r="AF510" s="1">
        <f>(Table2[[#This Row],[Current Week High]]/Table2[[#This Row],[Close Price]])-1</f>
        <v>1.7292576419214001E-2</v>
      </c>
      <c r="AG510" s="1">
        <f>(Table2[[#This Row],[Close Price]]/Table2[[#This Row],[Current Month Low]])-1</f>
        <v>7.2132301196341508E-3</v>
      </c>
      <c r="AH510" s="1">
        <f>(Table2[[#This Row],[Current Month High]]/Table2[[#This Row],[Close Price]])-1</f>
        <v>1.7292576419214001E-2</v>
      </c>
      <c r="AI510">
        <v>17.379912663755398</v>
      </c>
      <c r="AJ510">
        <v>35.599242065371797</v>
      </c>
      <c r="AK510" t="str">
        <f>IF(AND(Table2[[#This Row],[20D EMA]]&gt;Table2[[#This Row],[50D EMA]],Table2[[#This Row],[50D EMA]]&gt;Table2[[#This Row],[200D EMA]]),"Uptrend","Downtrend/NoTrend")</f>
        <v>Downtrend/NoTrend</v>
      </c>
      <c r="AL510">
        <v>0.04</v>
      </c>
      <c r="AM510" t="s">
        <v>3181</v>
      </c>
      <c r="AN510">
        <v>-5.76</v>
      </c>
      <c r="AO510" t="s">
        <v>3180</v>
      </c>
      <c r="AP510">
        <v>-1.8231155528435E-2</v>
      </c>
      <c r="AQ510">
        <f>(Table2[[#This Row],[Sharpe Ratio]]-AVERAGE(Table2[Sharpe Ratio]))/_xlfn.STDEV.P(Table2[Sharpe Ratio])</f>
        <v>-0.90359928318105087</v>
      </c>
      <c r="AR5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0">
        <f>_xlfn.RANK.AVG(Table2[[#This Row],[1Y Return vs Nifty Z-Score]],Table2[1Y Return vs Nifty Z-Score])</f>
        <v>424</v>
      </c>
      <c r="AT510">
        <f>_xlfn.RANK.AVG(Table2[[#This Row],[6M Return vs Nifty Z-Score]],Table2[6M Return vs Nifty Z-Score])</f>
        <v>383</v>
      </c>
      <c r="AU510">
        <f>_xlfn.RANK.AVG(Table2[[#This Row],[Sharpe Ratio Z-Score]],Table2[Sharpe Ratio Z-Score])</f>
        <v>592</v>
      </c>
      <c r="AV510">
        <f>(Table2[[#This Row],[Rank 1Y]]+Table2[[#This Row],[Rank 6M]]+Table2[[#This Row],[Rank Sharpe]])/3</f>
        <v>466.33333333333331</v>
      </c>
    </row>
    <row r="511" spans="1:48" hidden="1" x14ac:dyDescent="0.3">
      <c r="A511" t="s">
        <v>673</v>
      </c>
      <c r="B511" t="s">
        <v>674</v>
      </c>
      <c r="C511" t="s">
        <v>3141</v>
      </c>
      <c r="D511" t="s">
        <v>202</v>
      </c>
      <c r="E511">
        <v>27250.733014208399</v>
      </c>
      <c r="F511">
        <v>14400.9</v>
      </c>
      <c r="G511">
        <v>-34.795187651526597</v>
      </c>
      <c r="H511">
        <f>(Table2[[#This Row],[1Y Return vs Nifty]]-AVERAGE(Table2[1Y Return vs Nifty]))/_xlfn.STDEV.P(Table2[1Y Return vs Nifty])</f>
        <v>-1.0024447007962973</v>
      </c>
      <c r="I511">
        <v>-3.6929674483563399</v>
      </c>
      <c r="J511">
        <f>(Table2[[#This Row],[1M Return vs Nifty]]-AVERAGE(Table2[1M Return vs Nifty]))/_xlfn.STDEV.P(Table2[1M Return vs Nifty])</f>
        <v>-0.42333599592540883</v>
      </c>
      <c r="K511">
        <v>-2.3600228443746198</v>
      </c>
      <c r="L511">
        <f>(Table2[[#This Row],[6M Return vs Nifty]]-AVERAGE(Table2[6M Return vs Nifty]))/_xlfn.STDEV.P(Table2[6M Return vs Nifty])</f>
        <v>-0.28159817453608044</v>
      </c>
      <c r="M511">
        <v>3.02111795272921</v>
      </c>
      <c r="N511">
        <f>(Table2[[#This Row],[1W Return vs Nifty]]-AVERAGE(Table2[1W Return vs Nifty]))/_xlfn.STDEV.P(Table2[1W Return vs Nifty])</f>
        <v>0.32775126521720321</v>
      </c>
      <c r="O511">
        <v>14563.42</v>
      </c>
      <c r="P511">
        <v>15133.7628559771</v>
      </c>
      <c r="Q511">
        <v>15146.0507501048</v>
      </c>
      <c r="R511">
        <v>33.3876745642768</v>
      </c>
      <c r="S511" s="1">
        <f>(Table2[[#This Row],[Close Price]]-Table2[[#This Row],[20D EMA]])/Table2[[#This Row],[20D EMA]]</f>
        <v>-1.1159466663736982E-2</v>
      </c>
      <c r="T511" s="1">
        <f>(Table2[[#This Row],[Close Price]]-Table2[[#This Row],[50D EMA]])/Table2[[#This Row],[50D EMA]]</f>
        <v>-4.8425686523008736E-2</v>
      </c>
      <c r="U511" s="1">
        <f>(Table2[[#This Row],[Close Price]]-Table2[[#This Row],[200D EMA]])/Table2[[#This Row],[200D EMA]]</f>
        <v>-4.9197692679040048E-2</v>
      </c>
      <c r="V511">
        <v>0.78058667974016804</v>
      </c>
      <c r="W511">
        <v>14350.1</v>
      </c>
      <c r="X511">
        <v>14460.5</v>
      </c>
      <c r="Y511">
        <v>13490.85</v>
      </c>
      <c r="Z511">
        <v>14460.5</v>
      </c>
      <c r="AA511">
        <v>14350.1</v>
      </c>
      <c r="AB511">
        <v>14460.5</v>
      </c>
      <c r="AC511" s="1">
        <f>(Table2[[#This Row],[Close Price]]/Table2[[#This Row],[Day Low]])-1</f>
        <v>3.5400450171079179E-3</v>
      </c>
      <c r="AD511" s="1">
        <f>(Table2[[#This Row],[Day High]]/Table2[[#This Row],[Close Price]])-1</f>
        <v>4.1386302244998951E-3</v>
      </c>
      <c r="AE511" s="1">
        <f>(Table2[[#This Row],[Close Price]]/Table2[[#This Row],[Current Week Low]])-1</f>
        <v>6.7456831852700017E-2</v>
      </c>
      <c r="AF511" s="1">
        <f>(Table2[[#This Row],[Current Week High]]/Table2[[#This Row],[Close Price]])-1</f>
        <v>4.1386302244998951E-3</v>
      </c>
      <c r="AG511" s="1">
        <f>(Table2[[#This Row],[Close Price]]/Table2[[#This Row],[Current Month Low]])-1</f>
        <v>3.5400450171079179E-3</v>
      </c>
      <c r="AH511" s="1">
        <f>(Table2[[#This Row],[Current Month High]]/Table2[[#This Row],[Close Price]])-1</f>
        <v>4.1386302244998951E-3</v>
      </c>
      <c r="AI511">
        <v>26.728190599198602</v>
      </c>
      <c r="AJ511">
        <v>10.9895953757225</v>
      </c>
      <c r="AK511" t="str">
        <f>IF(AND(Table2[[#This Row],[20D EMA]]&gt;Table2[[#This Row],[50D EMA]],Table2[[#This Row],[50D EMA]]&gt;Table2[[#This Row],[200D EMA]]),"Uptrend","Downtrend/NoTrend")</f>
        <v>Downtrend/NoTrend</v>
      </c>
      <c r="AL511">
        <v>-0.02</v>
      </c>
      <c r="AM511" t="s">
        <v>3180</v>
      </c>
      <c r="AN511">
        <v>-3.78</v>
      </c>
      <c r="AO511" t="s">
        <v>3180</v>
      </c>
      <c r="AP511">
        <v>6.1576685136408002E-2</v>
      </c>
      <c r="AQ511">
        <f>(Table2[[#This Row],[Sharpe Ratio]]-AVERAGE(Table2[Sharpe Ratio]))/_xlfn.STDEV.P(Table2[Sharpe Ratio])</f>
        <v>4.4472842311527705E-2</v>
      </c>
      <c r="AR5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1">
        <f>_xlfn.RANK.AVG(Table2[[#This Row],[1Y Return vs Nifty Z-Score]],Table2[1Y Return vs Nifty Z-Score])</f>
        <v>661</v>
      </c>
      <c r="AT511">
        <f>_xlfn.RANK.AVG(Table2[[#This Row],[6M Return vs Nifty Z-Score]],Table2[6M Return vs Nifty Z-Score])</f>
        <v>416</v>
      </c>
      <c r="AU511">
        <f>_xlfn.RANK.AVG(Table2[[#This Row],[Sharpe Ratio Z-Score]],Table2[Sharpe Ratio Z-Score])</f>
        <v>323</v>
      </c>
      <c r="AV511">
        <f>(Table2[[#This Row],[Rank 1Y]]+Table2[[#This Row],[Rank 6M]]+Table2[[#This Row],[Rank Sharpe]])/3</f>
        <v>466.66666666666669</v>
      </c>
    </row>
    <row r="512" spans="1:48" hidden="1" x14ac:dyDescent="0.3">
      <c r="A512" t="s">
        <v>1072</v>
      </c>
      <c r="B512" t="s">
        <v>1073</v>
      </c>
      <c r="C512" t="s">
        <v>3137</v>
      </c>
      <c r="D512" t="s">
        <v>125</v>
      </c>
      <c r="E512">
        <v>12394.3310095498</v>
      </c>
      <c r="F512">
        <v>1949.1</v>
      </c>
      <c r="G512">
        <v>-1.7246738416069701E-2</v>
      </c>
      <c r="H512">
        <f>(Table2[[#This Row],[1Y Return vs Nifty]]-AVERAGE(Table2[1Y Return vs Nifty]))/_xlfn.STDEV.P(Table2[1Y Return vs Nifty])</f>
        <v>-0.41487242716494471</v>
      </c>
      <c r="I512">
        <v>2.8657737057106698</v>
      </c>
      <c r="J512">
        <f>(Table2[[#This Row],[1M Return vs Nifty]]-AVERAGE(Table2[1M Return vs Nifty]))/_xlfn.STDEV.P(Table2[1M Return vs Nifty])</f>
        <v>0.27754258125903719</v>
      </c>
      <c r="K512">
        <v>9.1244308404939396</v>
      </c>
      <c r="L512">
        <f>(Table2[[#This Row],[6M Return vs Nifty]]-AVERAGE(Table2[6M Return vs Nifty]))/_xlfn.STDEV.P(Table2[6M Return vs Nifty])</f>
        <v>0.11791014550666301</v>
      </c>
      <c r="M512">
        <v>5.3693324265245996</v>
      </c>
      <c r="N512">
        <f>(Table2[[#This Row],[1W Return vs Nifty]]-AVERAGE(Table2[1W Return vs Nifty]))/_xlfn.STDEV.P(Table2[1W Return vs Nifty])</f>
        <v>0.77374312929834221</v>
      </c>
      <c r="O512">
        <v>1924.77</v>
      </c>
      <c r="P512">
        <v>2005.4096501957499</v>
      </c>
      <c r="Q512">
        <v>1907.8887960581101</v>
      </c>
      <c r="R512">
        <v>47.990246442050299</v>
      </c>
      <c r="S512" s="1">
        <f>(Table2[[#This Row],[Close Price]]-Table2[[#This Row],[20D EMA]])/Table2[[#This Row],[20D EMA]]</f>
        <v>1.2640471329041874E-2</v>
      </c>
      <c r="T512" s="1">
        <f>(Table2[[#This Row],[Close Price]]-Table2[[#This Row],[50D EMA]])/Table2[[#This Row],[50D EMA]]</f>
        <v>-2.8078876647598446E-2</v>
      </c>
      <c r="U512" s="1">
        <f>(Table2[[#This Row],[Close Price]]-Table2[[#This Row],[200D EMA]])/Table2[[#This Row],[200D EMA]]</f>
        <v>2.1600422428726625E-2</v>
      </c>
      <c r="V512">
        <v>0.93346106711395604</v>
      </c>
      <c r="W512">
        <v>1944.1</v>
      </c>
      <c r="X512">
        <v>1979.9</v>
      </c>
      <c r="Y512">
        <v>1799.15</v>
      </c>
      <c r="Z512">
        <v>1979.9</v>
      </c>
      <c r="AA512">
        <v>1944.1</v>
      </c>
      <c r="AB512">
        <v>1979.9</v>
      </c>
      <c r="AC512" s="1">
        <f>(Table2[[#This Row],[Close Price]]/Table2[[#This Row],[Day Low]])-1</f>
        <v>2.5718841623372235E-3</v>
      </c>
      <c r="AD512" s="1">
        <f>(Table2[[#This Row],[Day High]]/Table2[[#This Row],[Close Price]])-1</f>
        <v>1.5802165101842069E-2</v>
      </c>
      <c r="AE512" s="1">
        <f>(Table2[[#This Row],[Close Price]]/Table2[[#This Row],[Current Week Low]])-1</f>
        <v>8.3344912875524368E-2</v>
      </c>
      <c r="AF512" s="1">
        <f>(Table2[[#This Row],[Current Week High]]/Table2[[#This Row],[Close Price]])-1</f>
        <v>1.5802165101842069E-2</v>
      </c>
      <c r="AG512" s="1">
        <f>(Table2[[#This Row],[Close Price]]/Table2[[#This Row],[Current Month Low]])-1</f>
        <v>2.5718841623372235E-3</v>
      </c>
      <c r="AH512" s="1">
        <f>(Table2[[#This Row],[Current Month High]]/Table2[[#This Row],[Close Price]])-1</f>
        <v>1.5802165101842069E-2</v>
      </c>
      <c r="AI512">
        <v>27.443435431737701</v>
      </c>
      <c r="AJ512">
        <v>35.3400687428392</v>
      </c>
      <c r="AK512" t="str">
        <f>IF(AND(Table2[[#This Row],[20D EMA]]&gt;Table2[[#This Row],[50D EMA]],Table2[[#This Row],[50D EMA]]&gt;Table2[[#This Row],[200D EMA]]),"Uptrend","Downtrend/NoTrend")</f>
        <v>Downtrend/NoTrend</v>
      </c>
      <c r="AL512">
        <v>-0.09</v>
      </c>
      <c r="AM512" t="s">
        <v>3180</v>
      </c>
      <c r="AN512">
        <v>-2.73</v>
      </c>
      <c r="AO512" t="s">
        <v>3180</v>
      </c>
      <c r="AP512">
        <v>-5.7774487324331998E-2</v>
      </c>
      <c r="AQ512">
        <f>(Table2[[#This Row],[Sharpe Ratio]]-AVERAGE(Table2[Sharpe Ratio]))/_xlfn.STDEV.P(Table2[Sharpe Ratio])</f>
        <v>-1.3733517575304717</v>
      </c>
      <c r="AR5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2">
        <f>_xlfn.RANK.AVG(Table2[[#This Row],[1Y Return vs Nifty Z-Score]],Table2[1Y Return vs Nifty Z-Score])</f>
        <v>457</v>
      </c>
      <c r="AT512">
        <f>_xlfn.RANK.AVG(Table2[[#This Row],[6M Return vs Nifty Z-Score]],Table2[6M Return vs Nifty Z-Score])</f>
        <v>274</v>
      </c>
      <c r="AU512">
        <f>_xlfn.RANK.AVG(Table2[[#This Row],[Sharpe Ratio Z-Score]],Table2[Sharpe Ratio Z-Score])</f>
        <v>674</v>
      </c>
      <c r="AV512">
        <f>(Table2[[#This Row],[Rank 1Y]]+Table2[[#This Row],[Rank 6M]]+Table2[[#This Row],[Rank Sharpe]])/3</f>
        <v>468.33333333333331</v>
      </c>
    </row>
    <row r="513" spans="1:48" hidden="1" x14ac:dyDescent="0.3">
      <c r="A513" t="s">
        <v>1805</v>
      </c>
      <c r="B513" t="s">
        <v>1806</v>
      </c>
      <c r="C513" t="s">
        <v>3146</v>
      </c>
      <c r="D513" t="s">
        <v>1807</v>
      </c>
      <c r="E513">
        <v>4343.2665455956703</v>
      </c>
      <c r="F513">
        <v>66.98</v>
      </c>
      <c r="G513">
        <v>-11.402383332058299</v>
      </c>
      <c r="H513">
        <f>(Table2[[#This Row],[1Y Return vs Nifty]]-AVERAGE(Table2[1Y Return vs Nifty]))/_xlfn.STDEV.P(Table2[1Y Return vs Nifty])</f>
        <v>-0.60722397007667728</v>
      </c>
      <c r="I513">
        <v>5.12198759026011</v>
      </c>
      <c r="J513">
        <f>(Table2[[#This Row],[1M Return vs Nifty]]-AVERAGE(Table2[1M Return vs Nifty]))/_xlfn.STDEV.P(Table2[1M Return vs Nifty])</f>
        <v>0.5186455521006651</v>
      </c>
      <c r="K513">
        <v>-7.2488369865091196</v>
      </c>
      <c r="L513">
        <f>(Table2[[#This Row],[6M Return vs Nifty]]-AVERAGE(Table2[6M Return vs Nifty]))/_xlfn.STDEV.P(Table2[6M Return vs Nifty])</f>
        <v>-0.4516647687789318</v>
      </c>
      <c r="M513">
        <v>10.4373332960661</v>
      </c>
      <c r="N513">
        <f>(Table2[[#This Row],[1W Return vs Nifty]]-AVERAGE(Table2[1W Return vs Nifty]))/_xlfn.STDEV.P(Table2[1W Return vs Nifty])</f>
        <v>1.7362987988059806</v>
      </c>
      <c r="O513">
        <v>61.19</v>
      </c>
      <c r="P513">
        <v>63.980230127533702</v>
      </c>
      <c r="Q513">
        <v>64.193312102772097</v>
      </c>
      <c r="R513">
        <v>57.4864024668722</v>
      </c>
      <c r="S513" s="1">
        <f>(Table2[[#This Row],[Close Price]]-Table2[[#This Row],[20D EMA]])/Table2[[#This Row],[20D EMA]]</f>
        <v>9.462330446151343E-2</v>
      </c>
      <c r="T513" s="1">
        <f>(Table2[[#This Row],[Close Price]]-Table2[[#This Row],[50D EMA]])/Table2[[#This Row],[50D EMA]]</f>
        <v>4.6885887507543682E-2</v>
      </c>
      <c r="U513" s="1">
        <f>(Table2[[#This Row],[Close Price]]-Table2[[#This Row],[200D EMA]])/Table2[[#This Row],[200D EMA]]</f>
        <v>4.3410875774200282E-2</v>
      </c>
      <c r="V513">
        <v>1.1936954854824899</v>
      </c>
      <c r="W513">
        <v>64.989999999999995</v>
      </c>
      <c r="X513">
        <v>67.5</v>
      </c>
      <c r="Y513">
        <v>52.03</v>
      </c>
      <c r="Z513">
        <v>67.5</v>
      </c>
      <c r="AA513">
        <v>64.989999999999995</v>
      </c>
      <c r="AB513">
        <v>67.5</v>
      </c>
      <c r="AC513" s="1">
        <f>(Table2[[#This Row],[Close Price]]/Table2[[#This Row],[Day Low]])-1</f>
        <v>3.0620095399292335E-2</v>
      </c>
      <c r="AD513" s="1">
        <f>(Table2[[#This Row],[Day High]]/Table2[[#This Row],[Close Price]])-1</f>
        <v>7.7635114959688778E-3</v>
      </c>
      <c r="AE513" s="1">
        <f>(Table2[[#This Row],[Close Price]]/Table2[[#This Row],[Current Week Low]])-1</f>
        <v>0.28733423025177784</v>
      </c>
      <c r="AF513" s="1">
        <f>(Table2[[#This Row],[Current Week High]]/Table2[[#This Row],[Close Price]])-1</f>
        <v>7.7635114959688778E-3</v>
      </c>
      <c r="AG513" s="1">
        <f>(Table2[[#This Row],[Close Price]]/Table2[[#This Row],[Current Month Low]])-1</f>
        <v>3.0620095399292335E-2</v>
      </c>
      <c r="AH513" s="1">
        <f>(Table2[[#This Row],[Current Month High]]/Table2[[#This Row],[Close Price]])-1</f>
        <v>7.7635114959688778E-3</v>
      </c>
      <c r="AI513">
        <v>25.6942370856972</v>
      </c>
      <c r="AJ513">
        <v>53.623853211009099</v>
      </c>
      <c r="AK513" t="str">
        <f>IF(AND(Table2[[#This Row],[20D EMA]]&gt;Table2[[#This Row],[50D EMA]],Table2[[#This Row],[50D EMA]]&gt;Table2[[#This Row],[200D EMA]]),"Uptrend","Downtrend/NoTrend")</f>
        <v>Downtrend/NoTrend</v>
      </c>
      <c r="AL513">
        <v>0</v>
      </c>
      <c r="AM513" t="s">
        <v>3182</v>
      </c>
      <c r="AN513">
        <v>8.0500000000000007</v>
      </c>
      <c r="AO513" t="s">
        <v>3181</v>
      </c>
      <c r="AP513">
        <v>3.5648732607916997E-2</v>
      </c>
      <c r="AQ513">
        <f>(Table2[[#This Row],[Sharpe Ratio]]-AVERAGE(Table2[Sharpe Ratio]))/_xlfn.STDEV.P(Table2[Sharpe Ratio])</f>
        <v>-0.26353660711824284</v>
      </c>
      <c r="AR5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3">
        <f>_xlfn.RANK.AVG(Table2[[#This Row],[1Y Return vs Nifty Z-Score]],Table2[1Y Return vs Nifty Z-Score])</f>
        <v>523</v>
      </c>
      <c r="AT513">
        <f>_xlfn.RANK.AVG(Table2[[#This Row],[6M Return vs Nifty Z-Score]],Table2[6M Return vs Nifty Z-Score])</f>
        <v>472</v>
      </c>
      <c r="AU513">
        <f>_xlfn.RANK.AVG(Table2[[#This Row],[Sharpe Ratio Z-Score]],Table2[Sharpe Ratio Z-Score])</f>
        <v>411</v>
      </c>
      <c r="AV513">
        <f>(Table2[[#This Row],[Rank 1Y]]+Table2[[#This Row],[Rank 6M]]+Table2[[#This Row],[Rank Sharpe]])/3</f>
        <v>468.66666666666669</v>
      </c>
    </row>
    <row r="514" spans="1:48" hidden="1" x14ac:dyDescent="0.3">
      <c r="A514" t="s">
        <v>1869</v>
      </c>
      <c r="B514" t="s">
        <v>1870</v>
      </c>
      <c r="C514" t="s">
        <v>3146</v>
      </c>
      <c r="D514" t="s">
        <v>548</v>
      </c>
      <c r="E514">
        <v>3944.41570250315</v>
      </c>
      <c r="F514">
        <v>349.1</v>
      </c>
      <c r="G514">
        <v>-7.4867513932530798</v>
      </c>
      <c r="H514">
        <f>(Table2[[#This Row],[1Y Return vs Nifty]]-AVERAGE(Table2[1Y Return vs Nifty]))/_xlfn.STDEV.P(Table2[1Y Return vs Nifty])</f>
        <v>-0.54106948534926191</v>
      </c>
      <c r="I514">
        <v>12.665676149075599</v>
      </c>
      <c r="J514">
        <f>(Table2[[#This Row],[1M Return vs Nifty]]-AVERAGE(Table2[1M Return vs Nifty]))/_xlfn.STDEV.P(Table2[1M Return vs Nifty])</f>
        <v>1.3247773355674723</v>
      </c>
      <c r="K514">
        <v>0.44520897136636001</v>
      </c>
      <c r="L514">
        <f>(Table2[[#This Row],[6M Return vs Nifty]]-AVERAGE(Table2[6M Return vs Nifty]))/_xlfn.STDEV.P(Table2[6M Return vs Nifty])</f>
        <v>-0.18401291007428555</v>
      </c>
      <c r="M514">
        <v>18.1490239331597</v>
      </c>
      <c r="N514">
        <f>(Table2[[#This Row],[1W Return vs Nifty]]-AVERAGE(Table2[1W Return vs Nifty]))/_xlfn.STDEV.P(Table2[1W Return vs Nifty])</f>
        <v>3.2009653873290729</v>
      </c>
      <c r="O514">
        <v>321.79000000000002</v>
      </c>
      <c r="P514">
        <v>328.93064583187498</v>
      </c>
      <c r="Q514">
        <v>330.25915711594303</v>
      </c>
      <c r="R514">
        <v>71.459120229107398</v>
      </c>
      <c r="S514" s="1">
        <f>(Table2[[#This Row],[Close Price]]-Table2[[#This Row],[20D EMA]])/Table2[[#This Row],[20D EMA]]</f>
        <v>8.486901395319929E-2</v>
      </c>
      <c r="T514" s="1">
        <f>(Table2[[#This Row],[Close Price]]-Table2[[#This Row],[50D EMA]])/Table2[[#This Row],[50D EMA]]</f>
        <v>6.1317953871753629E-2</v>
      </c>
      <c r="U514" s="1">
        <f>(Table2[[#This Row],[Close Price]]-Table2[[#This Row],[200D EMA]])/Table2[[#This Row],[200D EMA]]</f>
        <v>5.7048661568050336E-2</v>
      </c>
      <c r="V514">
        <v>0.820377116049816</v>
      </c>
      <c r="W514">
        <v>341.15</v>
      </c>
      <c r="X514">
        <v>358</v>
      </c>
      <c r="Y514">
        <v>288.25</v>
      </c>
      <c r="Z514">
        <v>358</v>
      </c>
      <c r="AA514">
        <v>341.15</v>
      </c>
      <c r="AB514">
        <v>358</v>
      </c>
      <c r="AC514" s="1">
        <f>(Table2[[#This Row],[Close Price]]/Table2[[#This Row],[Day Low]])-1</f>
        <v>2.3303532170599661E-2</v>
      </c>
      <c r="AD514" s="1">
        <f>(Table2[[#This Row],[Day High]]/Table2[[#This Row],[Close Price]])-1</f>
        <v>2.5494127757089702E-2</v>
      </c>
      <c r="AE514" s="1">
        <f>(Table2[[#This Row],[Close Price]]/Table2[[#This Row],[Current Week Low]])-1</f>
        <v>0.21110147441457072</v>
      </c>
      <c r="AF514" s="1">
        <f>(Table2[[#This Row],[Current Week High]]/Table2[[#This Row],[Close Price]])-1</f>
        <v>2.5494127757089702E-2</v>
      </c>
      <c r="AG514" s="1">
        <f>(Table2[[#This Row],[Close Price]]/Table2[[#This Row],[Current Month Low]])-1</f>
        <v>2.3303532170599661E-2</v>
      </c>
      <c r="AH514" s="1">
        <f>(Table2[[#This Row],[Current Month High]]/Table2[[#This Row],[Close Price]])-1</f>
        <v>2.5494127757089702E-2</v>
      </c>
      <c r="AI514">
        <v>29.447149813806899</v>
      </c>
      <c r="AJ514">
        <v>48.363790905227297</v>
      </c>
      <c r="AK514" t="str">
        <f>IF(AND(Table2[[#This Row],[20D EMA]]&gt;Table2[[#This Row],[50D EMA]],Table2[[#This Row],[50D EMA]]&gt;Table2[[#This Row],[200D EMA]]),"Uptrend","Downtrend/NoTrend")</f>
        <v>Downtrend/NoTrend</v>
      </c>
      <c r="AL514">
        <v>0.06</v>
      </c>
      <c r="AM514" t="s">
        <v>3181</v>
      </c>
      <c r="AN514">
        <v>9.94</v>
      </c>
      <c r="AO514" t="s">
        <v>3181</v>
      </c>
      <c r="AQ514">
        <f>(Table2[[#This Row],[Sharpe Ratio]]-AVERAGE(Table2[Sharpe Ratio]))/_xlfn.STDEV.P(Table2[Sharpe Ratio])</f>
        <v>-0.68702344015560113</v>
      </c>
      <c r="AR5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4">
        <f>_xlfn.RANK.AVG(Table2[[#This Row],[1Y Return vs Nifty Z-Score]],Table2[1Y Return vs Nifty Z-Score])</f>
        <v>497</v>
      </c>
      <c r="AT514">
        <f>_xlfn.RANK.AVG(Table2[[#This Row],[6M Return vs Nifty Z-Score]],Table2[6M Return vs Nifty Z-Score])</f>
        <v>381</v>
      </c>
      <c r="AU514">
        <f>_xlfn.RANK.AVG(Table2[[#This Row],[Sharpe Ratio Z-Score]],Table2[Sharpe Ratio Z-Score])</f>
        <v>529.5</v>
      </c>
      <c r="AV514">
        <f>(Table2[[#This Row],[Rank 1Y]]+Table2[[#This Row],[Rank 6M]]+Table2[[#This Row],[Rank Sharpe]])/3</f>
        <v>469.16666666666669</v>
      </c>
    </row>
    <row r="515" spans="1:48" hidden="1" x14ac:dyDescent="0.3">
      <c r="A515" t="s">
        <v>407</v>
      </c>
      <c r="B515" t="s">
        <v>408</v>
      </c>
      <c r="C515" t="s">
        <v>3141</v>
      </c>
      <c r="D515" t="s">
        <v>409</v>
      </c>
      <c r="E515">
        <v>54840.390703863799</v>
      </c>
      <c r="F515">
        <v>2853.55</v>
      </c>
      <c r="G515">
        <v>-16.4803654093425</v>
      </c>
      <c r="H515">
        <f>(Table2[[#This Row],[1Y Return vs Nifty]]-AVERAGE(Table2[1Y Return vs Nifty]))/_xlfn.STDEV.P(Table2[1Y Return vs Nifty])</f>
        <v>-0.69301632569840854</v>
      </c>
      <c r="I515">
        <v>-2.6274482972993098</v>
      </c>
      <c r="J515">
        <f>(Table2[[#This Row],[1M Return vs Nifty]]-AVERAGE(Table2[1M Return vs Nifty]))/_xlfn.STDEV.P(Table2[1M Return vs Nifty])</f>
        <v>-0.30947275159039689</v>
      </c>
      <c r="K515">
        <v>8.4537407074658599</v>
      </c>
      <c r="L515">
        <f>(Table2[[#This Row],[6M Return vs Nifty]]-AVERAGE(Table2[6M Return vs Nifty]))/_xlfn.STDEV.P(Table2[6M Return vs Nifty])</f>
        <v>9.4578927873879379E-2</v>
      </c>
      <c r="M515">
        <v>-4.7142545732952597</v>
      </c>
      <c r="N515">
        <f>(Table2[[#This Row],[1W Return vs Nifty]]-AVERAGE(Table2[1W Return vs Nifty]))/_xlfn.STDEV.P(Table2[1W Return vs Nifty])</f>
        <v>-1.1414131789775519</v>
      </c>
      <c r="O515">
        <v>2938.98</v>
      </c>
      <c r="P515">
        <v>2975.2201091949701</v>
      </c>
      <c r="Q515">
        <v>2837.2330166461102</v>
      </c>
      <c r="R515">
        <v>31.876080626120199</v>
      </c>
      <c r="S515" s="1">
        <f>(Table2[[#This Row],[Close Price]]-Table2[[#This Row],[20D EMA]])/Table2[[#This Row],[20D EMA]]</f>
        <v>-2.9067907913629842E-2</v>
      </c>
      <c r="T515" s="1">
        <f>(Table2[[#This Row],[Close Price]]-Table2[[#This Row],[50D EMA]])/Table2[[#This Row],[50D EMA]]</f>
        <v>-4.0894490064431292E-2</v>
      </c>
      <c r="U515" s="1">
        <f>(Table2[[#This Row],[Close Price]]-Table2[[#This Row],[200D EMA]])/Table2[[#This Row],[200D EMA]]</f>
        <v>5.7510198345211341E-3</v>
      </c>
      <c r="V515">
        <v>0.54308390087857605</v>
      </c>
      <c r="W515">
        <v>2835</v>
      </c>
      <c r="X515">
        <v>2866.3</v>
      </c>
      <c r="Y515">
        <v>2821.65</v>
      </c>
      <c r="Z515">
        <v>2979.95</v>
      </c>
      <c r="AA515">
        <v>2835</v>
      </c>
      <c r="AB515">
        <v>2866.3</v>
      </c>
      <c r="AC515" s="1">
        <f>(Table2[[#This Row],[Close Price]]/Table2[[#This Row],[Day Low]])-1</f>
        <v>6.5432098765432212E-3</v>
      </c>
      <c r="AD515" s="1">
        <f>(Table2[[#This Row],[Day High]]/Table2[[#This Row],[Close Price]])-1</f>
        <v>4.4681186592139266E-3</v>
      </c>
      <c r="AE515" s="1">
        <f>(Table2[[#This Row],[Close Price]]/Table2[[#This Row],[Current Week Low]])-1</f>
        <v>1.1305441851399145E-2</v>
      </c>
      <c r="AF515" s="1">
        <f>(Table2[[#This Row],[Current Week High]]/Table2[[#This Row],[Close Price]])-1</f>
        <v>4.4295701845070035E-2</v>
      </c>
      <c r="AG515" s="1">
        <f>(Table2[[#This Row],[Close Price]]/Table2[[#This Row],[Current Month Low]])-1</f>
        <v>6.5432098765432212E-3</v>
      </c>
      <c r="AH515" s="1">
        <f>(Table2[[#This Row],[Current Month High]]/Table2[[#This Row],[Close Price]])-1</f>
        <v>4.4681186592139266E-3</v>
      </c>
      <c r="AI515">
        <v>18.273729214487201</v>
      </c>
      <c r="AJ515">
        <v>30.0733886407147</v>
      </c>
      <c r="AK515" t="str">
        <f>IF(AND(Table2[[#This Row],[20D EMA]]&gt;Table2[[#This Row],[50D EMA]],Table2[[#This Row],[50D EMA]]&gt;Table2[[#This Row],[200D EMA]]),"Uptrend","Downtrend/NoTrend")</f>
        <v>Downtrend/NoTrend</v>
      </c>
      <c r="AL515">
        <v>0.08</v>
      </c>
      <c r="AM515" t="s">
        <v>3181</v>
      </c>
      <c r="AN515">
        <v>-5.74</v>
      </c>
      <c r="AO515" t="s">
        <v>3180</v>
      </c>
      <c r="AP515">
        <v>-2.9056702843649998E-3</v>
      </c>
      <c r="AQ515">
        <f>(Table2[[#This Row],[Sharpe Ratio]]-AVERAGE(Table2[Sharpe Ratio]))/_xlfn.STDEV.P(Table2[Sharpe Ratio])</f>
        <v>-0.72154116397232992</v>
      </c>
      <c r="AR5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5">
        <f>_xlfn.RANK.AVG(Table2[[#This Row],[1Y Return vs Nifty Z-Score]],Table2[1Y Return vs Nifty Z-Score])</f>
        <v>561</v>
      </c>
      <c r="AT515">
        <f>_xlfn.RANK.AVG(Table2[[#This Row],[6M Return vs Nifty Z-Score]],Table2[6M Return vs Nifty Z-Score])</f>
        <v>286</v>
      </c>
      <c r="AU515">
        <f>_xlfn.RANK.AVG(Table2[[#This Row],[Sharpe Ratio Z-Score]],Table2[Sharpe Ratio Z-Score])</f>
        <v>561</v>
      </c>
      <c r="AV515">
        <f>(Table2[[#This Row],[Rank 1Y]]+Table2[[#This Row],[Rank 6M]]+Table2[[#This Row],[Rank Sharpe]])/3</f>
        <v>469.33333333333331</v>
      </c>
    </row>
    <row r="516" spans="1:48" hidden="1" x14ac:dyDescent="0.3">
      <c r="A516" t="s">
        <v>585</v>
      </c>
      <c r="B516" t="s">
        <v>586</v>
      </c>
      <c r="C516" t="s">
        <v>3135</v>
      </c>
      <c r="D516" t="s">
        <v>54</v>
      </c>
      <c r="E516">
        <v>33401.2486960721</v>
      </c>
      <c r="F516">
        <v>273.39999999999998</v>
      </c>
      <c r="G516">
        <v>-17.257630697034202</v>
      </c>
      <c r="H516">
        <f>(Table2[[#This Row],[1Y Return vs Nifty]]-AVERAGE(Table2[1Y Return vs Nifty]))/_xlfn.STDEV.P(Table2[1Y Return vs Nifty])</f>
        <v>-0.70614819953316954</v>
      </c>
      <c r="I516">
        <v>-14.579147832371</v>
      </c>
      <c r="J516">
        <f>(Table2[[#This Row],[1M Return vs Nifty]]-AVERAGE(Table2[1M Return vs Nifty]))/_xlfn.STDEV.P(Table2[1M Return vs Nifty])</f>
        <v>-1.5866523152148506</v>
      </c>
      <c r="K516">
        <v>-4.2315583590266597</v>
      </c>
      <c r="L516">
        <f>(Table2[[#This Row],[6M Return vs Nifty]]-AVERAGE(Table2[6M Return vs Nifty]))/_xlfn.STDEV.P(Table2[6M Return vs Nifty])</f>
        <v>-0.34670305717791644</v>
      </c>
      <c r="M516">
        <v>-0.14002268469713799</v>
      </c>
      <c r="N516">
        <f>(Table2[[#This Row],[1W Return vs Nifty]]-AVERAGE(Table2[1W Return vs Nifty]))/_xlfn.STDEV.P(Table2[1W Return vs Nifty])</f>
        <v>-0.27263810348884415</v>
      </c>
      <c r="O516">
        <v>283.77999999999997</v>
      </c>
      <c r="P516">
        <v>296.07962655894499</v>
      </c>
      <c r="Q516">
        <v>292.55026307543199</v>
      </c>
      <c r="R516">
        <v>39.088692847553403</v>
      </c>
      <c r="S516" s="1">
        <f>(Table2[[#This Row],[Close Price]]-Table2[[#This Row],[20D EMA]])/Table2[[#This Row],[20D EMA]]</f>
        <v>-3.6577630558883627E-2</v>
      </c>
      <c r="T516" s="1">
        <f>(Table2[[#This Row],[Close Price]]-Table2[[#This Row],[50D EMA]])/Table2[[#This Row],[50D EMA]]</f>
        <v>-7.6599754000398423E-2</v>
      </c>
      <c r="U516" s="1">
        <f>(Table2[[#This Row],[Close Price]]-Table2[[#This Row],[200D EMA]])/Table2[[#This Row],[200D EMA]]</f>
        <v>-6.545973630006359E-2</v>
      </c>
      <c r="V516">
        <v>1.1809285841902699</v>
      </c>
      <c r="W516">
        <v>270</v>
      </c>
      <c r="X516">
        <v>274.8</v>
      </c>
      <c r="Y516">
        <v>266.7</v>
      </c>
      <c r="Z516">
        <v>279.95</v>
      </c>
      <c r="AA516">
        <v>270</v>
      </c>
      <c r="AB516">
        <v>274.8</v>
      </c>
      <c r="AC516" s="1">
        <f>(Table2[[#This Row],[Close Price]]/Table2[[#This Row],[Day Low]])-1</f>
        <v>1.2592592592592489E-2</v>
      </c>
      <c r="AD516" s="1">
        <f>(Table2[[#This Row],[Day High]]/Table2[[#This Row],[Close Price]])-1</f>
        <v>5.1207022677397518E-3</v>
      </c>
      <c r="AE516" s="1">
        <f>(Table2[[#This Row],[Close Price]]/Table2[[#This Row],[Current Week Low]])-1</f>
        <v>2.512185976752912E-2</v>
      </c>
      <c r="AF516" s="1">
        <f>(Table2[[#This Row],[Current Week High]]/Table2[[#This Row],[Close Price]])-1</f>
        <v>2.3957571324067395E-2</v>
      </c>
      <c r="AG516" s="1">
        <f>(Table2[[#This Row],[Close Price]]/Table2[[#This Row],[Current Month Low]])-1</f>
        <v>1.2592592592592489E-2</v>
      </c>
      <c r="AH516" s="1">
        <f>(Table2[[#This Row],[Current Month High]]/Table2[[#This Row],[Close Price]])-1</f>
        <v>5.1207022677397518E-3</v>
      </c>
      <c r="AI516">
        <v>25.457205559619599</v>
      </c>
      <c r="AJ516">
        <v>11.7971784911061</v>
      </c>
      <c r="AK516" t="str">
        <f>IF(AND(Table2[[#This Row],[20D EMA]]&gt;Table2[[#This Row],[50D EMA]],Table2[[#This Row],[50D EMA]]&gt;Table2[[#This Row],[200D EMA]]),"Uptrend","Downtrend/NoTrend")</f>
        <v>Downtrend/NoTrend</v>
      </c>
      <c r="AL516">
        <v>-0.1</v>
      </c>
      <c r="AM516" t="s">
        <v>3180</v>
      </c>
      <c r="AN516">
        <v>-5.72</v>
      </c>
      <c r="AO516" t="s">
        <v>3180</v>
      </c>
      <c r="AP516">
        <v>3.1948950206583997E-2</v>
      </c>
      <c r="AQ516">
        <f>(Table2[[#This Row],[Sharpe Ratio]]-AVERAGE(Table2[Sharpe Ratio]))/_xlfn.STDEV.P(Table2[Sharpe Ratio])</f>
        <v>-0.30748793490597748</v>
      </c>
      <c r="AR5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6">
        <f>_xlfn.RANK.AVG(Table2[[#This Row],[1Y Return vs Nifty Z-Score]],Table2[1Y Return vs Nifty Z-Score])</f>
        <v>564</v>
      </c>
      <c r="AT516">
        <f>_xlfn.RANK.AVG(Table2[[#This Row],[6M Return vs Nifty Z-Score]],Table2[6M Return vs Nifty Z-Score])</f>
        <v>433</v>
      </c>
      <c r="AU516">
        <f>_xlfn.RANK.AVG(Table2[[#This Row],[Sharpe Ratio Z-Score]],Table2[Sharpe Ratio Z-Score])</f>
        <v>418</v>
      </c>
      <c r="AV516">
        <f>(Table2[[#This Row],[Rank 1Y]]+Table2[[#This Row],[Rank 6M]]+Table2[[#This Row],[Rank Sharpe]])/3</f>
        <v>471.66666666666669</v>
      </c>
    </row>
    <row r="517" spans="1:48" hidden="1" x14ac:dyDescent="0.3">
      <c r="A517" t="s">
        <v>2166</v>
      </c>
      <c r="B517" t="s">
        <v>2167</v>
      </c>
      <c r="C517" t="s">
        <v>3133</v>
      </c>
      <c r="D517" t="s">
        <v>70</v>
      </c>
      <c r="E517">
        <v>2721.6129478569001</v>
      </c>
      <c r="F517">
        <v>210.24</v>
      </c>
      <c r="G517">
        <v>-0.30168366504310001</v>
      </c>
      <c r="H517">
        <f>(Table2[[#This Row],[1Y Return vs Nifty]]-AVERAGE(Table2[1Y Return vs Nifty]))/_xlfn.STDEV.P(Table2[1Y Return vs Nifty])</f>
        <v>-0.41967798055007782</v>
      </c>
      <c r="I517">
        <v>-5.9877572068712199</v>
      </c>
      <c r="J517">
        <f>(Table2[[#This Row],[1M Return vs Nifty]]-AVERAGE(Table2[1M Return vs Nifty]))/_xlfn.STDEV.P(Table2[1M Return vs Nifty])</f>
        <v>-0.66856125228241781</v>
      </c>
      <c r="K517">
        <v>-8.2079532367672297</v>
      </c>
      <c r="L517">
        <f>(Table2[[#This Row],[6M Return vs Nifty]]-AVERAGE(Table2[6M Return vs Nifty]))/_xlfn.STDEV.P(Table2[6M Return vs Nifty])</f>
        <v>-0.48502943133760179</v>
      </c>
      <c r="M517">
        <v>3.9920526619391401</v>
      </c>
      <c r="N517">
        <f>(Table2[[#This Row],[1W Return vs Nifty]]-AVERAGE(Table2[1W Return vs Nifty]))/_xlfn.STDEV.P(Table2[1W Return vs Nifty])</f>
        <v>0.51215902936905089</v>
      </c>
      <c r="O517">
        <v>212.34</v>
      </c>
      <c r="P517">
        <v>224.43288695258201</v>
      </c>
      <c r="Q517">
        <v>214.24468109461799</v>
      </c>
      <c r="R517">
        <v>48.631229468003603</v>
      </c>
      <c r="S517" s="1">
        <f>(Table2[[#This Row],[Close Price]]-Table2[[#This Row],[20D EMA]])/Table2[[#This Row],[20D EMA]]</f>
        <v>-9.8897993783554402E-3</v>
      </c>
      <c r="T517" s="1">
        <f>(Table2[[#This Row],[Close Price]]-Table2[[#This Row],[50D EMA]])/Table2[[#This Row],[50D EMA]]</f>
        <v>-6.3238891346528284E-2</v>
      </c>
      <c r="U517" s="1">
        <f>(Table2[[#This Row],[Close Price]]-Table2[[#This Row],[200D EMA]])/Table2[[#This Row],[200D EMA]]</f>
        <v>-1.8692091090230477E-2</v>
      </c>
      <c r="V517">
        <v>0.45934817995204602</v>
      </c>
      <c r="W517">
        <v>205.99</v>
      </c>
      <c r="X517">
        <v>210.95</v>
      </c>
      <c r="Y517">
        <v>189.05</v>
      </c>
      <c r="Z517">
        <v>210.95</v>
      </c>
      <c r="AA517">
        <v>205.99</v>
      </c>
      <c r="AB517">
        <v>210.95</v>
      </c>
      <c r="AC517" s="1">
        <f>(Table2[[#This Row],[Close Price]]/Table2[[#This Row],[Day Low]])-1</f>
        <v>2.0632069517937834E-2</v>
      </c>
      <c r="AD517" s="1">
        <f>(Table2[[#This Row],[Day High]]/Table2[[#This Row],[Close Price]])-1</f>
        <v>3.3770928462708572E-3</v>
      </c>
      <c r="AE517" s="1">
        <f>(Table2[[#This Row],[Close Price]]/Table2[[#This Row],[Current Week Low]])-1</f>
        <v>0.11208674953715936</v>
      </c>
      <c r="AF517" s="1">
        <f>(Table2[[#This Row],[Current Week High]]/Table2[[#This Row],[Close Price]])-1</f>
        <v>3.3770928462708572E-3</v>
      </c>
      <c r="AG517" s="1">
        <f>(Table2[[#This Row],[Close Price]]/Table2[[#This Row],[Current Month Low]])-1</f>
        <v>2.0632069517937834E-2</v>
      </c>
      <c r="AH517" s="1">
        <f>(Table2[[#This Row],[Current Month High]]/Table2[[#This Row],[Close Price]])-1</f>
        <v>3.3770928462708572E-3</v>
      </c>
      <c r="AI517">
        <v>39.626141552511399</v>
      </c>
      <c r="AJ517">
        <v>34.124401913875602</v>
      </c>
      <c r="AK517" t="str">
        <f>IF(AND(Table2[[#This Row],[20D EMA]]&gt;Table2[[#This Row],[50D EMA]],Table2[[#This Row],[50D EMA]]&gt;Table2[[#This Row],[200D EMA]]),"Uptrend","Downtrend/NoTrend")</f>
        <v>Downtrend/NoTrend</v>
      </c>
      <c r="AL517">
        <v>-0.11</v>
      </c>
      <c r="AM517" t="s">
        <v>3180</v>
      </c>
      <c r="AN517">
        <v>-4.32</v>
      </c>
      <c r="AO517" t="s">
        <v>3180</v>
      </c>
      <c r="AP517">
        <v>1.0948974082279E-2</v>
      </c>
      <c r="AQ517">
        <f>(Table2[[#This Row],[Sharpe Ratio]]-AVERAGE(Table2[Sharpe Ratio]))/_xlfn.STDEV.P(Table2[Sharpe Ratio])</f>
        <v>-0.55695580464917904</v>
      </c>
      <c r="AR5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7">
        <f>_xlfn.RANK.AVG(Table2[[#This Row],[1Y Return vs Nifty Z-Score]],Table2[1Y Return vs Nifty Z-Score])</f>
        <v>461</v>
      </c>
      <c r="AT517">
        <f>_xlfn.RANK.AVG(Table2[[#This Row],[6M Return vs Nifty Z-Score]],Table2[6M Return vs Nifty Z-Score])</f>
        <v>482</v>
      </c>
      <c r="AU517">
        <f>_xlfn.RANK.AVG(Table2[[#This Row],[Sharpe Ratio Z-Score]],Table2[Sharpe Ratio Z-Score])</f>
        <v>475</v>
      </c>
      <c r="AV517">
        <f>(Table2[[#This Row],[Rank 1Y]]+Table2[[#This Row],[Rank 6M]]+Table2[[#This Row],[Rank Sharpe]])/3</f>
        <v>472.66666666666669</v>
      </c>
    </row>
    <row r="518" spans="1:48" hidden="1" x14ac:dyDescent="0.3">
      <c r="A518" t="s">
        <v>541</v>
      </c>
      <c r="B518" t="s">
        <v>542</v>
      </c>
      <c r="C518" t="s">
        <v>3139</v>
      </c>
      <c r="D518" t="s">
        <v>543</v>
      </c>
      <c r="E518">
        <v>37849.302414938698</v>
      </c>
      <c r="F518">
        <v>317.8</v>
      </c>
      <c r="G518">
        <v>17.322493432015101</v>
      </c>
      <c r="H518">
        <f>(Table2[[#This Row],[1Y Return vs Nifty]]-AVERAGE(Table2[1Y Return vs Nifty]))/_xlfn.STDEV.P(Table2[1Y Return vs Nifty])</f>
        <v>-0.12191803456384748</v>
      </c>
      <c r="I518">
        <v>-7.5045852664623602</v>
      </c>
      <c r="J518">
        <f>(Table2[[#This Row],[1M Return vs Nifty]]-AVERAGE(Table2[1M Return vs Nifty]))/_xlfn.STDEV.P(Table2[1M Return vs Nifty])</f>
        <v>-0.83065215772704826</v>
      </c>
      <c r="K518">
        <v>-5.2989349250803501</v>
      </c>
      <c r="L518">
        <f>(Table2[[#This Row],[6M Return vs Nifty]]-AVERAGE(Table2[6M Return vs Nifty]))/_xlfn.STDEV.P(Table2[6M Return vs Nifty])</f>
        <v>-0.38383375842485018</v>
      </c>
      <c r="M518">
        <v>-2.87387692893713</v>
      </c>
      <c r="N518">
        <f>(Table2[[#This Row],[1W Return vs Nifty]]-AVERAGE(Table2[1W Return vs Nifty]))/_xlfn.STDEV.P(Table2[1W Return vs Nifty])</f>
        <v>-0.79187378835540834</v>
      </c>
      <c r="O518">
        <v>333</v>
      </c>
      <c r="P518">
        <v>344.30910567416697</v>
      </c>
      <c r="Q518">
        <v>322.85811811227398</v>
      </c>
      <c r="R518">
        <v>35.346672393317803</v>
      </c>
      <c r="S518" s="1">
        <f>(Table2[[#This Row],[Close Price]]-Table2[[#This Row],[20D EMA]])/Table2[[#This Row],[20D EMA]]</f>
        <v>-4.5645645645645612E-2</v>
      </c>
      <c r="T518" s="1">
        <f>(Table2[[#This Row],[Close Price]]-Table2[[#This Row],[50D EMA]])/Table2[[#This Row],[50D EMA]]</f>
        <v>-7.6992171386990715E-2</v>
      </c>
      <c r="U518" s="1">
        <f>(Table2[[#This Row],[Close Price]]-Table2[[#This Row],[200D EMA]])/Table2[[#This Row],[200D EMA]]</f>
        <v>-1.5666690191494619E-2</v>
      </c>
      <c r="V518">
        <v>0.80097707514274796</v>
      </c>
      <c r="W518">
        <v>315.39999999999998</v>
      </c>
      <c r="X518">
        <v>318.89999999999998</v>
      </c>
      <c r="Y518">
        <v>303</v>
      </c>
      <c r="Z518">
        <v>328.5</v>
      </c>
      <c r="AA518">
        <v>315.39999999999998</v>
      </c>
      <c r="AB518">
        <v>318.89999999999998</v>
      </c>
      <c r="AC518" s="1">
        <f>(Table2[[#This Row],[Close Price]]/Table2[[#This Row],[Day Low]])-1</f>
        <v>7.6093849080534071E-3</v>
      </c>
      <c r="AD518" s="1">
        <f>(Table2[[#This Row],[Day High]]/Table2[[#This Row],[Close Price]])-1</f>
        <v>3.4612964128382107E-3</v>
      </c>
      <c r="AE518" s="1">
        <f>(Table2[[#This Row],[Close Price]]/Table2[[#This Row],[Current Week Low]])-1</f>
        <v>4.8844884488448814E-2</v>
      </c>
      <c r="AF518" s="1">
        <f>(Table2[[#This Row],[Current Week High]]/Table2[[#This Row],[Close Price]])-1</f>
        <v>3.3668974197608614E-2</v>
      </c>
      <c r="AG518" s="1">
        <f>(Table2[[#This Row],[Close Price]]/Table2[[#This Row],[Current Month Low]])-1</f>
        <v>7.6093849080534071E-3</v>
      </c>
      <c r="AH518" s="1">
        <f>(Table2[[#This Row],[Current Month High]]/Table2[[#This Row],[Close Price]])-1</f>
        <v>3.4612964128382107E-3</v>
      </c>
      <c r="AI518">
        <v>24.543738200125802</v>
      </c>
      <c r="AJ518">
        <v>45.579477782867599</v>
      </c>
      <c r="AK518" t="str">
        <f>IF(AND(Table2[[#This Row],[20D EMA]]&gt;Table2[[#This Row],[50D EMA]],Table2[[#This Row],[50D EMA]]&gt;Table2[[#This Row],[200D EMA]]),"Uptrend","Downtrend/NoTrend")</f>
        <v>Downtrend/NoTrend</v>
      </c>
      <c r="AL518">
        <v>-0.06</v>
      </c>
      <c r="AM518" t="s">
        <v>3180</v>
      </c>
      <c r="AN518">
        <v>-8.32</v>
      </c>
      <c r="AO518" t="s">
        <v>3180</v>
      </c>
      <c r="AP518">
        <v>-3.8283689361415997E-2</v>
      </c>
      <c r="AQ518">
        <f>(Table2[[#This Row],[Sharpe Ratio]]-AVERAGE(Table2[Sharpe Ratio]))/_xlfn.STDEV.P(Table2[Sharpe Ratio])</f>
        <v>-1.1418120729792967</v>
      </c>
      <c r="AR5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8">
        <f>_xlfn.RANK.AVG(Table2[[#This Row],[1Y Return vs Nifty Z-Score]],Table2[1Y Return vs Nifty Z-Score])</f>
        <v>332</v>
      </c>
      <c r="AT518">
        <f>_xlfn.RANK.AVG(Table2[[#This Row],[6M Return vs Nifty Z-Score]],Table2[6M Return vs Nifty Z-Score])</f>
        <v>451</v>
      </c>
      <c r="AU518">
        <f>_xlfn.RANK.AVG(Table2[[#This Row],[Sharpe Ratio Z-Score]],Table2[Sharpe Ratio Z-Score])</f>
        <v>638</v>
      </c>
      <c r="AV518">
        <f>(Table2[[#This Row],[Rank 1Y]]+Table2[[#This Row],[Rank 6M]]+Table2[[#This Row],[Rank Sharpe]])/3</f>
        <v>473.66666666666669</v>
      </c>
    </row>
    <row r="519" spans="1:48" x14ac:dyDescent="0.3">
      <c r="A519" t="s">
        <v>1047</v>
      </c>
      <c r="B519" t="s">
        <v>1048</v>
      </c>
      <c r="C519" t="s">
        <v>3135</v>
      </c>
      <c r="D519" t="s">
        <v>24</v>
      </c>
      <c r="E519">
        <v>13013.6266185271</v>
      </c>
      <c r="F519">
        <v>177.82</v>
      </c>
      <c r="G519">
        <v>1.4741497511088599</v>
      </c>
      <c r="H519">
        <f>(Table2[[#This Row],[1Y Return vs Nifty]]-AVERAGE(Table2[1Y Return vs Nifty]))/_xlfn.STDEV.P(Table2[1Y Return vs Nifty])</f>
        <v>-0.38967532799149607</v>
      </c>
      <c r="I519">
        <v>12.800752614129401</v>
      </c>
      <c r="J519">
        <f>(Table2[[#This Row],[1M Return vs Nifty]]-AVERAGE(Table2[1M Return vs Nifty]))/_xlfn.STDEV.P(Table2[1M Return vs Nifty])</f>
        <v>1.3392118434119096</v>
      </c>
      <c r="K519">
        <v>2.1455933941726002</v>
      </c>
      <c r="L519">
        <f>(Table2[[#This Row],[6M Return vs Nifty]]-AVERAGE(Table2[6M Return vs Nifty]))/_xlfn.STDEV.P(Table2[6M Return vs Nifty])</f>
        <v>-0.12486184004322155</v>
      </c>
      <c r="M519">
        <v>3.66832117221526</v>
      </c>
      <c r="N519">
        <f>(Table2[[#This Row],[1W Return vs Nifty]]-AVERAGE(Table2[1W Return vs Nifty]))/_xlfn.STDEV.P(Table2[1W Return vs Nifty])</f>
        <v>0.45067332941492577</v>
      </c>
      <c r="O519">
        <v>167.07</v>
      </c>
      <c r="P519">
        <v>164.79452570188499</v>
      </c>
      <c r="Q519">
        <v>156.98214384494199</v>
      </c>
      <c r="R519">
        <v>70.591759128717896</v>
      </c>
      <c r="S519" s="1">
        <f>(Table2[[#This Row],[Close Price]]-Table2[[#This Row],[20D EMA]])/Table2[[#This Row],[20D EMA]]</f>
        <v>6.4344286825881364E-2</v>
      </c>
      <c r="T519" s="1">
        <f>(Table2[[#This Row],[Close Price]]-Table2[[#This Row],[50D EMA]])/Table2[[#This Row],[50D EMA]]</f>
        <v>7.9040697757631936E-2</v>
      </c>
      <c r="U519" s="1">
        <f>(Table2[[#This Row],[Close Price]]-Table2[[#This Row],[200D EMA]])/Table2[[#This Row],[200D EMA]]</f>
        <v>0.13274029545449736</v>
      </c>
      <c r="V519">
        <v>3.4083700547013498</v>
      </c>
      <c r="W519">
        <v>176.03</v>
      </c>
      <c r="X519">
        <v>179</v>
      </c>
      <c r="Y519">
        <v>170.92</v>
      </c>
      <c r="Z519">
        <v>179.28</v>
      </c>
      <c r="AA519">
        <v>176.03</v>
      </c>
      <c r="AB519">
        <v>179</v>
      </c>
      <c r="AC519" s="1">
        <f>(Table2[[#This Row],[Close Price]]/Table2[[#This Row],[Day Low]])-1</f>
        <v>1.0168721240697565E-2</v>
      </c>
      <c r="AD519" s="1">
        <f>(Table2[[#This Row],[Day High]]/Table2[[#This Row],[Close Price]])-1</f>
        <v>6.6359239680575666E-3</v>
      </c>
      <c r="AE519" s="1">
        <f>(Table2[[#This Row],[Close Price]]/Table2[[#This Row],[Current Week Low]])-1</f>
        <v>4.0369763632108535E-2</v>
      </c>
      <c r="AF519" s="1">
        <f>(Table2[[#This Row],[Current Week High]]/Table2[[#This Row],[Close Price]])-1</f>
        <v>8.2105499943763149E-3</v>
      </c>
      <c r="AG519" s="1">
        <f>(Table2[[#This Row],[Close Price]]/Table2[[#This Row],[Current Month Low]])-1</f>
        <v>1.0168721240697565E-2</v>
      </c>
      <c r="AH519" s="1">
        <f>(Table2[[#This Row],[Current Month High]]/Table2[[#This Row],[Close Price]])-1</f>
        <v>6.6359239680575666E-3</v>
      </c>
      <c r="AI519">
        <v>0.82105499943763105</v>
      </c>
      <c r="AJ519">
        <v>41.8022328548644</v>
      </c>
      <c r="AK519" t="str">
        <f>IF(AND(Table2[[#This Row],[20D EMA]]&gt;Table2[[#This Row],[50D EMA]],Table2[[#This Row],[50D EMA]]&gt;Table2[[#This Row],[200D EMA]]),"Uptrend","Downtrend/NoTrend")</f>
        <v>Uptrend</v>
      </c>
      <c r="AL519">
        <v>0.06</v>
      </c>
      <c r="AM519" t="s">
        <v>3181</v>
      </c>
      <c r="AN519">
        <v>14.42</v>
      </c>
      <c r="AO519" t="s">
        <v>3181</v>
      </c>
      <c r="AP519">
        <v>-2.3507879024238999E-2</v>
      </c>
      <c r="AQ519">
        <f>(Table2[[#This Row],[Sharpe Ratio]]-AVERAGE(Table2[Sharpe Ratio]))/_xlfn.STDEV.P(Table2[Sharpe Ratio])</f>
        <v>-0.96628378157905515</v>
      </c>
      <c r="AR5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0.30906422321306259</v>
      </c>
      <c r="AS519">
        <f>_xlfn.RANK.AVG(Table2[[#This Row],[1Y Return vs Nifty Z-Score]],Table2[1Y Return vs Nifty Z-Score])</f>
        <v>445</v>
      </c>
      <c r="AT519">
        <f>_xlfn.RANK.AVG(Table2[[#This Row],[6M Return vs Nifty Z-Score]],Table2[6M Return vs Nifty Z-Score])</f>
        <v>365</v>
      </c>
      <c r="AU519">
        <f>_xlfn.RANK.AVG(Table2[[#This Row],[Sharpe Ratio Z-Score]],Table2[Sharpe Ratio Z-Score])</f>
        <v>612</v>
      </c>
      <c r="AV519">
        <f>(Table2[[#This Row],[Rank 1Y]]+Table2[[#This Row],[Rank 6M]]+Table2[[#This Row],[Rank Sharpe]])/3</f>
        <v>474</v>
      </c>
    </row>
    <row r="520" spans="1:48" hidden="1" x14ac:dyDescent="0.3">
      <c r="A520" t="s">
        <v>152</v>
      </c>
      <c r="B520" t="s">
        <v>153</v>
      </c>
      <c r="C520" t="s">
        <v>3134</v>
      </c>
      <c r="D520" t="s">
        <v>21</v>
      </c>
      <c r="E520">
        <v>169074.57702622301</v>
      </c>
      <c r="F520">
        <v>5731.6</v>
      </c>
      <c r="G520">
        <v>-13.3289089458632</v>
      </c>
      <c r="H520">
        <f>(Table2[[#This Row],[1Y Return vs Nifty]]-AVERAGE(Table2[1Y Return vs Nifty]))/_xlfn.STDEV.P(Table2[1Y Return vs Nifty])</f>
        <v>-0.63977256281655548</v>
      </c>
      <c r="I520">
        <v>-2.9399337222786501</v>
      </c>
      <c r="J520">
        <f>(Table2[[#This Row],[1M Return vs Nifty]]-AVERAGE(Table2[1M Return vs Nifty]))/_xlfn.STDEV.P(Table2[1M Return vs Nifty])</f>
        <v>-0.3428654918900485</v>
      </c>
      <c r="K520">
        <v>14.6203428033772</v>
      </c>
      <c r="L520">
        <f>(Table2[[#This Row],[6M Return vs Nifty]]-AVERAGE(Table2[6M Return vs Nifty]))/_xlfn.STDEV.P(Table2[6M Return vs Nifty])</f>
        <v>0.30909577920269354</v>
      </c>
      <c r="M520">
        <v>-4.8189545299099699</v>
      </c>
      <c r="N520">
        <f>(Table2[[#This Row],[1W Return vs Nifty]]-AVERAGE(Table2[1W Return vs Nifty]))/_xlfn.STDEV.P(Table2[1W Return vs Nifty])</f>
        <v>-1.1612986406084633</v>
      </c>
      <c r="O520">
        <v>6002.85</v>
      </c>
      <c r="P520">
        <v>6018.18528502149</v>
      </c>
      <c r="Q520">
        <v>5604.32918731464</v>
      </c>
      <c r="R520">
        <v>24.719891482897498</v>
      </c>
      <c r="S520" s="1">
        <f>(Table2[[#This Row],[Close Price]]-Table2[[#This Row],[20D EMA]])/Table2[[#This Row],[20D EMA]]</f>
        <v>-4.5186869570287447E-2</v>
      </c>
      <c r="T520" s="1">
        <f>(Table2[[#This Row],[Close Price]]-Table2[[#This Row],[50D EMA]])/Table2[[#This Row],[50D EMA]]</f>
        <v>-4.7619883976447945E-2</v>
      </c>
      <c r="U520" s="1">
        <f>(Table2[[#This Row],[Close Price]]-Table2[[#This Row],[200D EMA]])/Table2[[#This Row],[200D EMA]]</f>
        <v>2.2709374919202996E-2</v>
      </c>
      <c r="V520">
        <v>0.52794132366670399</v>
      </c>
      <c r="W520">
        <v>5701.05</v>
      </c>
      <c r="X520">
        <v>5760.65</v>
      </c>
      <c r="Y520">
        <v>5621.2</v>
      </c>
      <c r="Z520">
        <v>5962.05</v>
      </c>
      <c r="AA520">
        <v>5701.05</v>
      </c>
      <c r="AB520">
        <v>5760.65</v>
      </c>
      <c r="AC520" s="1">
        <f>(Table2[[#This Row],[Close Price]]/Table2[[#This Row],[Day Low]])-1</f>
        <v>5.3586620008594377E-3</v>
      </c>
      <c r="AD520" s="1">
        <f>(Table2[[#This Row],[Day High]]/Table2[[#This Row],[Close Price]])-1</f>
        <v>5.0683927699071152E-3</v>
      </c>
      <c r="AE520" s="1">
        <f>(Table2[[#This Row],[Close Price]]/Table2[[#This Row],[Current Week Low]])-1</f>
        <v>1.9639934533551617E-2</v>
      </c>
      <c r="AF520" s="1">
        <f>(Table2[[#This Row],[Current Week High]]/Table2[[#This Row],[Close Price]])-1</f>
        <v>4.0206923023239582E-2</v>
      </c>
      <c r="AG520" s="1">
        <f>(Table2[[#This Row],[Close Price]]/Table2[[#This Row],[Current Month Low]])-1</f>
        <v>5.3586620008594377E-3</v>
      </c>
      <c r="AH520" s="1">
        <f>(Table2[[#This Row],[Current Month High]]/Table2[[#This Row],[Close Price]])-1</f>
        <v>5.0683927699071152E-3</v>
      </c>
      <c r="AI520">
        <v>14.714041454393101</v>
      </c>
      <c r="AJ520">
        <v>26.986518372456199</v>
      </c>
      <c r="AK520" t="str">
        <f>IF(AND(Table2[[#This Row],[20D EMA]]&gt;Table2[[#This Row],[50D EMA]],Table2[[#This Row],[50D EMA]]&gt;Table2[[#This Row],[200D EMA]]),"Uptrend","Downtrend/NoTrend")</f>
        <v>Downtrend/NoTrend</v>
      </c>
      <c r="AL520">
        <v>0.04</v>
      </c>
      <c r="AM520" t="s">
        <v>3181</v>
      </c>
      <c r="AN520">
        <v>-9.8699999999999992</v>
      </c>
      <c r="AO520" t="s">
        <v>3180</v>
      </c>
      <c r="AP520">
        <v>-5.8796244509699003E-2</v>
      </c>
      <c r="AQ520">
        <f>(Table2[[#This Row],[Sharpe Ratio]]-AVERAGE(Table2[Sharpe Ratio]))/_xlfn.STDEV.P(Table2[Sharpe Ratio])</f>
        <v>-1.3854896564937618</v>
      </c>
      <c r="AR5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0">
        <f>_xlfn.RANK.AVG(Table2[[#This Row],[1Y Return vs Nifty Z-Score]],Table2[1Y Return vs Nifty Z-Score])</f>
        <v>535</v>
      </c>
      <c r="AT520">
        <f>_xlfn.RANK.AVG(Table2[[#This Row],[6M Return vs Nifty Z-Score]],Table2[6M Return vs Nifty Z-Score])</f>
        <v>213</v>
      </c>
      <c r="AU520">
        <f>_xlfn.RANK.AVG(Table2[[#This Row],[Sharpe Ratio Z-Score]],Table2[Sharpe Ratio Z-Score])</f>
        <v>675</v>
      </c>
      <c r="AV520">
        <f>(Table2[[#This Row],[Rank 1Y]]+Table2[[#This Row],[Rank 6M]]+Table2[[#This Row],[Rank Sharpe]])/3</f>
        <v>474.33333333333331</v>
      </c>
    </row>
    <row r="521" spans="1:48" hidden="1" x14ac:dyDescent="0.3">
      <c r="A521" t="s">
        <v>606</v>
      </c>
      <c r="B521" t="s">
        <v>607</v>
      </c>
      <c r="C521" t="s">
        <v>3135</v>
      </c>
      <c r="D521" t="s">
        <v>43</v>
      </c>
      <c r="E521">
        <v>32283.615052711699</v>
      </c>
      <c r="F521">
        <v>199.56</v>
      </c>
      <c r="G521">
        <v>17.620369825756299</v>
      </c>
      <c r="H521">
        <f>(Table2[[#This Row],[1Y Return vs Nifty]]-AVERAGE(Table2[1Y Return vs Nifty]))/_xlfn.STDEV.P(Table2[1Y Return vs Nifty])</f>
        <v>-0.11688542178297857</v>
      </c>
      <c r="I521">
        <v>-9.7536901987599798</v>
      </c>
      <c r="J521">
        <f>(Table2[[#This Row],[1M Return vs Nifty]]-AVERAGE(Table2[1M Return vs Nifty]))/_xlfn.STDEV.P(Table2[1M Return vs Nifty])</f>
        <v>-1.0709954534690667</v>
      </c>
      <c r="K521">
        <v>-24.090204418868399</v>
      </c>
      <c r="L521">
        <f>(Table2[[#This Row],[6M Return vs Nifty]]-AVERAGE(Table2[6M Return vs Nifty]))/_xlfn.STDEV.P(Table2[6M Return vs Nifty])</f>
        <v>-1.0375234081837226</v>
      </c>
      <c r="M521">
        <v>-1.42623965829102</v>
      </c>
      <c r="N521">
        <f>(Table2[[#This Row],[1W Return vs Nifty]]-AVERAGE(Table2[1W Return vs Nifty]))/_xlfn.STDEV.P(Table2[1W Return vs Nifty])</f>
        <v>-0.51692682245699095</v>
      </c>
      <c r="O521">
        <v>205.85</v>
      </c>
      <c r="P521">
        <v>222.459211241182</v>
      </c>
      <c r="Q521">
        <v>227.65276103931001</v>
      </c>
      <c r="R521">
        <v>44.1614705989412</v>
      </c>
      <c r="S521" s="1">
        <f>(Table2[[#This Row],[Close Price]]-Table2[[#This Row],[20D EMA]])/Table2[[#This Row],[20D EMA]]</f>
        <v>-3.0556230264755853E-2</v>
      </c>
      <c r="T521" s="1">
        <f>(Table2[[#This Row],[Close Price]]-Table2[[#This Row],[50D EMA]])/Table2[[#This Row],[50D EMA]]</f>
        <v>-0.10293667370939083</v>
      </c>
      <c r="U521" s="1">
        <f>(Table2[[#This Row],[Close Price]]-Table2[[#This Row],[200D EMA]])/Table2[[#This Row],[200D EMA]]</f>
        <v>-0.12340180242513764</v>
      </c>
      <c r="V521">
        <v>0.59167078482193303</v>
      </c>
      <c r="W521">
        <v>196.99</v>
      </c>
      <c r="X521">
        <v>200.62</v>
      </c>
      <c r="Y521">
        <v>188.84</v>
      </c>
      <c r="Z521">
        <v>209.08</v>
      </c>
      <c r="AA521">
        <v>196.99</v>
      </c>
      <c r="AB521">
        <v>200.62</v>
      </c>
      <c r="AC521" s="1">
        <f>(Table2[[#This Row],[Close Price]]/Table2[[#This Row],[Day Low]])-1</f>
        <v>1.3046347530331515E-2</v>
      </c>
      <c r="AD521" s="1">
        <f>(Table2[[#This Row],[Day High]]/Table2[[#This Row],[Close Price]])-1</f>
        <v>5.3116857085588887E-3</v>
      </c>
      <c r="AE521" s="1">
        <f>(Table2[[#This Row],[Close Price]]/Table2[[#This Row],[Current Week Low]])-1</f>
        <v>5.6767633975852494E-2</v>
      </c>
      <c r="AF521" s="1">
        <f>(Table2[[#This Row],[Current Week High]]/Table2[[#This Row],[Close Price]])-1</f>
        <v>4.7704950891962472E-2</v>
      </c>
      <c r="AG521" s="1">
        <f>(Table2[[#This Row],[Close Price]]/Table2[[#This Row],[Current Month Low]])-1</f>
        <v>1.3046347530331515E-2</v>
      </c>
      <c r="AH521" s="1">
        <f>(Table2[[#This Row],[Current Month High]]/Table2[[#This Row],[Close Price]])-1</f>
        <v>5.3116857085588887E-3</v>
      </c>
      <c r="AI521">
        <v>62.707957506514298</v>
      </c>
      <c r="AJ521">
        <v>50.045112781954799</v>
      </c>
      <c r="AK521" t="str">
        <f>IF(AND(Table2[[#This Row],[20D EMA]]&gt;Table2[[#This Row],[50D EMA]],Table2[[#This Row],[50D EMA]]&gt;Table2[[#This Row],[200D EMA]]),"Uptrend","Downtrend/NoTrend")</f>
        <v>Downtrend/NoTrend</v>
      </c>
      <c r="AL521">
        <v>-0.21</v>
      </c>
      <c r="AM521" t="s">
        <v>3180</v>
      </c>
      <c r="AN521">
        <v>-5.8</v>
      </c>
      <c r="AO521" t="s">
        <v>3180</v>
      </c>
      <c r="AP521">
        <v>2.4011763419009999E-2</v>
      </c>
      <c r="AQ521">
        <f>(Table2[[#This Row],[Sharpe Ratio]]-AVERAGE(Table2[Sharpe Ratio]))/_xlfn.STDEV.P(Table2[Sharpe Ratio])</f>
        <v>-0.40177723637610008</v>
      </c>
      <c r="AR5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1">
        <f>_xlfn.RANK.AVG(Table2[[#This Row],[1Y Return vs Nifty Z-Score]],Table2[1Y Return vs Nifty Z-Score])</f>
        <v>327</v>
      </c>
      <c r="AT521">
        <f>_xlfn.RANK.AVG(Table2[[#This Row],[6M Return vs Nifty Z-Score]],Table2[6M Return vs Nifty Z-Score])</f>
        <v>661</v>
      </c>
      <c r="AU521">
        <f>_xlfn.RANK.AVG(Table2[[#This Row],[Sharpe Ratio Z-Score]],Table2[Sharpe Ratio Z-Score])</f>
        <v>438</v>
      </c>
      <c r="AV521">
        <f>(Table2[[#This Row],[Rank 1Y]]+Table2[[#This Row],[Rank 6M]]+Table2[[#This Row],[Rank Sharpe]])/3</f>
        <v>475.33333333333331</v>
      </c>
    </row>
    <row r="522" spans="1:48" hidden="1" x14ac:dyDescent="0.3">
      <c r="A522" t="s">
        <v>1959</v>
      </c>
      <c r="B522" t="s">
        <v>1960</v>
      </c>
      <c r="C522" t="s">
        <v>3146</v>
      </c>
      <c r="D522" t="s">
        <v>458</v>
      </c>
      <c r="E522">
        <v>3503.3717457136099</v>
      </c>
      <c r="F522">
        <v>409.85</v>
      </c>
      <c r="G522">
        <v>-16.390993311079399</v>
      </c>
      <c r="H522">
        <f>(Table2[[#This Row],[1Y Return vs Nifty]]-AVERAGE(Table2[1Y Return vs Nifty]))/_xlfn.STDEV.P(Table2[1Y Return vs Nifty])</f>
        <v>-0.69150638676594411</v>
      </c>
      <c r="I522">
        <v>5.5024516940956403</v>
      </c>
      <c r="J522">
        <f>(Table2[[#This Row],[1M Return vs Nifty]]-AVERAGE(Table2[1M Return vs Nifty]))/_xlfn.STDEV.P(Table2[1M Return vs Nifty])</f>
        <v>0.55930261318938468</v>
      </c>
      <c r="K522">
        <v>-44.905152129968499</v>
      </c>
      <c r="L522">
        <f>(Table2[[#This Row],[6M Return vs Nifty]]-AVERAGE(Table2[6M Return vs Nifty]))/_xlfn.STDEV.P(Table2[6M Return vs Nifty])</f>
        <v>-1.7616105106286242</v>
      </c>
      <c r="M522">
        <v>-0.535643072363162</v>
      </c>
      <c r="N522">
        <f>(Table2[[#This Row],[1W Return vs Nifty]]-AVERAGE(Table2[1W Return vs Nifty]))/_xlfn.STDEV.P(Table2[1W Return vs Nifty])</f>
        <v>-0.34777752373033921</v>
      </c>
      <c r="O522">
        <v>407.86</v>
      </c>
      <c r="P522">
        <v>422.23460316159202</v>
      </c>
      <c r="Q522">
        <v>462.02581023696899</v>
      </c>
      <c r="R522">
        <v>42.607710597272799</v>
      </c>
      <c r="S522" s="1">
        <f>(Table2[[#This Row],[Close Price]]-Table2[[#This Row],[20D EMA]])/Table2[[#This Row],[20D EMA]]</f>
        <v>4.8791251900162039E-3</v>
      </c>
      <c r="T522" s="1">
        <f>(Table2[[#This Row],[Close Price]]-Table2[[#This Row],[50D EMA]])/Table2[[#This Row],[50D EMA]]</f>
        <v>-2.9331094772572029E-2</v>
      </c>
      <c r="U522" s="1">
        <f>(Table2[[#This Row],[Close Price]]-Table2[[#This Row],[200D EMA]])/Table2[[#This Row],[200D EMA]]</f>
        <v>-0.11292834530219958</v>
      </c>
      <c r="V522">
        <v>0.49817095654266302</v>
      </c>
      <c r="W522">
        <v>406</v>
      </c>
      <c r="X522">
        <v>413</v>
      </c>
      <c r="Y522">
        <v>386.15</v>
      </c>
      <c r="Z522">
        <v>413</v>
      </c>
      <c r="AA522">
        <v>406</v>
      </c>
      <c r="AB522">
        <v>413</v>
      </c>
      <c r="AC522" s="1">
        <f>(Table2[[#This Row],[Close Price]]/Table2[[#This Row],[Day Low]])-1</f>
        <v>9.4827586206898129E-3</v>
      </c>
      <c r="AD522" s="1">
        <f>(Table2[[#This Row],[Day High]]/Table2[[#This Row],[Close Price]])-1</f>
        <v>7.6857386848847575E-3</v>
      </c>
      <c r="AE522" s="1">
        <f>(Table2[[#This Row],[Close Price]]/Table2[[#This Row],[Current Week Low]])-1</f>
        <v>6.137511329794143E-2</v>
      </c>
      <c r="AF522" s="1">
        <f>(Table2[[#This Row],[Current Week High]]/Table2[[#This Row],[Close Price]])-1</f>
        <v>7.6857386848847575E-3</v>
      </c>
      <c r="AG522" s="1">
        <f>(Table2[[#This Row],[Close Price]]/Table2[[#This Row],[Current Month Low]])-1</f>
        <v>9.4827586206898129E-3</v>
      </c>
      <c r="AH522" s="1">
        <f>(Table2[[#This Row],[Current Month High]]/Table2[[#This Row],[Close Price]])-1</f>
        <v>7.6857386848847575E-3</v>
      </c>
      <c r="AI522">
        <v>82.377699158228594</v>
      </c>
      <c r="AJ522">
        <v>14.6273248496713</v>
      </c>
      <c r="AK522" t="str">
        <f>IF(AND(Table2[[#This Row],[20D EMA]]&gt;Table2[[#This Row],[50D EMA]],Table2[[#This Row],[50D EMA]]&gt;Table2[[#This Row],[200D EMA]]),"Uptrend","Downtrend/NoTrend")</f>
        <v>Downtrend/NoTrend</v>
      </c>
      <c r="AL522">
        <v>0.03</v>
      </c>
      <c r="AM522" t="s">
        <v>3181</v>
      </c>
      <c r="AN522">
        <v>-12.26</v>
      </c>
      <c r="AO522" t="s">
        <v>3180</v>
      </c>
      <c r="AP522">
        <v>0.12871259337513599</v>
      </c>
      <c r="AQ522">
        <f>(Table2[[#This Row],[Sharpe Ratio]]-AVERAGE(Table2[Sharpe Ratio]))/_xlfn.STDEV.P(Table2[Sharpe Ratio])</f>
        <v>0.84200955913695297</v>
      </c>
      <c r="AR5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2">
        <f>_xlfn.RANK.AVG(Table2[[#This Row],[1Y Return vs Nifty Z-Score]],Table2[1Y Return vs Nifty Z-Score])</f>
        <v>560</v>
      </c>
      <c r="AT522">
        <f>_xlfn.RANK.AVG(Table2[[#This Row],[6M Return vs Nifty Z-Score]],Table2[6M Return vs Nifty Z-Score])</f>
        <v>728</v>
      </c>
      <c r="AU522">
        <f>_xlfn.RANK.AVG(Table2[[#This Row],[Sharpe Ratio Z-Score]],Table2[Sharpe Ratio Z-Score])</f>
        <v>139</v>
      </c>
      <c r="AV522">
        <f>(Table2[[#This Row],[Rank 1Y]]+Table2[[#This Row],[Rank 6M]]+Table2[[#This Row],[Rank Sharpe]])/3</f>
        <v>475.66666666666669</v>
      </c>
    </row>
    <row r="523" spans="1:48" hidden="1" x14ac:dyDescent="0.3">
      <c r="A523" t="s">
        <v>922</v>
      </c>
      <c r="B523" t="s">
        <v>923</v>
      </c>
      <c r="C523" t="s">
        <v>3151</v>
      </c>
      <c r="D523" t="s">
        <v>158</v>
      </c>
      <c r="E523">
        <v>16223.9761477433</v>
      </c>
      <c r="F523">
        <v>1066</v>
      </c>
      <c r="G523">
        <v>-5.0309194136798103</v>
      </c>
      <c r="H523">
        <f>(Table2[[#This Row],[1Y Return vs Nifty]]-AVERAGE(Table2[1Y Return vs Nifty]))/_xlfn.STDEV.P(Table2[1Y Return vs Nifty])</f>
        <v>-0.49957827735912813</v>
      </c>
      <c r="I523">
        <v>6.7004215321153504</v>
      </c>
      <c r="J523">
        <f>(Table2[[#This Row],[1M Return vs Nifty]]-AVERAGE(Table2[1M Return vs Nifty]))/_xlfn.STDEV.P(Table2[1M Return vs Nifty])</f>
        <v>0.68731977011903256</v>
      </c>
      <c r="K523">
        <v>3.0167496336971502</v>
      </c>
      <c r="L523">
        <f>(Table2[[#This Row],[6M Return vs Nifty]]-AVERAGE(Table2[6M Return vs Nifty]))/_xlfn.STDEV.P(Table2[6M Return vs Nifty])</f>
        <v>-9.4557031882798362E-2</v>
      </c>
      <c r="M523">
        <v>0.108237620231268</v>
      </c>
      <c r="N523">
        <f>(Table2[[#This Row],[1W Return vs Nifty]]-AVERAGE(Table2[1W Return vs Nifty]))/_xlfn.STDEV.P(Table2[1W Return vs Nifty])</f>
        <v>-0.22548650068255827</v>
      </c>
      <c r="O523" t="e">
        <v>#N/A</v>
      </c>
      <c r="P523">
        <v>1058.9529540726501</v>
      </c>
      <c r="Q523">
        <v>1024.1919783191199</v>
      </c>
      <c r="R523">
        <v>51.207131259383502</v>
      </c>
      <c r="S523" s="1" t="e">
        <f>(Table2[[#This Row],[Close Price]]-Table2[[#This Row],[20D EMA]])/Table2[[#This Row],[20D EMA]]</f>
        <v>#N/A</v>
      </c>
      <c r="T523" s="1">
        <f>(Table2[[#This Row],[Close Price]]-Table2[[#This Row],[50D EMA]])/Table2[[#This Row],[50D EMA]]</f>
        <v>6.6547299388962852E-3</v>
      </c>
      <c r="U523" s="1">
        <f>(Table2[[#This Row],[Close Price]]-Table2[[#This Row],[200D EMA]])/Table2[[#This Row],[200D EMA]]</f>
        <v>4.0820493194541931E-2</v>
      </c>
      <c r="V523">
        <v>0.86904584384912897</v>
      </c>
      <c r="W523" t="e">
        <v>#N/A</v>
      </c>
      <c r="X523" t="e">
        <v>#N/A</v>
      </c>
      <c r="Y523" t="e">
        <v>#N/A</v>
      </c>
      <c r="Z523" t="e">
        <v>#N/A</v>
      </c>
      <c r="AA523" t="e">
        <v>#N/A</v>
      </c>
      <c r="AB523" t="e">
        <v>#N/A</v>
      </c>
      <c r="AC523" s="1" t="e">
        <f>(Table2[[#This Row],[Close Price]]/Table2[[#This Row],[Day Low]])-1</f>
        <v>#N/A</v>
      </c>
      <c r="AD523" s="1" t="e">
        <f>(Table2[[#This Row],[Day High]]/Table2[[#This Row],[Close Price]])-1</f>
        <v>#N/A</v>
      </c>
      <c r="AE523" s="1" t="e">
        <f>(Table2[[#This Row],[Close Price]]/Table2[[#This Row],[Current Week Low]])-1</f>
        <v>#N/A</v>
      </c>
      <c r="AF523" s="1" t="e">
        <f>(Table2[[#This Row],[Current Week High]]/Table2[[#This Row],[Close Price]])-1</f>
        <v>#N/A</v>
      </c>
      <c r="AG523" s="1" t="e">
        <f>(Table2[[#This Row],[Close Price]]/Table2[[#This Row],[Current Month Low]])-1</f>
        <v>#N/A</v>
      </c>
      <c r="AH523" s="1" t="e">
        <f>(Table2[[#This Row],[Current Month High]]/Table2[[#This Row],[Close Price]])-1</f>
        <v>#N/A</v>
      </c>
      <c r="AI523">
        <v>13.5084427767354</v>
      </c>
      <c r="AJ523">
        <v>28.0634310427678</v>
      </c>
      <c r="AK523" t="e">
        <f>IF(AND(Table2[[#This Row],[20D EMA]]&gt;Table2[[#This Row],[50D EMA]],Table2[[#This Row],[50D EMA]]&gt;Table2[[#This Row],[200D EMA]]),"Uptrend","Downtrend/NoTrend")</f>
        <v>#N/A</v>
      </c>
      <c r="AL523" t="e">
        <v>#N/A</v>
      </c>
      <c r="AM523" t="e">
        <v>#N/A</v>
      </c>
      <c r="AN523" t="e">
        <v>#N/A</v>
      </c>
      <c r="AO523" t="e">
        <v>#N/A</v>
      </c>
      <c r="AP523">
        <v>-1.7440148490439001E-2</v>
      </c>
      <c r="AQ523">
        <f>(Table2[[#This Row],[Sharpe Ratio]]-AVERAGE(Table2[Sharpe Ratio]))/_xlfn.STDEV.P(Table2[Sharpe Ratio])</f>
        <v>-0.89420256579657953</v>
      </c>
      <c r="AR523" t="e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#N/A</v>
      </c>
      <c r="AS523">
        <f>_xlfn.RANK.AVG(Table2[[#This Row],[1Y Return vs Nifty Z-Score]],Table2[1Y Return vs Nifty Z-Score])</f>
        <v>483</v>
      </c>
      <c r="AT523">
        <f>_xlfn.RANK.AVG(Table2[[#This Row],[6M Return vs Nifty Z-Score]],Table2[6M Return vs Nifty Z-Score])</f>
        <v>355</v>
      </c>
      <c r="AU523">
        <f>_xlfn.RANK.AVG(Table2[[#This Row],[Sharpe Ratio Z-Score]],Table2[Sharpe Ratio Z-Score])</f>
        <v>591</v>
      </c>
      <c r="AV523">
        <f>(Table2[[#This Row],[Rank 1Y]]+Table2[[#This Row],[Rank 6M]]+Table2[[#This Row],[Rank Sharpe]])/3</f>
        <v>476.33333333333331</v>
      </c>
    </row>
    <row r="524" spans="1:48" hidden="1" x14ac:dyDescent="0.3">
      <c r="A524" t="s">
        <v>1034</v>
      </c>
      <c r="B524" t="s">
        <v>1035</v>
      </c>
      <c r="C524" t="s">
        <v>3152</v>
      </c>
      <c r="D524" t="s">
        <v>1036</v>
      </c>
      <c r="E524">
        <v>13319.869514190899</v>
      </c>
      <c r="F524">
        <v>86.17</v>
      </c>
      <c r="G524">
        <v>0.52531179433303099</v>
      </c>
      <c r="H524">
        <f>(Table2[[#This Row],[1Y Return vs Nifty]]-AVERAGE(Table2[1Y Return vs Nifty]))/_xlfn.STDEV.P(Table2[1Y Return vs Nifty])</f>
        <v>-0.40570591694911695</v>
      </c>
      <c r="I524">
        <v>11.655151461727799</v>
      </c>
      <c r="J524">
        <f>(Table2[[#This Row],[1M Return vs Nifty]]-AVERAGE(Table2[1M Return vs Nifty]))/_xlfn.STDEV.P(Table2[1M Return vs Nifty])</f>
        <v>1.2167908960296197</v>
      </c>
      <c r="K524">
        <v>-8.24410451596634</v>
      </c>
      <c r="L524">
        <f>(Table2[[#This Row],[6M Return vs Nifty]]-AVERAGE(Table2[6M Return vs Nifty]))/_xlfn.STDEV.P(Table2[6M Return vs Nifty])</f>
        <v>-0.48628702157363207</v>
      </c>
      <c r="M524">
        <v>9.6369411667866292</v>
      </c>
      <c r="N524">
        <f>(Table2[[#This Row],[1W Return vs Nifty]]-AVERAGE(Table2[1W Return vs Nifty]))/_xlfn.STDEV.P(Table2[1W Return vs Nifty])</f>
        <v>1.5842818592475341</v>
      </c>
      <c r="O524">
        <v>81.319999999999993</v>
      </c>
      <c r="P524">
        <v>83.666009356997705</v>
      </c>
      <c r="Q524">
        <v>85.892885453049203</v>
      </c>
      <c r="R524">
        <v>55.773049544817503</v>
      </c>
      <c r="S524" s="1">
        <f>(Table2[[#This Row],[Close Price]]-Table2[[#This Row],[20D EMA]])/Table2[[#This Row],[20D EMA]]</f>
        <v>5.9640924741761053E-2</v>
      </c>
      <c r="T524" s="1">
        <f>(Table2[[#This Row],[Close Price]]-Table2[[#This Row],[50D EMA]])/Table2[[#This Row],[50D EMA]]</f>
        <v>2.9928410142258881E-2</v>
      </c>
      <c r="U524" s="1">
        <f>(Table2[[#This Row],[Close Price]]-Table2[[#This Row],[200D EMA]])/Table2[[#This Row],[200D EMA]]</f>
        <v>3.2262805643230481E-3</v>
      </c>
      <c r="V524">
        <v>0.51017998168853296</v>
      </c>
      <c r="W524">
        <v>85</v>
      </c>
      <c r="X524">
        <v>87.5</v>
      </c>
      <c r="Y524">
        <v>76</v>
      </c>
      <c r="Z524">
        <v>87.5</v>
      </c>
      <c r="AA524">
        <v>85</v>
      </c>
      <c r="AB524">
        <v>87.5</v>
      </c>
      <c r="AC524" s="1">
        <f>(Table2[[#This Row],[Close Price]]/Table2[[#This Row],[Day Low]])-1</f>
        <v>1.3764705882352901E-2</v>
      </c>
      <c r="AD524" s="1">
        <f>(Table2[[#This Row],[Day High]]/Table2[[#This Row],[Close Price]])-1</f>
        <v>1.5434606011372809E-2</v>
      </c>
      <c r="AE524" s="1">
        <f>(Table2[[#This Row],[Close Price]]/Table2[[#This Row],[Current Week Low]])-1</f>
        <v>0.13381578947368422</v>
      </c>
      <c r="AF524" s="1">
        <f>(Table2[[#This Row],[Current Week High]]/Table2[[#This Row],[Close Price]])-1</f>
        <v>1.5434606011372809E-2</v>
      </c>
      <c r="AG524" s="1">
        <f>(Table2[[#This Row],[Close Price]]/Table2[[#This Row],[Current Month Low]])-1</f>
        <v>1.3764705882352901E-2</v>
      </c>
      <c r="AH524" s="1">
        <f>(Table2[[#This Row],[Current Month High]]/Table2[[#This Row],[Close Price]])-1</f>
        <v>1.5434606011372809E-2</v>
      </c>
      <c r="AI524">
        <v>57.479401183706599</v>
      </c>
      <c r="AJ524">
        <v>29.1904047976012</v>
      </c>
      <c r="AK524" t="str">
        <f>IF(AND(Table2[[#This Row],[20D EMA]]&gt;Table2[[#This Row],[50D EMA]],Table2[[#This Row],[50D EMA]]&gt;Table2[[#This Row],[200D EMA]]),"Uptrend","Downtrend/NoTrend")</f>
        <v>Downtrend/NoTrend</v>
      </c>
      <c r="AL524">
        <v>-0.09</v>
      </c>
      <c r="AM524" t="s">
        <v>3180</v>
      </c>
      <c r="AN524">
        <v>0.24</v>
      </c>
      <c r="AO524" t="s">
        <v>3181</v>
      </c>
      <c r="AP524">
        <v>1.5066024396110001E-3</v>
      </c>
      <c r="AQ524">
        <f>(Table2[[#This Row],[Sharpe Ratio]]-AVERAGE(Table2[Sharpe Ratio]))/_xlfn.STDEV.P(Table2[Sharpe Ratio])</f>
        <v>-0.66912585308526784</v>
      </c>
      <c r="AR5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4">
        <f>_xlfn.RANK.AVG(Table2[[#This Row],[1Y Return vs Nifty Z-Score]],Table2[1Y Return vs Nifty Z-Score])</f>
        <v>453</v>
      </c>
      <c r="AT524">
        <f>_xlfn.RANK.AVG(Table2[[#This Row],[6M Return vs Nifty Z-Score]],Table2[6M Return vs Nifty Z-Score])</f>
        <v>483</v>
      </c>
      <c r="AU524">
        <f>_xlfn.RANK.AVG(Table2[[#This Row],[Sharpe Ratio Z-Score]],Table2[Sharpe Ratio Z-Score])</f>
        <v>496</v>
      </c>
      <c r="AV524">
        <f>(Table2[[#This Row],[Rank 1Y]]+Table2[[#This Row],[Rank 6M]]+Table2[[#This Row],[Rank Sharpe]])/3</f>
        <v>477.33333333333331</v>
      </c>
    </row>
    <row r="525" spans="1:48" x14ac:dyDescent="0.3">
      <c r="A525" t="s">
        <v>1668</v>
      </c>
      <c r="B525" t="s">
        <v>1669</v>
      </c>
      <c r="C525" t="s">
        <v>3143</v>
      </c>
      <c r="D525" t="s">
        <v>75</v>
      </c>
      <c r="E525">
        <v>5246.7206432744097</v>
      </c>
      <c r="F525">
        <v>231.17</v>
      </c>
      <c r="G525">
        <v>-3.0339642602450398</v>
      </c>
      <c r="H525">
        <f>(Table2[[#This Row],[1Y Return vs Nifty]]-AVERAGE(Table2[1Y Return vs Nifty]))/_xlfn.STDEV.P(Table2[1Y Return vs Nifty])</f>
        <v>-0.46583977964947254</v>
      </c>
      <c r="I525">
        <v>9.0130170703613803</v>
      </c>
      <c r="J525">
        <f>(Table2[[#This Row],[1M Return vs Nifty]]-AVERAGE(Table2[1M Return vs Nifty]))/_xlfn.STDEV.P(Table2[1M Return vs Nifty])</f>
        <v>0.93444778331161049</v>
      </c>
      <c r="K525">
        <v>7.95123240517702</v>
      </c>
      <c r="L525">
        <f>(Table2[[#This Row],[6M Return vs Nifty]]-AVERAGE(Table2[6M Return vs Nifty]))/_xlfn.STDEV.P(Table2[6M Return vs Nifty])</f>
        <v>7.7098231520037697E-2</v>
      </c>
      <c r="M525">
        <v>3.4764844658786802</v>
      </c>
      <c r="N525">
        <f>(Table2[[#This Row],[1W Return vs Nifty]]-AVERAGE(Table2[1W Return vs Nifty]))/_xlfn.STDEV.P(Table2[1W Return vs Nifty])</f>
        <v>0.41423815229928879</v>
      </c>
      <c r="O525">
        <v>225.67</v>
      </c>
      <c r="P525">
        <v>225.598044445927</v>
      </c>
      <c r="Q525">
        <v>216.97791854451799</v>
      </c>
      <c r="R525">
        <v>59.985790670477201</v>
      </c>
      <c r="S525" s="1">
        <f>(Table2[[#This Row],[Close Price]]-Table2[[#This Row],[20D EMA]])/Table2[[#This Row],[20D EMA]]</f>
        <v>2.4371870430274296E-2</v>
      </c>
      <c r="T525" s="1">
        <f>(Table2[[#This Row],[Close Price]]-Table2[[#This Row],[50D EMA]])/Table2[[#This Row],[50D EMA]]</f>
        <v>2.469859864148119E-2</v>
      </c>
      <c r="U525" s="1">
        <f>(Table2[[#This Row],[Close Price]]-Table2[[#This Row],[200D EMA]])/Table2[[#This Row],[200D EMA]]</f>
        <v>6.5407952803133593E-2</v>
      </c>
      <c r="V525">
        <v>0.66652309971361001</v>
      </c>
      <c r="W525">
        <v>229.87</v>
      </c>
      <c r="X525">
        <v>232.95</v>
      </c>
      <c r="Y525">
        <v>207.03</v>
      </c>
      <c r="Z525">
        <v>232.95</v>
      </c>
      <c r="AA525">
        <v>229.87</v>
      </c>
      <c r="AB525">
        <v>232.95</v>
      </c>
      <c r="AC525" s="1">
        <f>(Table2[[#This Row],[Close Price]]/Table2[[#This Row],[Day Low]])-1</f>
        <v>5.6553704267627847E-3</v>
      </c>
      <c r="AD525" s="1">
        <f>(Table2[[#This Row],[Day High]]/Table2[[#This Row],[Close Price]])-1</f>
        <v>7.6999610676125041E-3</v>
      </c>
      <c r="AE525" s="1">
        <f>(Table2[[#This Row],[Close Price]]/Table2[[#This Row],[Current Week Low]])-1</f>
        <v>0.11660145872578842</v>
      </c>
      <c r="AF525" s="1">
        <f>(Table2[[#This Row],[Current Week High]]/Table2[[#This Row],[Close Price]])-1</f>
        <v>7.6999610676125041E-3</v>
      </c>
      <c r="AG525" s="1">
        <f>(Table2[[#This Row],[Close Price]]/Table2[[#This Row],[Current Month Low]])-1</f>
        <v>5.6553704267627847E-3</v>
      </c>
      <c r="AH525" s="1">
        <f>(Table2[[#This Row],[Current Month High]]/Table2[[#This Row],[Close Price]])-1</f>
        <v>7.6999610676125041E-3</v>
      </c>
      <c r="AI525">
        <v>11.6061772721373</v>
      </c>
      <c r="AJ525">
        <v>25.2953929539295</v>
      </c>
      <c r="AK525" t="str">
        <f>IF(AND(Table2[[#This Row],[20D EMA]]&gt;Table2[[#This Row],[50D EMA]],Table2[[#This Row],[50D EMA]]&gt;Table2[[#This Row],[200D EMA]]),"Uptrend","Downtrend/NoTrend")</f>
        <v>Uptrend</v>
      </c>
      <c r="AL525">
        <v>0.08</v>
      </c>
      <c r="AM525" t="s">
        <v>3181</v>
      </c>
      <c r="AN525">
        <v>0.28999999999999998</v>
      </c>
      <c r="AO525" t="s">
        <v>3181</v>
      </c>
      <c r="AP525">
        <v>-5.9618883543103997E-2</v>
      </c>
      <c r="AQ525">
        <f>(Table2[[#This Row],[Sharpe Ratio]]-AVERAGE(Table2[Sharpe Ratio]))/_xlfn.STDEV.P(Table2[Sharpe Ratio])</f>
        <v>-1.3952621441392896</v>
      </c>
      <c r="AR5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-0.43531775665782507</v>
      </c>
      <c r="AS525">
        <f>_xlfn.RANK.AVG(Table2[[#This Row],[1Y Return vs Nifty Z-Score]],Table2[1Y Return vs Nifty Z-Score])</f>
        <v>475</v>
      </c>
      <c r="AT525">
        <f>_xlfn.RANK.AVG(Table2[[#This Row],[6M Return vs Nifty Z-Score]],Table2[6M Return vs Nifty Z-Score])</f>
        <v>289</v>
      </c>
      <c r="AU525">
        <f>_xlfn.RANK.AVG(Table2[[#This Row],[Sharpe Ratio Z-Score]],Table2[Sharpe Ratio Z-Score])</f>
        <v>676</v>
      </c>
      <c r="AV525">
        <f>(Table2[[#This Row],[Rank 1Y]]+Table2[[#This Row],[Rank 6M]]+Table2[[#This Row],[Rank Sharpe]])/3</f>
        <v>480</v>
      </c>
    </row>
    <row r="526" spans="1:48" hidden="1" x14ac:dyDescent="0.3">
      <c r="A526" t="s">
        <v>1340</v>
      </c>
      <c r="B526" t="s">
        <v>1341</v>
      </c>
      <c r="C526" t="s">
        <v>3146</v>
      </c>
      <c r="D526" t="s">
        <v>244</v>
      </c>
      <c r="E526">
        <v>8340.5334416690803</v>
      </c>
      <c r="F526">
        <v>443.05</v>
      </c>
      <c r="G526">
        <v>6.1286711244282301</v>
      </c>
      <c r="H526">
        <f>(Table2[[#This Row],[1Y Return vs Nifty]]-AVERAGE(Table2[1Y Return vs Nifty]))/_xlfn.STDEV.P(Table2[1Y Return vs Nifty])</f>
        <v>-0.31103732832326381</v>
      </c>
      <c r="I526">
        <v>-76.711494386709802</v>
      </c>
      <c r="J526">
        <f>(Table2[[#This Row],[1M Return vs Nifty]]-AVERAGE(Table2[1M Return vs Nifty]))/_xlfn.STDEV.P(Table2[1M Return vs Nifty])</f>
        <v>-8.2262237858975595</v>
      </c>
      <c r="K526">
        <v>-12.9263001139712</v>
      </c>
      <c r="L526">
        <f>(Table2[[#This Row],[6M Return vs Nifty]]-AVERAGE(Table2[6M Return vs Nifty]))/_xlfn.STDEV.P(Table2[6M Return vs Nifty])</f>
        <v>-0.64916600117499046</v>
      </c>
      <c r="M526">
        <v>-0.18604119677556899</v>
      </c>
      <c r="N526">
        <f>(Table2[[#This Row],[1W Return vs Nifty]]-AVERAGE(Table2[1W Return vs Nifty]))/_xlfn.STDEV.P(Table2[1W Return vs Nifty])</f>
        <v>-0.28137831108620531</v>
      </c>
      <c r="O526">
        <v>450.48</v>
      </c>
      <c r="P526">
        <v>448.221544462542</v>
      </c>
      <c r="Q526">
        <v>417.87582264730599</v>
      </c>
      <c r="R526">
        <v>39.476745310330699</v>
      </c>
      <c r="S526" s="1">
        <f>(Table2[[#This Row],[Close Price]]-Table2[[#This Row],[20D EMA]])/Table2[[#This Row],[20D EMA]]</f>
        <v>-1.6493518025217559E-2</v>
      </c>
      <c r="T526" s="1">
        <f>(Table2[[#This Row],[Close Price]]-Table2[[#This Row],[50D EMA]])/Table2[[#This Row],[50D EMA]]</f>
        <v>-1.1537920312918325E-2</v>
      </c>
      <c r="U526" s="1">
        <f>(Table2[[#This Row],[Close Price]]-Table2[[#This Row],[200D EMA]])/Table2[[#This Row],[200D EMA]]</f>
        <v>6.0243201420967188E-2</v>
      </c>
      <c r="V526">
        <v>0.39850023573430599</v>
      </c>
      <c r="W526">
        <v>434.05</v>
      </c>
      <c r="X526">
        <v>445.9</v>
      </c>
      <c r="Y526">
        <v>407.05</v>
      </c>
      <c r="Z526">
        <v>445.9</v>
      </c>
      <c r="AA526">
        <v>434.05</v>
      </c>
      <c r="AB526">
        <v>445.9</v>
      </c>
      <c r="AC526" s="1">
        <f>(Table2[[#This Row],[Close Price]]/Table2[[#This Row],[Day Low]])-1</f>
        <v>2.0734938371155476E-2</v>
      </c>
      <c r="AD526" s="1">
        <f>(Table2[[#This Row],[Day High]]/Table2[[#This Row],[Close Price]])-1</f>
        <v>6.4326825414737776E-3</v>
      </c>
      <c r="AE526" s="1">
        <f>(Table2[[#This Row],[Close Price]]/Table2[[#This Row],[Current Week Low]])-1</f>
        <v>8.8441223436924288E-2</v>
      </c>
      <c r="AF526" s="1">
        <f>(Table2[[#This Row],[Current Week High]]/Table2[[#This Row],[Close Price]])-1</f>
        <v>6.4326825414737776E-3</v>
      </c>
      <c r="AG526" s="1">
        <f>(Table2[[#This Row],[Close Price]]/Table2[[#This Row],[Current Month Low]])-1</f>
        <v>2.0734938371155476E-2</v>
      </c>
      <c r="AH526" s="1">
        <f>(Table2[[#This Row],[Current Month High]]/Table2[[#This Row],[Close Price]])-1</f>
        <v>6.4326825414737776E-3</v>
      </c>
      <c r="AI526">
        <v>23.8234962193883</v>
      </c>
      <c r="AJ526">
        <v>42.551480051479999</v>
      </c>
      <c r="AK526" t="str">
        <f>IF(AND(Table2[[#This Row],[20D EMA]]&gt;Table2[[#This Row],[50D EMA]],Table2[[#This Row],[50D EMA]]&gt;Table2[[#This Row],[200D EMA]]),"Uptrend","Downtrend/NoTrend")</f>
        <v>Uptrend</v>
      </c>
      <c r="AL526">
        <v>0.12</v>
      </c>
      <c r="AM526" t="s">
        <v>3181</v>
      </c>
      <c r="AN526">
        <v>-10.65</v>
      </c>
      <c r="AO526" t="s">
        <v>3180</v>
      </c>
      <c r="AP526">
        <v>1.4185192589590001E-3</v>
      </c>
      <c r="AQ526">
        <f>(Table2[[#This Row],[Sharpe Ratio]]-AVERAGE(Table2[Sharpe Ratio]))/_xlfn.STDEV.P(Table2[Sharpe Ratio])</f>
        <v>-0.67017223158148098</v>
      </c>
      <c r="AR5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-10.1379776580635</v>
      </c>
      <c r="AS526">
        <f>_xlfn.RANK.AVG(Table2[[#This Row],[1Y Return vs Nifty Z-Score]],Table2[1Y Return vs Nifty Z-Score])</f>
        <v>404</v>
      </c>
      <c r="AT526">
        <f>_xlfn.RANK.AVG(Table2[[#This Row],[6M Return vs Nifty Z-Score]],Table2[6M Return vs Nifty Z-Score])</f>
        <v>541</v>
      </c>
      <c r="AU526">
        <f>_xlfn.RANK.AVG(Table2[[#This Row],[Sharpe Ratio Z-Score]],Table2[Sharpe Ratio Z-Score])</f>
        <v>497</v>
      </c>
      <c r="AV526">
        <f>(Table2[[#This Row],[Rank 1Y]]+Table2[[#This Row],[Rank 6M]]+Table2[[#This Row],[Rank Sharpe]])/3</f>
        <v>480.66666666666669</v>
      </c>
    </row>
    <row r="527" spans="1:48" x14ac:dyDescent="0.3">
      <c r="A527" t="s">
        <v>1395</v>
      </c>
      <c r="B527" t="s">
        <v>1396</v>
      </c>
      <c r="C527" t="s">
        <v>3145</v>
      </c>
      <c r="D527" t="s">
        <v>94</v>
      </c>
      <c r="E527">
        <v>7836.0435375546704</v>
      </c>
      <c r="F527">
        <v>1676.35</v>
      </c>
      <c r="G527">
        <v>-10.2074784383965</v>
      </c>
      <c r="H527">
        <f>(Table2[[#This Row],[1Y Return vs Nifty]]-AVERAGE(Table2[1Y Return vs Nifty]))/_xlfn.STDEV.P(Table2[1Y Return vs Nifty])</f>
        <v>-0.5870360875652828</v>
      </c>
      <c r="I527">
        <v>17.546682880630101</v>
      </c>
      <c r="J527">
        <f>(Table2[[#This Row],[1M Return vs Nifty]]-AVERAGE(Table2[1M Return vs Nifty]))/_xlfn.STDEV.P(Table2[1M Return vs Nifty])</f>
        <v>1.8463702712969605</v>
      </c>
      <c r="K527">
        <v>13.9079450996029</v>
      </c>
      <c r="L527">
        <f>(Table2[[#This Row],[6M Return vs Nifty]]-AVERAGE(Table2[6M Return vs Nifty]))/_xlfn.STDEV.P(Table2[6M Return vs Nifty])</f>
        <v>0.28431368528279138</v>
      </c>
      <c r="M527">
        <v>-1.6138726937262799</v>
      </c>
      <c r="N527">
        <f>(Table2[[#This Row],[1W Return vs Nifty]]-AVERAGE(Table2[1W Return vs Nifty]))/_xlfn.STDEV.P(Table2[1W Return vs Nifty])</f>
        <v>-0.55256360443360431</v>
      </c>
      <c r="O527">
        <v>1593.74</v>
      </c>
      <c r="P527">
        <v>1535.0394170750801</v>
      </c>
      <c r="Q527">
        <v>1460.35928498607</v>
      </c>
      <c r="R527">
        <v>53.741320149373202</v>
      </c>
      <c r="S527" s="1">
        <f>(Table2[[#This Row],[Close Price]]-Table2[[#This Row],[20D EMA]])/Table2[[#This Row],[20D EMA]]</f>
        <v>5.1834050723455455E-2</v>
      </c>
      <c r="T527" s="1">
        <f>(Table2[[#This Row],[Close Price]]-Table2[[#This Row],[50D EMA]])/Table2[[#This Row],[50D EMA]]</f>
        <v>9.2056647766204022E-2</v>
      </c>
      <c r="U527" s="1">
        <f>(Table2[[#This Row],[Close Price]]-Table2[[#This Row],[200D EMA]])/Table2[[#This Row],[200D EMA]]</f>
        <v>0.14790244923597021</v>
      </c>
      <c r="V527">
        <v>0.66962034482677502</v>
      </c>
      <c r="W527">
        <v>1652.05</v>
      </c>
      <c r="X527">
        <v>1684.8</v>
      </c>
      <c r="Y527">
        <v>1537.6</v>
      </c>
      <c r="Z527">
        <v>1720.3</v>
      </c>
      <c r="AA527">
        <v>1652.05</v>
      </c>
      <c r="AB527">
        <v>1684.8</v>
      </c>
      <c r="AC527" s="1">
        <f>(Table2[[#This Row],[Close Price]]/Table2[[#This Row],[Day Low]])-1</f>
        <v>1.4708997911685451E-2</v>
      </c>
      <c r="AD527" s="1">
        <f>(Table2[[#This Row],[Day High]]/Table2[[#This Row],[Close Price]])-1</f>
        <v>5.0407134548273724E-3</v>
      </c>
      <c r="AE527" s="1">
        <f>(Table2[[#This Row],[Close Price]]/Table2[[#This Row],[Current Week Low]])-1</f>
        <v>9.0238033298647213E-2</v>
      </c>
      <c r="AF527" s="1">
        <f>(Table2[[#This Row],[Current Week High]]/Table2[[#This Row],[Close Price]])-1</f>
        <v>2.6217675306469346E-2</v>
      </c>
      <c r="AG527" s="1">
        <f>(Table2[[#This Row],[Close Price]]/Table2[[#This Row],[Current Month Low]])-1</f>
        <v>1.4708997911685451E-2</v>
      </c>
      <c r="AH527" s="1">
        <f>(Table2[[#This Row],[Current Month High]]/Table2[[#This Row],[Close Price]])-1</f>
        <v>5.0407134548273724E-3</v>
      </c>
      <c r="AI527">
        <v>2.6217675306469301</v>
      </c>
      <c r="AJ527">
        <v>34.107999999999898</v>
      </c>
      <c r="AK527" t="str">
        <f>IF(AND(Table2[[#This Row],[20D EMA]]&gt;Table2[[#This Row],[50D EMA]],Table2[[#This Row],[50D EMA]]&gt;Table2[[#This Row],[200D EMA]]),"Uptrend","Downtrend/NoTrend")</f>
        <v>Uptrend</v>
      </c>
      <c r="AL527">
        <v>0.18</v>
      </c>
      <c r="AM527" t="s">
        <v>3181</v>
      </c>
      <c r="AN527">
        <v>6.56</v>
      </c>
      <c r="AO527" t="s">
        <v>3181</v>
      </c>
      <c r="AP527">
        <v>-9.4055397394808005E-2</v>
      </c>
      <c r="AQ527">
        <f>(Table2[[#This Row],[Sharpe Ratio]]-AVERAGE(Table2[Sharpe Ratio]))/_xlfn.STDEV.P(Table2[Sharpe Ratio])</f>
        <v>-1.8043485021958596</v>
      </c>
      <c r="AR5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-0.813264237614995</v>
      </c>
      <c r="AS527">
        <f>_xlfn.RANK.AVG(Table2[[#This Row],[1Y Return vs Nifty Z-Score]],Table2[1Y Return vs Nifty Z-Score])</f>
        <v>514</v>
      </c>
      <c r="AT527">
        <f>_xlfn.RANK.AVG(Table2[[#This Row],[6M Return vs Nifty Z-Score]],Table2[6M Return vs Nifty Z-Score])</f>
        <v>220</v>
      </c>
      <c r="AU527">
        <f>_xlfn.RANK.AVG(Table2[[#This Row],[Sharpe Ratio Z-Score]],Table2[Sharpe Ratio Z-Score])</f>
        <v>709</v>
      </c>
      <c r="AV527">
        <f>(Table2[[#This Row],[Rank 1Y]]+Table2[[#This Row],[Rank 6M]]+Table2[[#This Row],[Rank Sharpe]])/3</f>
        <v>481</v>
      </c>
    </row>
    <row r="528" spans="1:48" hidden="1" x14ac:dyDescent="0.3">
      <c r="A528" t="s">
        <v>783</v>
      </c>
      <c r="B528" t="s">
        <v>784</v>
      </c>
      <c r="C528" t="s">
        <v>3149</v>
      </c>
      <c r="D528" t="s">
        <v>473</v>
      </c>
      <c r="E528">
        <v>20453.789380087899</v>
      </c>
      <c r="F528">
        <v>1936.25</v>
      </c>
      <c r="G528">
        <v>-15.3984084043368</v>
      </c>
      <c r="H528">
        <f>(Table2[[#This Row],[1Y Return vs Nifty]]-AVERAGE(Table2[1Y Return vs Nifty]))/_xlfn.STDEV.P(Table2[1Y Return vs Nifty])</f>
        <v>-0.6747366943944485</v>
      </c>
      <c r="I528">
        <v>5.5996502383913502E-2</v>
      </c>
      <c r="J528">
        <f>(Table2[[#This Row],[1M Return vs Nifty]]-AVERAGE(Table2[1M Return vs Nifty]))/_xlfn.STDEV.P(Table2[1M Return vs Nifty])</f>
        <v>-2.2715136222586196E-2</v>
      </c>
      <c r="K528">
        <v>11.452516067751001</v>
      </c>
      <c r="L528">
        <f>(Table2[[#This Row],[6M Return vs Nifty]]-AVERAGE(Table2[6M Return vs Nifty]))/_xlfn.STDEV.P(Table2[6M Return vs Nifty])</f>
        <v>0.19889696852665956</v>
      </c>
      <c r="M528">
        <v>1.32347008654243</v>
      </c>
      <c r="N528">
        <f>(Table2[[#This Row],[1W Return vs Nifty]]-AVERAGE(Table2[1W Return vs Nifty]))/_xlfn.STDEV.P(Table2[1W Return vs Nifty])</f>
        <v>5.3202671788260313E-3</v>
      </c>
      <c r="O528">
        <v>1952.59</v>
      </c>
      <c r="P528">
        <v>1966.02158105482</v>
      </c>
      <c r="Q528">
        <v>1880.5536841685</v>
      </c>
      <c r="R528">
        <v>47.546051981231798</v>
      </c>
      <c r="S528" s="1">
        <f>(Table2[[#This Row],[Close Price]]-Table2[[#This Row],[20D EMA]])/Table2[[#This Row],[20D EMA]]</f>
        <v>-8.3683722645306585E-3</v>
      </c>
      <c r="T528" s="1">
        <f>(Table2[[#This Row],[Close Price]]-Table2[[#This Row],[50D EMA]])/Table2[[#This Row],[50D EMA]]</f>
        <v>-1.5143059131043102E-2</v>
      </c>
      <c r="U528" s="1">
        <f>(Table2[[#This Row],[Close Price]]-Table2[[#This Row],[200D EMA]])/Table2[[#This Row],[200D EMA]]</f>
        <v>2.9616977329805134E-2</v>
      </c>
      <c r="V528">
        <v>0.47290061450756998</v>
      </c>
      <c r="W528">
        <v>1919</v>
      </c>
      <c r="X528">
        <v>1973.5</v>
      </c>
      <c r="Y528">
        <v>1861.1</v>
      </c>
      <c r="Z528">
        <v>1991</v>
      </c>
      <c r="AA528">
        <v>1919</v>
      </c>
      <c r="AB528">
        <v>1973.5</v>
      </c>
      <c r="AC528" s="1">
        <f>(Table2[[#This Row],[Close Price]]/Table2[[#This Row],[Day Low]])-1</f>
        <v>8.9890568004169502E-3</v>
      </c>
      <c r="AD528" s="1">
        <f>(Table2[[#This Row],[Day High]]/Table2[[#This Row],[Close Price]])-1</f>
        <v>1.92382182052937E-2</v>
      </c>
      <c r="AE528" s="1">
        <f>(Table2[[#This Row],[Close Price]]/Table2[[#This Row],[Current Week Low]])-1</f>
        <v>4.0379345548331669E-2</v>
      </c>
      <c r="AF528" s="1">
        <f>(Table2[[#This Row],[Current Week High]]/Table2[[#This Row],[Close Price]])-1</f>
        <v>2.8276307295028946E-2</v>
      </c>
      <c r="AG528" s="1">
        <f>(Table2[[#This Row],[Close Price]]/Table2[[#This Row],[Current Month Low]])-1</f>
        <v>8.9890568004169502E-3</v>
      </c>
      <c r="AH528" s="1">
        <f>(Table2[[#This Row],[Current Month High]]/Table2[[#This Row],[Close Price]])-1</f>
        <v>1.92382182052937E-2</v>
      </c>
      <c r="AI528">
        <v>20.335700451904401</v>
      </c>
      <c r="AJ528">
        <v>32.420325536862201</v>
      </c>
      <c r="AK528" t="str">
        <f>IF(AND(Table2[[#This Row],[20D EMA]]&gt;Table2[[#This Row],[50D EMA]],Table2[[#This Row],[50D EMA]]&gt;Table2[[#This Row],[200D EMA]]),"Uptrend","Downtrend/NoTrend")</f>
        <v>Downtrend/NoTrend</v>
      </c>
      <c r="AL528">
        <v>-0.05</v>
      </c>
      <c r="AM528" t="s">
        <v>3180</v>
      </c>
      <c r="AN528">
        <v>-3.43</v>
      </c>
      <c r="AO528" t="s">
        <v>3180</v>
      </c>
      <c r="AP528">
        <v>-4.4305360289907003E-2</v>
      </c>
      <c r="AQ528">
        <f>(Table2[[#This Row],[Sharpe Ratio]]-AVERAGE(Table2[Sharpe Ratio]))/_xlfn.STDEV.P(Table2[Sharpe Ratio])</f>
        <v>-1.2133461266340808</v>
      </c>
      <c r="AR5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8">
        <f>_xlfn.RANK.AVG(Table2[[#This Row],[1Y Return vs Nifty Z-Score]],Table2[1Y Return vs Nifty Z-Score])</f>
        <v>549</v>
      </c>
      <c r="AT528">
        <f>_xlfn.RANK.AVG(Table2[[#This Row],[6M Return vs Nifty Z-Score]],Table2[6M Return vs Nifty Z-Score])</f>
        <v>248</v>
      </c>
      <c r="AU528">
        <f>_xlfn.RANK.AVG(Table2[[#This Row],[Sharpe Ratio Z-Score]],Table2[Sharpe Ratio Z-Score])</f>
        <v>648</v>
      </c>
      <c r="AV528">
        <f>(Table2[[#This Row],[Rank 1Y]]+Table2[[#This Row],[Rank 6M]]+Table2[[#This Row],[Rank Sharpe]])/3</f>
        <v>481.66666666666669</v>
      </c>
    </row>
    <row r="529" spans="1:48" hidden="1" x14ac:dyDescent="0.3">
      <c r="A529" t="s">
        <v>1836</v>
      </c>
      <c r="B529" t="s">
        <v>1837</v>
      </c>
      <c r="C529" t="s">
        <v>3138</v>
      </c>
      <c r="D529" t="s">
        <v>46</v>
      </c>
      <c r="E529">
        <v>4161.40477073067</v>
      </c>
      <c r="F529">
        <v>52.08</v>
      </c>
      <c r="G529">
        <v>-21.159951786232501</v>
      </c>
      <c r="H529">
        <f>(Table2[[#This Row],[1Y Return vs Nifty]]-AVERAGE(Table2[1Y Return vs Nifty]))/_xlfn.STDEV.P(Table2[1Y Return vs Nifty])</f>
        <v>-0.77207779785379493</v>
      </c>
      <c r="I529">
        <v>-3.9955046312084699</v>
      </c>
      <c r="J529">
        <f>(Table2[[#This Row],[1M Return vs Nifty]]-AVERAGE(Table2[1M Return vs Nifty]))/_xlfn.STDEV.P(Table2[1M Return vs Nifty])</f>
        <v>-0.4556656496320971</v>
      </c>
      <c r="K529">
        <v>-17.336479882535201</v>
      </c>
      <c r="L529">
        <f>(Table2[[#This Row],[6M Return vs Nifty]]-AVERAGE(Table2[6M Return vs Nifty]))/_xlfn.STDEV.P(Table2[6M Return vs Nifty])</f>
        <v>-0.8025823985737548</v>
      </c>
      <c r="M529">
        <v>3.4406703372230298</v>
      </c>
      <c r="N529">
        <f>(Table2[[#This Row],[1W Return vs Nifty]]-AVERAGE(Table2[1W Return vs Nifty]))/_xlfn.STDEV.P(Table2[1W Return vs Nifty])</f>
        <v>0.40743604364276609</v>
      </c>
      <c r="O529">
        <v>52.43</v>
      </c>
      <c r="P529">
        <v>54.827552059099602</v>
      </c>
      <c r="Q529">
        <v>56.687534823879602</v>
      </c>
      <c r="R529">
        <v>44.880573574571002</v>
      </c>
      <c r="S529" s="1">
        <f>(Table2[[#This Row],[Close Price]]-Table2[[#This Row],[20D EMA]])/Table2[[#This Row],[20D EMA]]</f>
        <v>-6.6755674232310018E-3</v>
      </c>
      <c r="T529" s="1">
        <f>(Table2[[#This Row],[Close Price]]-Table2[[#This Row],[50D EMA]])/Table2[[#This Row],[50D EMA]]</f>
        <v>-5.0112615936928361E-2</v>
      </c>
      <c r="U529" s="1">
        <f>(Table2[[#This Row],[Close Price]]-Table2[[#This Row],[200D EMA]])/Table2[[#This Row],[200D EMA]]</f>
        <v>-8.1279505947728772E-2</v>
      </c>
      <c r="V529">
        <v>0.66036444164307895</v>
      </c>
      <c r="W529">
        <v>51.42</v>
      </c>
      <c r="X529">
        <v>52.28</v>
      </c>
      <c r="Y529">
        <v>46.25</v>
      </c>
      <c r="Z529">
        <v>52.28</v>
      </c>
      <c r="AA529">
        <v>51.42</v>
      </c>
      <c r="AB529">
        <v>52.28</v>
      </c>
      <c r="AC529" s="1">
        <f>(Table2[[#This Row],[Close Price]]/Table2[[#This Row],[Day Low]])-1</f>
        <v>1.2835472578763163E-2</v>
      </c>
      <c r="AD529" s="1">
        <f>(Table2[[#This Row],[Day High]]/Table2[[#This Row],[Close Price]])-1</f>
        <v>3.8402457757296116E-3</v>
      </c>
      <c r="AE529" s="1">
        <f>(Table2[[#This Row],[Close Price]]/Table2[[#This Row],[Current Week Low]])-1</f>
        <v>0.12605405405405401</v>
      </c>
      <c r="AF529" s="1">
        <f>(Table2[[#This Row],[Current Week High]]/Table2[[#This Row],[Close Price]])-1</f>
        <v>3.8402457757296116E-3</v>
      </c>
      <c r="AG529" s="1">
        <f>(Table2[[#This Row],[Close Price]]/Table2[[#This Row],[Current Month Low]])-1</f>
        <v>1.2835472578763163E-2</v>
      </c>
      <c r="AH529" s="1">
        <f>(Table2[[#This Row],[Current Month High]]/Table2[[#This Row],[Close Price]])-1</f>
        <v>3.8402457757296116E-3</v>
      </c>
      <c r="AI529">
        <v>51.689708141320999</v>
      </c>
      <c r="AJ529">
        <v>12.605405405405399</v>
      </c>
      <c r="AK529" t="str">
        <f>IF(AND(Table2[[#This Row],[20D EMA]]&gt;Table2[[#This Row],[50D EMA]],Table2[[#This Row],[50D EMA]]&gt;Table2[[#This Row],[200D EMA]]),"Uptrend","Downtrend/NoTrend")</f>
        <v>Downtrend/NoTrend</v>
      </c>
      <c r="AL529">
        <v>0.04</v>
      </c>
      <c r="AM529" t="s">
        <v>3181</v>
      </c>
      <c r="AN529">
        <v>-4.34</v>
      </c>
      <c r="AO529" t="s">
        <v>3180</v>
      </c>
      <c r="AP529">
        <v>8.5879444372731997E-2</v>
      </c>
      <c r="AQ529">
        <f>(Table2[[#This Row],[Sharpe Ratio]]-AVERAGE(Table2[Sharpe Ratio]))/_xlfn.STDEV.P(Table2[Sharpe Ratio])</f>
        <v>0.33317591224267568</v>
      </c>
      <c r="AR5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9">
        <f>_xlfn.RANK.AVG(Table2[[#This Row],[1Y Return vs Nifty Z-Score]],Table2[1Y Return vs Nifty Z-Score])</f>
        <v>591</v>
      </c>
      <c r="AT529">
        <f>_xlfn.RANK.AVG(Table2[[#This Row],[6M Return vs Nifty Z-Score]],Table2[6M Return vs Nifty Z-Score])</f>
        <v>598</v>
      </c>
      <c r="AU529">
        <f>_xlfn.RANK.AVG(Table2[[#This Row],[Sharpe Ratio Z-Score]],Table2[Sharpe Ratio Z-Score])</f>
        <v>257</v>
      </c>
      <c r="AV529">
        <f>(Table2[[#This Row],[Rank 1Y]]+Table2[[#This Row],[Rank 6M]]+Table2[[#This Row],[Rank Sharpe]])/3</f>
        <v>482</v>
      </c>
    </row>
    <row r="530" spans="1:48" hidden="1" x14ac:dyDescent="0.3">
      <c r="A530" t="s">
        <v>1277</v>
      </c>
      <c r="B530" t="s">
        <v>1278</v>
      </c>
      <c r="C530" t="s">
        <v>3145</v>
      </c>
      <c r="D530" t="s">
        <v>463</v>
      </c>
      <c r="E530">
        <v>9007.2157225145202</v>
      </c>
      <c r="F530">
        <v>303.5</v>
      </c>
      <c r="G530">
        <v>-14.405391675684401</v>
      </c>
      <c r="H530">
        <f>(Table2[[#This Row],[1Y Return vs Nifty]]-AVERAGE(Table2[1Y Return vs Nifty]))/_xlfn.STDEV.P(Table2[1Y Return vs Nifty])</f>
        <v>-0.65795970640467638</v>
      </c>
      <c r="I530">
        <v>-8.0073307391518806</v>
      </c>
      <c r="J530">
        <f>(Table2[[#This Row],[1M Return vs Nifty]]-AVERAGE(Table2[1M Return vs Nifty]))/_xlfn.STDEV.P(Table2[1M Return vs Nifty])</f>
        <v>-0.88437642025051366</v>
      </c>
      <c r="K530">
        <v>13.5185912676505</v>
      </c>
      <c r="L530">
        <f>(Table2[[#This Row],[6M Return vs Nifty]]-AVERAGE(Table2[6M Return vs Nifty]))/_xlfn.STDEV.P(Table2[6M Return vs Nifty])</f>
        <v>0.27076927998726963</v>
      </c>
      <c r="M530">
        <v>2.7984603406685502</v>
      </c>
      <c r="N530">
        <f>(Table2[[#This Row],[1W Return vs Nifty]]-AVERAGE(Table2[1W Return vs Nifty]))/_xlfn.STDEV.P(Table2[1W Return vs Nifty])</f>
        <v>0.28546233268444104</v>
      </c>
      <c r="O530">
        <v>300</v>
      </c>
      <c r="P530">
        <v>304.409025748499</v>
      </c>
      <c r="Q530">
        <v>292.04503734984303</v>
      </c>
      <c r="R530">
        <v>32.775096626053703</v>
      </c>
      <c r="S530" s="1">
        <f>(Table2[[#This Row],[Close Price]]-Table2[[#This Row],[20D EMA]])/Table2[[#This Row],[20D EMA]]</f>
        <v>1.1666666666666667E-2</v>
      </c>
      <c r="T530" s="1">
        <f>(Table2[[#This Row],[Close Price]]-Table2[[#This Row],[50D EMA]])/Table2[[#This Row],[50D EMA]]</f>
        <v>-2.9861984094060228E-3</v>
      </c>
      <c r="U530" s="1">
        <f>(Table2[[#This Row],[Close Price]]-Table2[[#This Row],[200D EMA]])/Table2[[#This Row],[200D EMA]]</f>
        <v>3.9223274444602128E-2</v>
      </c>
      <c r="V530">
        <v>0.39764222956871598</v>
      </c>
      <c r="W530">
        <v>297.2</v>
      </c>
      <c r="X530">
        <v>304.39999999999998</v>
      </c>
      <c r="Y530">
        <v>278.3</v>
      </c>
      <c r="Z530">
        <v>304.39999999999998</v>
      </c>
      <c r="AA530">
        <v>297.2</v>
      </c>
      <c r="AB530">
        <v>304.39999999999998</v>
      </c>
      <c r="AC530" s="1">
        <f>(Table2[[#This Row],[Close Price]]/Table2[[#This Row],[Day Low]])-1</f>
        <v>2.1197846567967638E-2</v>
      </c>
      <c r="AD530" s="1">
        <f>(Table2[[#This Row],[Day High]]/Table2[[#This Row],[Close Price]])-1</f>
        <v>2.9654036243820237E-3</v>
      </c>
      <c r="AE530" s="1">
        <f>(Table2[[#This Row],[Close Price]]/Table2[[#This Row],[Current Week Low]])-1</f>
        <v>9.0549766439094403E-2</v>
      </c>
      <c r="AF530" s="1">
        <f>(Table2[[#This Row],[Current Week High]]/Table2[[#This Row],[Close Price]])-1</f>
        <v>2.9654036243820237E-3</v>
      </c>
      <c r="AG530" s="1">
        <f>(Table2[[#This Row],[Close Price]]/Table2[[#This Row],[Current Month Low]])-1</f>
        <v>2.1197846567967638E-2</v>
      </c>
      <c r="AH530" s="1">
        <f>(Table2[[#This Row],[Current Month High]]/Table2[[#This Row],[Close Price]])-1</f>
        <v>2.9654036243820237E-3</v>
      </c>
      <c r="AI530">
        <v>22.537067545304701</v>
      </c>
      <c r="AJ530">
        <v>42.488262910798099</v>
      </c>
      <c r="AK530" t="str">
        <f>IF(AND(Table2[[#This Row],[20D EMA]]&gt;Table2[[#This Row],[50D EMA]],Table2[[#This Row],[50D EMA]]&gt;Table2[[#This Row],[200D EMA]]),"Uptrend","Downtrend/NoTrend")</f>
        <v>Downtrend/NoTrend</v>
      </c>
      <c r="AL530">
        <v>7.0000000000000007E-2</v>
      </c>
      <c r="AM530" t="s">
        <v>3181</v>
      </c>
      <c r="AN530">
        <v>-0.91</v>
      </c>
      <c r="AO530" t="s">
        <v>3180</v>
      </c>
      <c r="AP530">
        <v>-6.2711852374110005E-2</v>
      </c>
      <c r="AQ530">
        <f>(Table2[[#This Row],[Sharpe Ratio]]-AVERAGE(Table2[Sharpe Ratio]))/_xlfn.STDEV.P(Table2[Sharpe Ratio])</f>
        <v>-1.4320048690303031</v>
      </c>
      <c r="AR5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0">
        <f>_xlfn.RANK.AVG(Table2[[#This Row],[1Y Return vs Nifty Z-Score]],Table2[1Y Return vs Nifty Z-Score])</f>
        <v>542</v>
      </c>
      <c r="AT530">
        <f>_xlfn.RANK.AVG(Table2[[#This Row],[6M Return vs Nifty Z-Score]],Table2[6M Return vs Nifty Z-Score])</f>
        <v>228</v>
      </c>
      <c r="AU530">
        <f>_xlfn.RANK.AVG(Table2[[#This Row],[Sharpe Ratio Z-Score]],Table2[Sharpe Ratio Z-Score])</f>
        <v>679</v>
      </c>
      <c r="AV530">
        <f>(Table2[[#This Row],[Rank 1Y]]+Table2[[#This Row],[Rank 6M]]+Table2[[#This Row],[Rank Sharpe]])/3</f>
        <v>483</v>
      </c>
    </row>
    <row r="531" spans="1:48" hidden="1" x14ac:dyDescent="0.3">
      <c r="A531" t="s">
        <v>1191</v>
      </c>
      <c r="B531" t="s">
        <v>1192</v>
      </c>
      <c r="C531" t="s">
        <v>3146</v>
      </c>
      <c r="D531" t="s">
        <v>1193</v>
      </c>
      <c r="E531">
        <v>10130.858291529399</v>
      </c>
      <c r="F531">
        <v>1082.8</v>
      </c>
      <c r="G531">
        <v>-22.946095483435599</v>
      </c>
      <c r="H531">
        <f>(Table2[[#This Row],[1Y Return vs Nifty]]-AVERAGE(Table2[1Y Return vs Nifty]))/_xlfn.STDEV.P(Table2[1Y Return vs Nifty])</f>
        <v>-0.80225464230298149</v>
      </c>
      <c r="I531">
        <v>-3.5759294185355901</v>
      </c>
      <c r="J531">
        <f>(Table2[[#This Row],[1M Return vs Nifty]]-AVERAGE(Table2[1M Return vs Nifty]))/_xlfn.STDEV.P(Table2[1M Return vs Nifty])</f>
        <v>-0.41082910689131841</v>
      </c>
      <c r="K531">
        <v>5.6387716398998702</v>
      </c>
      <c r="L531">
        <f>(Table2[[#This Row],[6M Return vs Nifty]]-AVERAGE(Table2[6M Return vs Nifty]))/_xlfn.STDEV.P(Table2[6M Return vs Nifty])</f>
        <v>-3.3450652053306292E-3</v>
      </c>
      <c r="M531">
        <v>-2.54646169168582</v>
      </c>
      <c r="N531">
        <f>(Table2[[#This Row],[1W Return vs Nifty]]-AVERAGE(Table2[1W Return vs Nifty]))/_xlfn.STDEV.P(Table2[1W Return vs Nifty])</f>
        <v>-0.72968844130988797</v>
      </c>
      <c r="O531">
        <v>1110.02</v>
      </c>
      <c r="P531">
        <v>1145.3901286667899</v>
      </c>
      <c r="Q531">
        <v>1075.8751779110501</v>
      </c>
      <c r="R531">
        <v>38.405061880765899</v>
      </c>
      <c r="S531" s="1">
        <f>(Table2[[#This Row],[Close Price]]-Table2[[#This Row],[20D EMA]])/Table2[[#This Row],[20D EMA]]</f>
        <v>-2.4522080683230956E-2</v>
      </c>
      <c r="T531" s="1">
        <f>(Table2[[#This Row],[Close Price]]-Table2[[#This Row],[50D EMA]])/Table2[[#This Row],[50D EMA]]</f>
        <v>-5.4645248898419922E-2</v>
      </c>
      <c r="U531" s="1">
        <f>(Table2[[#This Row],[Close Price]]-Table2[[#This Row],[200D EMA]])/Table2[[#This Row],[200D EMA]]</f>
        <v>6.4364549263003978E-3</v>
      </c>
      <c r="V531">
        <v>0.62874781513325295</v>
      </c>
      <c r="W531">
        <v>1075.5</v>
      </c>
      <c r="X531">
        <v>1094.8499999999999</v>
      </c>
      <c r="Y531">
        <v>1058</v>
      </c>
      <c r="Z531">
        <v>1116.9000000000001</v>
      </c>
      <c r="AA531">
        <v>1075.5</v>
      </c>
      <c r="AB531">
        <v>1094.8499999999999</v>
      </c>
      <c r="AC531" s="1">
        <f>(Table2[[#This Row],[Close Price]]/Table2[[#This Row],[Day Low]])-1</f>
        <v>6.7875406787540893E-3</v>
      </c>
      <c r="AD531" s="1">
        <f>(Table2[[#This Row],[Day High]]/Table2[[#This Row],[Close Price]])-1</f>
        <v>1.1128555596601419E-2</v>
      </c>
      <c r="AE531" s="1">
        <f>(Table2[[#This Row],[Close Price]]/Table2[[#This Row],[Current Week Low]])-1</f>
        <v>2.3440453686200291E-2</v>
      </c>
      <c r="AF531" s="1">
        <f>(Table2[[#This Row],[Current Week High]]/Table2[[#This Row],[Close Price]])-1</f>
        <v>3.1492427041004856E-2</v>
      </c>
      <c r="AG531" s="1">
        <f>(Table2[[#This Row],[Close Price]]/Table2[[#This Row],[Current Month Low]])-1</f>
        <v>6.7875406787540893E-3</v>
      </c>
      <c r="AH531" s="1">
        <f>(Table2[[#This Row],[Current Month High]]/Table2[[#This Row],[Close Price]])-1</f>
        <v>1.1128555596601419E-2</v>
      </c>
      <c r="AI531">
        <v>20.054488363501999</v>
      </c>
      <c r="AJ531">
        <v>33.152975897688101</v>
      </c>
      <c r="AK531" t="str">
        <f>IF(AND(Table2[[#This Row],[20D EMA]]&gt;Table2[[#This Row],[50D EMA]],Table2[[#This Row],[50D EMA]]&gt;Table2[[#This Row],[200D EMA]]),"Uptrend","Downtrend/NoTrend")</f>
        <v>Downtrend/NoTrend</v>
      </c>
      <c r="AL531">
        <v>-0.05</v>
      </c>
      <c r="AM531" t="s">
        <v>3180</v>
      </c>
      <c r="AN531">
        <v>-3.14</v>
      </c>
      <c r="AO531" t="s">
        <v>3180</v>
      </c>
      <c r="AQ531">
        <f>(Table2[[#This Row],[Sharpe Ratio]]-AVERAGE(Table2[Sharpe Ratio]))/_xlfn.STDEV.P(Table2[Sharpe Ratio])</f>
        <v>-0.68702344015560113</v>
      </c>
      <c r="AR5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1">
        <f>_xlfn.RANK.AVG(Table2[[#This Row],[1Y Return vs Nifty Z-Score]],Table2[1Y Return vs Nifty Z-Score])</f>
        <v>605</v>
      </c>
      <c r="AT531">
        <f>_xlfn.RANK.AVG(Table2[[#This Row],[6M Return vs Nifty Z-Score]],Table2[6M Return vs Nifty Z-Score])</f>
        <v>319</v>
      </c>
      <c r="AU531">
        <f>_xlfn.RANK.AVG(Table2[[#This Row],[Sharpe Ratio Z-Score]],Table2[Sharpe Ratio Z-Score])</f>
        <v>529.5</v>
      </c>
      <c r="AV531">
        <f>(Table2[[#This Row],[Rank 1Y]]+Table2[[#This Row],[Rank 6M]]+Table2[[#This Row],[Rank Sharpe]])/3</f>
        <v>484.5</v>
      </c>
    </row>
    <row r="532" spans="1:48" hidden="1" x14ac:dyDescent="0.3">
      <c r="A532" t="s">
        <v>298</v>
      </c>
      <c r="B532" t="s">
        <v>299</v>
      </c>
      <c r="C532" t="s">
        <v>3135</v>
      </c>
      <c r="D532" t="s">
        <v>32</v>
      </c>
      <c r="E532">
        <v>89422.745001630901</v>
      </c>
      <c r="F532">
        <v>117.85</v>
      </c>
      <c r="G532">
        <v>-13.850285181650699</v>
      </c>
      <c r="H532">
        <f>(Table2[[#This Row],[1Y Return vs Nifty]]-AVERAGE(Table2[1Y Return vs Nifty]))/_xlfn.STDEV.P(Table2[1Y Return vs Nifty])</f>
        <v>-0.64858119875749265</v>
      </c>
      <c r="I532">
        <v>1.0614272871041299</v>
      </c>
      <c r="J532">
        <f>(Table2[[#This Row],[1M Return vs Nifty]]-AVERAGE(Table2[1M Return vs Nifty]))/_xlfn.STDEV.P(Table2[1M Return vs Nifty])</f>
        <v>8.4726959950881212E-2</v>
      </c>
      <c r="K532">
        <v>-31.313965700952199</v>
      </c>
      <c r="L532">
        <f>(Table2[[#This Row],[6M Return vs Nifty]]-AVERAGE(Table2[6M Return vs Nifty]))/_xlfn.STDEV.P(Table2[6M Return vs Nifty])</f>
        <v>-1.2888155299846513</v>
      </c>
      <c r="M532">
        <v>5.4293829312847501</v>
      </c>
      <c r="N532">
        <f>(Table2[[#This Row],[1W Return vs Nifty]]-AVERAGE(Table2[1W Return vs Nifty]))/_xlfn.STDEV.P(Table2[1W Return vs Nifty])</f>
        <v>0.78514840631024374</v>
      </c>
      <c r="O532">
        <v>114.87</v>
      </c>
      <c r="P532">
        <v>118.88015457386901</v>
      </c>
      <c r="Q532">
        <v>125.500501395184</v>
      </c>
      <c r="R532">
        <v>65.401207217746901</v>
      </c>
      <c r="S532" s="1">
        <f>(Table2[[#This Row],[Close Price]]-Table2[[#This Row],[20D EMA]])/Table2[[#This Row],[20D EMA]]</f>
        <v>2.5942369635239746E-2</v>
      </c>
      <c r="T532" s="1">
        <f>(Table2[[#This Row],[Close Price]]-Table2[[#This Row],[50D EMA]])/Table2[[#This Row],[50D EMA]]</f>
        <v>-8.665488176404593E-3</v>
      </c>
      <c r="U532" s="1">
        <f>(Table2[[#This Row],[Close Price]]-Table2[[#This Row],[200D EMA]])/Table2[[#This Row],[200D EMA]]</f>
        <v>-6.0959926933627305E-2</v>
      </c>
      <c r="V532">
        <v>0.89690110465931805</v>
      </c>
      <c r="W532">
        <v>117.6</v>
      </c>
      <c r="X532">
        <v>118.1</v>
      </c>
      <c r="Y532">
        <v>108.16</v>
      </c>
      <c r="Z532">
        <v>118.7</v>
      </c>
      <c r="AA532">
        <v>117.6</v>
      </c>
      <c r="AB532">
        <v>118.1</v>
      </c>
      <c r="AC532" s="1">
        <f>(Table2[[#This Row],[Close Price]]/Table2[[#This Row],[Day Low]])-1</f>
        <v>2.1258503401360151E-3</v>
      </c>
      <c r="AD532" s="1">
        <f>(Table2[[#This Row],[Day High]]/Table2[[#This Row],[Close Price]])-1</f>
        <v>2.1213406873143992E-3</v>
      </c>
      <c r="AE532" s="1">
        <f>(Table2[[#This Row],[Close Price]]/Table2[[#This Row],[Current Week Low]])-1</f>
        <v>8.9589497041420163E-2</v>
      </c>
      <c r="AF532" s="1">
        <f>(Table2[[#This Row],[Current Week High]]/Table2[[#This Row],[Close Price]])-1</f>
        <v>7.2125583368689572E-3</v>
      </c>
      <c r="AG532" s="1">
        <f>(Table2[[#This Row],[Close Price]]/Table2[[#This Row],[Current Month Low]])-1</f>
        <v>2.1258503401360151E-3</v>
      </c>
      <c r="AH532" s="1">
        <f>(Table2[[#This Row],[Current Month High]]/Table2[[#This Row],[Close Price]])-1</f>
        <v>2.1213406873143992E-3</v>
      </c>
      <c r="AI532">
        <v>46.372507424692401</v>
      </c>
      <c r="AJ532">
        <v>17.205370462456401</v>
      </c>
      <c r="AK532" t="str">
        <f>IF(AND(Table2[[#This Row],[20D EMA]]&gt;Table2[[#This Row],[50D EMA]],Table2[[#This Row],[50D EMA]]&gt;Table2[[#This Row],[200D EMA]]),"Uptrend","Downtrend/NoTrend")</f>
        <v>Downtrend/NoTrend</v>
      </c>
      <c r="AL532">
        <v>-0.03</v>
      </c>
      <c r="AM532" t="s">
        <v>3180</v>
      </c>
      <c r="AN532">
        <v>5.26</v>
      </c>
      <c r="AO532" t="s">
        <v>3181</v>
      </c>
      <c r="AP532">
        <v>9.9725299746359006E-2</v>
      </c>
      <c r="AQ532">
        <f>(Table2[[#This Row],[Sharpe Ratio]]-AVERAGE(Table2[Sharpe Ratio]))/_xlfn.STDEV.P(Table2[Sharpe Ratio])</f>
        <v>0.49765686328687625</v>
      </c>
      <c r="AR5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2">
        <f>_xlfn.RANK.AVG(Table2[[#This Row],[1Y Return vs Nifty Z-Score]],Table2[1Y Return vs Nifty Z-Score])</f>
        <v>539</v>
      </c>
      <c r="AT532">
        <f>_xlfn.RANK.AVG(Table2[[#This Row],[6M Return vs Nifty Z-Score]],Table2[6M Return vs Nifty Z-Score])</f>
        <v>698</v>
      </c>
      <c r="AU532">
        <f>_xlfn.RANK.AVG(Table2[[#This Row],[Sharpe Ratio Z-Score]],Table2[Sharpe Ratio Z-Score])</f>
        <v>221</v>
      </c>
      <c r="AV532">
        <f>(Table2[[#This Row],[Rank 1Y]]+Table2[[#This Row],[Rank 6M]]+Table2[[#This Row],[Rank Sharpe]])/3</f>
        <v>486</v>
      </c>
    </row>
    <row r="533" spans="1:48" hidden="1" x14ac:dyDescent="0.3">
      <c r="A533" t="s">
        <v>41</v>
      </c>
      <c r="B533" t="s">
        <v>42</v>
      </c>
      <c r="C533" t="s">
        <v>3135</v>
      </c>
      <c r="D533" t="s">
        <v>43</v>
      </c>
      <c r="E533">
        <v>583696.98189947498</v>
      </c>
      <c r="F533">
        <v>930.35</v>
      </c>
      <c r="G533">
        <v>27.067612316331498</v>
      </c>
      <c r="H533">
        <f>(Table2[[#This Row],[1Y Return vs Nifty]]-AVERAGE(Table2[1Y Return vs Nifty]))/_xlfn.STDEV.P(Table2[1Y Return vs Nifty])</f>
        <v>4.2725458102133046E-2</v>
      </c>
      <c r="I533">
        <v>-2.8502759892824301</v>
      </c>
      <c r="J533">
        <f>(Table2[[#This Row],[1M Return vs Nifty]]-AVERAGE(Table2[1M Return vs Nifty]))/_xlfn.STDEV.P(Table2[1M Return vs Nifty])</f>
        <v>-0.33328450937223597</v>
      </c>
      <c r="K533">
        <v>-14.404151039382199</v>
      </c>
      <c r="L533">
        <f>(Table2[[#This Row],[6M Return vs Nifty]]-AVERAGE(Table2[6M Return vs Nifty]))/_xlfn.STDEV.P(Table2[6M Return vs Nifty])</f>
        <v>-0.70057582498423843</v>
      </c>
      <c r="M533">
        <v>0.90640622265843096</v>
      </c>
      <c r="N533">
        <f>(Table2[[#This Row],[1W Return vs Nifty]]-AVERAGE(Table2[1W Return vs Nifty]))/_xlfn.STDEV.P(Table2[1W Return vs Nifty])</f>
        <v>-7.3891871307768975E-2</v>
      </c>
      <c r="O533">
        <v>940.99</v>
      </c>
      <c r="P533">
        <v>980.15531260522698</v>
      </c>
      <c r="Q533">
        <v>963.590652484119</v>
      </c>
      <c r="R533">
        <v>50.919233584548998</v>
      </c>
      <c r="S533" s="1">
        <f>(Table2[[#This Row],[Close Price]]-Table2[[#This Row],[20D EMA]])/Table2[[#This Row],[20D EMA]]</f>
        <v>-1.1307240246973917E-2</v>
      </c>
      <c r="T533" s="1">
        <f>(Table2[[#This Row],[Close Price]]-Table2[[#This Row],[50D EMA]])/Table2[[#This Row],[50D EMA]]</f>
        <v>-5.0813694487709046E-2</v>
      </c>
      <c r="U533" s="1">
        <f>(Table2[[#This Row],[Close Price]]-Table2[[#This Row],[200D EMA]])/Table2[[#This Row],[200D EMA]]</f>
        <v>-3.449665311553738E-2</v>
      </c>
      <c r="V533">
        <v>0.52914896433662695</v>
      </c>
      <c r="W533">
        <v>925.3</v>
      </c>
      <c r="X533">
        <v>932</v>
      </c>
      <c r="Y533">
        <v>896.65</v>
      </c>
      <c r="Z533">
        <v>947.45</v>
      </c>
      <c r="AA533">
        <v>925.3</v>
      </c>
      <c r="AB533">
        <v>932</v>
      </c>
      <c r="AC533" s="1">
        <f>(Table2[[#This Row],[Close Price]]/Table2[[#This Row],[Day Low]])-1</f>
        <v>5.4576893980331498E-3</v>
      </c>
      <c r="AD533" s="1">
        <f>(Table2[[#This Row],[Day High]]/Table2[[#This Row],[Close Price]])-1</f>
        <v>1.7735260923308349E-3</v>
      </c>
      <c r="AE533" s="1">
        <f>(Table2[[#This Row],[Close Price]]/Table2[[#This Row],[Current Week Low]])-1</f>
        <v>3.7584341716388803E-2</v>
      </c>
      <c r="AF533" s="1">
        <f>(Table2[[#This Row],[Current Week High]]/Table2[[#This Row],[Close Price]])-1</f>
        <v>1.8380179502337946E-2</v>
      </c>
      <c r="AG533" s="1">
        <f>(Table2[[#This Row],[Close Price]]/Table2[[#This Row],[Current Month Low]])-1</f>
        <v>5.4576893980331498E-3</v>
      </c>
      <c r="AH533" s="1">
        <f>(Table2[[#This Row],[Current Month High]]/Table2[[#This Row],[Close Price]])-1</f>
        <v>1.7735260923308349E-3</v>
      </c>
      <c r="AI533">
        <v>31.348417262320599</v>
      </c>
      <c r="AJ533">
        <v>55.5119097367321</v>
      </c>
      <c r="AK533" t="str">
        <f>IF(AND(Table2[[#This Row],[20D EMA]]&gt;Table2[[#This Row],[50D EMA]],Table2[[#This Row],[50D EMA]]&gt;Table2[[#This Row],[200D EMA]]),"Uptrend","Downtrend/NoTrend")</f>
        <v>Downtrend/NoTrend</v>
      </c>
      <c r="AL533">
        <v>-0.15</v>
      </c>
      <c r="AM533" t="s">
        <v>3180</v>
      </c>
      <c r="AN533">
        <v>-1.34</v>
      </c>
      <c r="AO533" t="s">
        <v>3180</v>
      </c>
      <c r="AP533">
        <v>-3.4254459825753002E-2</v>
      </c>
      <c r="AQ533">
        <f>(Table2[[#This Row],[Sharpe Ratio]]-AVERAGE(Table2[Sharpe Ratio]))/_xlfn.STDEV.P(Table2[Sharpe Ratio])</f>
        <v>-1.0939470990851179</v>
      </c>
      <c r="AR5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3">
        <f>_xlfn.RANK.AVG(Table2[[#This Row],[1Y Return vs Nifty Z-Score]],Table2[1Y Return vs Nifty Z-Score])</f>
        <v>283</v>
      </c>
      <c r="AT533">
        <f>_xlfn.RANK.AVG(Table2[[#This Row],[6M Return vs Nifty Z-Score]],Table2[6M Return vs Nifty Z-Score])</f>
        <v>552</v>
      </c>
      <c r="AU533">
        <f>_xlfn.RANK.AVG(Table2[[#This Row],[Sharpe Ratio Z-Score]],Table2[Sharpe Ratio Z-Score])</f>
        <v>629</v>
      </c>
      <c r="AV533">
        <f>(Table2[[#This Row],[Rank 1Y]]+Table2[[#This Row],[Rank 6M]]+Table2[[#This Row],[Rank Sharpe]])/3</f>
        <v>488</v>
      </c>
    </row>
    <row r="534" spans="1:48" hidden="1" x14ac:dyDescent="0.3">
      <c r="A534" t="s">
        <v>848</v>
      </c>
      <c r="B534" t="s">
        <v>849</v>
      </c>
      <c r="C534" t="s">
        <v>3135</v>
      </c>
      <c r="D534" t="s">
        <v>502</v>
      </c>
      <c r="E534">
        <v>18536.018749160699</v>
      </c>
      <c r="F534">
        <v>453.35</v>
      </c>
      <c r="G534">
        <v>-51.489120691075499</v>
      </c>
      <c r="H534">
        <f>(Table2[[#This Row],[1Y Return vs Nifty]]-AVERAGE(Table2[1Y Return vs Nifty]))/_xlfn.STDEV.P(Table2[1Y Return vs Nifty])</f>
        <v>-1.2844882011980008</v>
      </c>
      <c r="I534">
        <v>-1.1295176478286</v>
      </c>
      <c r="J534">
        <f>(Table2[[#This Row],[1M Return vs Nifty]]-AVERAGE(Table2[1M Return vs Nifty]))/_xlfn.STDEV.P(Table2[1M Return vs Nifty])</f>
        <v>-0.14940125651835978</v>
      </c>
      <c r="K534">
        <v>6.4460056058325703</v>
      </c>
      <c r="L534">
        <f>(Table2[[#This Row],[6M Return vs Nifty]]-AVERAGE(Table2[6M Return vs Nifty]))/_xlfn.STDEV.P(Table2[6M Return vs Nifty])</f>
        <v>2.4736086450679141E-2</v>
      </c>
      <c r="M534">
        <v>7.4075256242381098</v>
      </c>
      <c r="N534">
        <f>(Table2[[#This Row],[1W Return vs Nifty]]-AVERAGE(Table2[1W Return vs Nifty]))/_xlfn.STDEV.P(Table2[1W Return vs Nifty])</f>
        <v>1.1608532479650211</v>
      </c>
      <c r="O534">
        <v>440.64</v>
      </c>
      <c r="P534">
        <v>453.68684144842598</v>
      </c>
      <c r="Q534">
        <v>470.06976897744403</v>
      </c>
      <c r="R534">
        <v>42.054956744451701</v>
      </c>
      <c r="S534" s="1">
        <f>(Table2[[#This Row],[Close Price]]-Table2[[#This Row],[20D EMA]])/Table2[[#This Row],[20D EMA]]</f>
        <v>2.8844408133623902E-2</v>
      </c>
      <c r="T534" s="1">
        <f>(Table2[[#This Row],[Close Price]]-Table2[[#This Row],[50D EMA]])/Table2[[#This Row],[50D EMA]]</f>
        <v>-7.4245364346598255E-4</v>
      </c>
      <c r="U534" s="1">
        <f>(Table2[[#This Row],[Close Price]]-Table2[[#This Row],[200D EMA]])/Table2[[#This Row],[200D EMA]]</f>
        <v>-3.5568696565650218E-2</v>
      </c>
      <c r="V534">
        <v>0.76424202452535905</v>
      </c>
      <c r="W534">
        <v>437.9</v>
      </c>
      <c r="X534">
        <v>456.3</v>
      </c>
      <c r="Y534">
        <v>397.45</v>
      </c>
      <c r="Z534">
        <v>456.3</v>
      </c>
      <c r="AA534">
        <v>437.9</v>
      </c>
      <c r="AB534">
        <v>456.3</v>
      </c>
      <c r="AC534" s="1">
        <f>(Table2[[#This Row],[Close Price]]/Table2[[#This Row],[Day Low]])-1</f>
        <v>3.5282027860242149E-2</v>
      </c>
      <c r="AD534" s="1">
        <f>(Table2[[#This Row],[Day High]]/Table2[[#This Row],[Close Price]])-1</f>
        <v>6.5071137090548792E-3</v>
      </c>
      <c r="AE534" s="1">
        <f>(Table2[[#This Row],[Close Price]]/Table2[[#This Row],[Current Week Low]])-1</f>
        <v>0.14064662221663116</v>
      </c>
      <c r="AF534" s="1">
        <f>(Table2[[#This Row],[Current Week High]]/Table2[[#This Row],[Close Price]])-1</f>
        <v>6.5071137090548792E-3</v>
      </c>
      <c r="AG534" s="1">
        <f>(Table2[[#This Row],[Close Price]]/Table2[[#This Row],[Current Month Low]])-1</f>
        <v>3.5282027860242149E-2</v>
      </c>
      <c r="AH534" s="1">
        <f>(Table2[[#This Row],[Current Month High]]/Table2[[#This Row],[Close Price]])-1</f>
        <v>6.5071137090548792E-3</v>
      </c>
      <c r="AI534">
        <v>44.561183378426598</v>
      </c>
      <c r="AJ534">
        <v>48.991060864992697</v>
      </c>
      <c r="AK534" t="str">
        <f>IF(AND(Table2[[#This Row],[20D EMA]]&gt;Table2[[#This Row],[50D EMA]],Table2[[#This Row],[50D EMA]]&gt;Table2[[#This Row],[200D EMA]]),"Uptrend","Downtrend/NoTrend")</f>
        <v>Downtrend/NoTrend</v>
      </c>
      <c r="AL534">
        <v>7.0000000000000007E-2</v>
      </c>
      <c r="AM534" t="s">
        <v>3181</v>
      </c>
      <c r="AN534">
        <v>-3.33</v>
      </c>
      <c r="AO534" t="s">
        <v>3180</v>
      </c>
      <c r="AP534">
        <v>2.2384885553192999E-2</v>
      </c>
      <c r="AQ534">
        <f>(Table2[[#This Row],[Sharpe Ratio]]-AVERAGE(Table2[Sharpe Ratio]))/_xlfn.STDEV.P(Table2[Sharpe Ratio])</f>
        <v>-0.4211036276593742</v>
      </c>
      <c r="AR5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4">
        <f>_xlfn.RANK.AVG(Table2[[#This Row],[1Y Return vs Nifty Z-Score]],Table2[1Y Return vs Nifty Z-Score])</f>
        <v>713</v>
      </c>
      <c r="AT534">
        <f>_xlfn.RANK.AVG(Table2[[#This Row],[6M Return vs Nifty Z-Score]],Table2[6M Return vs Nifty Z-Score])</f>
        <v>308</v>
      </c>
      <c r="AU534">
        <f>_xlfn.RANK.AVG(Table2[[#This Row],[Sharpe Ratio Z-Score]],Table2[Sharpe Ratio Z-Score])</f>
        <v>444</v>
      </c>
      <c r="AV534">
        <f>(Table2[[#This Row],[Rank 1Y]]+Table2[[#This Row],[Rank 6M]]+Table2[[#This Row],[Rank Sharpe]])/3</f>
        <v>488.33333333333331</v>
      </c>
    </row>
    <row r="535" spans="1:48" x14ac:dyDescent="0.3">
      <c r="A535" t="s">
        <v>505</v>
      </c>
      <c r="B535" t="s">
        <v>506</v>
      </c>
      <c r="C535" t="s">
        <v>3146</v>
      </c>
      <c r="D535" t="s">
        <v>470</v>
      </c>
      <c r="E535">
        <v>42186.687030997302</v>
      </c>
      <c r="F535">
        <v>1541.15</v>
      </c>
      <c r="G535">
        <v>-27.037622628425801</v>
      </c>
      <c r="H535">
        <f>(Table2[[#This Row],[1Y Return vs Nifty]]-AVERAGE(Table2[1Y Return vs Nifty]))/_xlfn.STDEV.P(Table2[1Y Return vs Nifty])</f>
        <v>-0.87138087128855113</v>
      </c>
      <c r="I535">
        <v>1.6980893784190401</v>
      </c>
      <c r="J535">
        <f>(Table2[[#This Row],[1M Return vs Nifty]]-AVERAGE(Table2[1M Return vs Nifty]))/_xlfn.STDEV.P(Table2[1M Return vs Nifty])</f>
        <v>0.15276178709623511</v>
      </c>
      <c r="K535">
        <v>-10.602815735086599</v>
      </c>
      <c r="L535">
        <f>(Table2[[#This Row],[6M Return vs Nifty]]-AVERAGE(Table2[6M Return vs Nifty]))/_xlfn.STDEV.P(Table2[6M Return vs Nifty])</f>
        <v>-0.56833922731836639</v>
      </c>
      <c r="M535">
        <v>1.1438010323123899</v>
      </c>
      <c r="N535">
        <f>(Table2[[#This Row],[1W Return vs Nifty]]-AVERAGE(Table2[1W Return vs Nifty]))/_xlfn.STDEV.P(Table2[1W Return vs Nifty])</f>
        <v>-2.8803931146310864E-2</v>
      </c>
      <c r="O535">
        <v>1518.48</v>
      </c>
      <c r="P535">
        <v>1508.3825345852599</v>
      </c>
      <c r="Q535">
        <v>1508.0096678375101</v>
      </c>
      <c r="R535">
        <v>43.767279288216102</v>
      </c>
      <c r="S535" s="1">
        <f>(Table2[[#This Row],[Close Price]]-Table2[[#This Row],[20D EMA]])/Table2[[#This Row],[20D EMA]]</f>
        <v>1.4929403087297871E-2</v>
      </c>
      <c r="T535" s="1">
        <f>(Table2[[#This Row],[Close Price]]-Table2[[#This Row],[50D EMA]])/Table2[[#This Row],[50D EMA]]</f>
        <v>2.1723577848075395E-2</v>
      </c>
      <c r="U535" s="1">
        <f>(Table2[[#This Row],[Close Price]]-Table2[[#This Row],[200D EMA]])/Table2[[#This Row],[200D EMA]]</f>
        <v>2.1976206697675464E-2</v>
      </c>
      <c r="V535">
        <v>0.96471214129274496</v>
      </c>
      <c r="W535">
        <v>1517.6</v>
      </c>
      <c r="X535">
        <v>1544.5</v>
      </c>
      <c r="Y535">
        <v>1376.7</v>
      </c>
      <c r="Z535">
        <v>1554.9</v>
      </c>
      <c r="AA535">
        <v>1517.6</v>
      </c>
      <c r="AB535">
        <v>1544.5</v>
      </c>
      <c r="AC535" s="1">
        <f>(Table2[[#This Row],[Close Price]]/Table2[[#This Row],[Day Low]])-1</f>
        <v>1.5517923036373338E-2</v>
      </c>
      <c r="AD535" s="1">
        <f>(Table2[[#This Row],[Day High]]/Table2[[#This Row],[Close Price]])-1</f>
        <v>2.1737014567042579E-3</v>
      </c>
      <c r="AE535" s="1">
        <f>(Table2[[#This Row],[Close Price]]/Table2[[#This Row],[Current Week Low]])-1</f>
        <v>0.11945231350330499</v>
      </c>
      <c r="AF535" s="1">
        <f>(Table2[[#This Row],[Current Week High]]/Table2[[#This Row],[Close Price]])-1</f>
        <v>8.92190896408529E-3</v>
      </c>
      <c r="AG535" s="1">
        <f>(Table2[[#This Row],[Close Price]]/Table2[[#This Row],[Current Month Low]])-1</f>
        <v>1.5517923036373338E-2</v>
      </c>
      <c r="AH535" s="1">
        <f>(Table2[[#This Row],[Current Month High]]/Table2[[#This Row],[Close Price]])-1</f>
        <v>2.1737014567042579E-3</v>
      </c>
      <c r="AI535">
        <v>15.108847289361799</v>
      </c>
      <c r="AJ535">
        <v>18.095785440613</v>
      </c>
      <c r="AK535" t="str">
        <f>IF(AND(Table2[[#This Row],[20D EMA]]&gt;Table2[[#This Row],[50D EMA]],Table2[[#This Row],[50D EMA]]&gt;Table2[[#This Row],[200D EMA]]),"Uptrend","Downtrend/NoTrend")</f>
        <v>Uptrend</v>
      </c>
      <c r="AL535">
        <v>0.02</v>
      </c>
      <c r="AM535" t="s">
        <v>3181</v>
      </c>
      <c r="AN535">
        <v>-2.46</v>
      </c>
      <c r="AO535" t="s">
        <v>3180</v>
      </c>
      <c r="AP535">
        <v>5.9010872580865001E-2</v>
      </c>
      <c r="AQ535">
        <f>(Table2[[#This Row],[Sharpe Ratio]]-AVERAGE(Table2[Sharpe Ratio]))/_xlfn.STDEV.P(Table2[Sharpe Ratio])</f>
        <v>1.3992436590930414E-2</v>
      </c>
      <c r="AR5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-1.3017698060660627</v>
      </c>
      <c r="AS535">
        <f>_xlfn.RANK.AVG(Table2[[#This Row],[1Y Return vs Nifty Z-Score]],Table2[1Y Return vs Nifty Z-Score])</f>
        <v>622</v>
      </c>
      <c r="AT535">
        <f>_xlfn.RANK.AVG(Table2[[#This Row],[6M Return vs Nifty Z-Score]],Table2[6M Return vs Nifty Z-Score])</f>
        <v>517</v>
      </c>
      <c r="AU535">
        <f>_xlfn.RANK.AVG(Table2[[#This Row],[Sharpe Ratio Z-Score]],Table2[Sharpe Ratio Z-Score])</f>
        <v>330</v>
      </c>
      <c r="AV535">
        <f>(Table2[[#This Row],[Rank 1Y]]+Table2[[#This Row],[Rank 6M]]+Table2[[#This Row],[Rank Sharpe]])/3</f>
        <v>489.66666666666669</v>
      </c>
    </row>
    <row r="536" spans="1:48" hidden="1" x14ac:dyDescent="0.3">
      <c r="A536" t="s">
        <v>1971</v>
      </c>
      <c r="B536" t="s">
        <v>1972</v>
      </c>
      <c r="C536" t="s">
        <v>3134</v>
      </c>
      <c r="D536" t="s">
        <v>21</v>
      </c>
      <c r="E536">
        <v>3429.8047752065499</v>
      </c>
      <c r="F536">
        <v>592.25</v>
      </c>
      <c r="G536">
        <v>-38.486413929197603</v>
      </c>
      <c r="H536">
        <f>(Table2[[#This Row],[1Y Return vs Nifty]]-AVERAGE(Table2[1Y Return vs Nifty]))/_xlfn.STDEV.P(Table2[1Y Return vs Nifty])</f>
        <v>-1.0648078585771923</v>
      </c>
      <c r="I536">
        <v>0.89473551430177001</v>
      </c>
      <c r="J536">
        <f>(Table2[[#This Row],[1M Return vs Nifty]]-AVERAGE(Table2[1M Return vs Nifty]))/_xlfn.STDEV.P(Table2[1M Return vs Nifty])</f>
        <v>6.69139848988584E-2</v>
      </c>
      <c r="K536">
        <v>-7.3491648719644402</v>
      </c>
      <c r="L536">
        <f>(Table2[[#This Row],[6M Return vs Nifty]]-AVERAGE(Table2[6M Return vs Nifty]))/_xlfn.STDEV.P(Table2[6M Return vs Nifty])</f>
        <v>-0.45515486295942437</v>
      </c>
      <c r="M536">
        <v>1.8431396064535801</v>
      </c>
      <c r="N536">
        <f>(Table2[[#This Row],[1W Return vs Nifty]]-AVERAGE(Table2[1W Return vs Nifty]))/_xlfn.STDEV.P(Table2[1W Return vs Nifty])</f>
        <v>0.1040201008088948</v>
      </c>
      <c r="O536">
        <v>587</v>
      </c>
      <c r="P536">
        <v>601.110932961044</v>
      </c>
      <c r="Q536">
        <v>601.08706469330298</v>
      </c>
      <c r="R536">
        <v>49.821370317046899</v>
      </c>
      <c r="S536" s="1">
        <f>(Table2[[#This Row],[Close Price]]-Table2[[#This Row],[20D EMA]])/Table2[[#This Row],[20D EMA]]</f>
        <v>8.9437819420783646E-3</v>
      </c>
      <c r="T536" s="1">
        <f>(Table2[[#This Row],[Close Price]]-Table2[[#This Row],[50D EMA]])/Table2[[#This Row],[50D EMA]]</f>
        <v>-1.4740927963821027E-2</v>
      </c>
      <c r="U536" s="1">
        <f>(Table2[[#This Row],[Close Price]]-Table2[[#This Row],[200D EMA]])/Table2[[#This Row],[200D EMA]]</f>
        <v>-1.4701804800627306E-2</v>
      </c>
      <c r="V536">
        <v>0.21493172654193801</v>
      </c>
      <c r="W536">
        <v>585</v>
      </c>
      <c r="X536">
        <v>595</v>
      </c>
      <c r="Y536">
        <v>546</v>
      </c>
      <c r="Z536">
        <v>595</v>
      </c>
      <c r="AA536">
        <v>585</v>
      </c>
      <c r="AB536">
        <v>595</v>
      </c>
      <c r="AC536" s="1">
        <f>(Table2[[#This Row],[Close Price]]/Table2[[#This Row],[Day Low]])-1</f>
        <v>1.2393162393162349E-2</v>
      </c>
      <c r="AD536" s="1">
        <f>(Table2[[#This Row],[Day High]]/Table2[[#This Row],[Close Price]])-1</f>
        <v>4.6433094132545261E-3</v>
      </c>
      <c r="AE536" s="1">
        <f>(Table2[[#This Row],[Close Price]]/Table2[[#This Row],[Current Week Low]])-1</f>
        <v>8.4706959706959628E-2</v>
      </c>
      <c r="AF536" s="1">
        <f>(Table2[[#This Row],[Current Week High]]/Table2[[#This Row],[Close Price]])-1</f>
        <v>4.6433094132545261E-3</v>
      </c>
      <c r="AG536" s="1">
        <f>(Table2[[#This Row],[Close Price]]/Table2[[#This Row],[Current Month Low]])-1</f>
        <v>1.2393162393162349E-2</v>
      </c>
      <c r="AH536" s="1">
        <f>(Table2[[#This Row],[Current Month High]]/Table2[[#This Row],[Close Price]])-1</f>
        <v>4.6433094132545261E-3</v>
      </c>
      <c r="AI536">
        <v>33.642887294216898</v>
      </c>
      <c r="AJ536">
        <v>31.6111111111111</v>
      </c>
      <c r="AK536" t="str">
        <f>IF(AND(Table2[[#This Row],[20D EMA]]&gt;Table2[[#This Row],[50D EMA]],Table2[[#This Row],[50D EMA]]&gt;Table2[[#This Row],[200D EMA]]),"Uptrend","Downtrend/NoTrend")</f>
        <v>Downtrend/NoTrend</v>
      </c>
      <c r="AL536">
        <v>0.04</v>
      </c>
      <c r="AM536" t="s">
        <v>3181</v>
      </c>
      <c r="AN536">
        <v>-2.31</v>
      </c>
      <c r="AO536" t="s">
        <v>3180</v>
      </c>
      <c r="AP536">
        <v>6.2599981369648006E-2</v>
      </c>
      <c r="AQ536">
        <f>(Table2[[#This Row],[Sharpe Ratio]]-AVERAGE(Table2[Sharpe Ratio]))/_xlfn.STDEV.P(Table2[Sharpe Ratio])</f>
        <v>5.6629024295333397E-2</v>
      </c>
      <c r="AR5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6">
        <f>_xlfn.RANK.AVG(Table2[[#This Row],[1Y Return vs Nifty Z-Score]],Table2[1Y Return vs Nifty Z-Score])</f>
        <v>676</v>
      </c>
      <c r="AT536">
        <f>_xlfn.RANK.AVG(Table2[[#This Row],[6M Return vs Nifty Z-Score]],Table2[6M Return vs Nifty Z-Score])</f>
        <v>474</v>
      </c>
      <c r="AU536">
        <f>_xlfn.RANK.AVG(Table2[[#This Row],[Sharpe Ratio Z-Score]],Table2[Sharpe Ratio Z-Score])</f>
        <v>320</v>
      </c>
      <c r="AV536">
        <f>(Table2[[#This Row],[Rank 1Y]]+Table2[[#This Row],[Rank 6M]]+Table2[[#This Row],[Rank Sharpe]])/3</f>
        <v>490</v>
      </c>
    </row>
    <row r="537" spans="1:48" hidden="1" x14ac:dyDescent="0.3">
      <c r="A537" t="s">
        <v>443</v>
      </c>
      <c r="B537" t="s">
        <v>444</v>
      </c>
      <c r="C537" t="s">
        <v>3136</v>
      </c>
      <c r="D537" t="s">
        <v>27</v>
      </c>
      <c r="E537">
        <v>50566.095730554101</v>
      </c>
      <c r="F537">
        <v>1790.8</v>
      </c>
      <c r="G537">
        <v>-20.863032804756401</v>
      </c>
      <c r="H537">
        <f>(Table2[[#This Row],[1Y Return vs Nifty]]-AVERAGE(Table2[1Y Return vs Nifty]))/_xlfn.STDEV.P(Table2[1Y Return vs Nifty])</f>
        <v>-0.76706136052456686</v>
      </c>
      <c r="I537">
        <v>-11.470317744308799</v>
      </c>
      <c r="J537">
        <f>(Table2[[#This Row],[1M Return vs Nifty]]-AVERAGE(Table2[1M Return vs Nifty]))/_xlfn.STDEV.P(Table2[1M Return vs Nifty])</f>
        <v>-1.2544372822312559</v>
      </c>
      <c r="K537">
        <v>-4.8171453431284696</v>
      </c>
      <c r="L537">
        <f>(Table2[[#This Row],[6M Return vs Nifty]]-AVERAGE(Table2[6M Return vs Nifty]))/_xlfn.STDEV.P(Table2[6M Return vs Nifty])</f>
        <v>-0.36707380172327075</v>
      </c>
      <c r="M537">
        <v>-1.2797862251394301</v>
      </c>
      <c r="N537">
        <f>(Table2[[#This Row],[1W Return vs Nifty]]-AVERAGE(Table2[1W Return vs Nifty]))/_xlfn.STDEV.P(Table2[1W Return vs Nifty])</f>
        <v>-0.48911120323597962</v>
      </c>
      <c r="O537">
        <v>1856.36</v>
      </c>
      <c r="P537">
        <v>1908.4039363842301</v>
      </c>
      <c r="Q537">
        <v>1856.2090675515501</v>
      </c>
      <c r="R537">
        <v>28.240772780404399</v>
      </c>
      <c r="S537" s="1">
        <f>(Table2[[#This Row],[Close Price]]-Table2[[#This Row],[20D EMA]])/Table2[[#This Row],[20D EMA]]</f>
        <v>-3.5316425693292221E-2</v>
      </c>
      <c r="T537" s="1">
        <f>(Table2[[#This Row],[Close Price]]-Table2[[#This Row],[50D EMA]])/Table2[[#This Row],[50D EMA]]</f>
        <v>-6.1624236956379988E-2</v>
      </c>
      <c r="U537" s="1">
        <f>(Table2[[#This Row],[Close Price]]-Table2[[#This Row],[200D EMA]])/Table2[[#This Row],[200D EMA]]</f>
        <v>-3.523798514669934E-2</v>
      </c>
      <c r="V537">
        <v>0.822084402931202</v>
      </c>
      <c r="W537">
        <v>1778.5</v>
      </c>
      <c r="X537">
        <v>1797.45</v>
      </c>
      <c r="Y537">
        <v>1747.15</v>
      </c>
      <c r="Z537">
        <v>1825</v>
      </c>
      <c r="AA537">
        <v>1778.5</v>
      </c>
      <c r="AB537">
        <v>1797.45</v>
      </c>
      <c r="AC537" s="1">
        <f>(Table2[[#This Row],[Close Price]]/Table2[[#This Row],[Day Low]])-1</f>
        <v>6.9159403992127277E-3</v>
      </c>
      <c r="AD537" s="1">
        <f>(Table2[[#This Row],[Day High]]/Table2[[#This Row],[Close Price]])-1</f>
        <v>3.7134241679697144E-3</v>
      </c>
      <c r="AE537" s="1">
        <f>(Table2[[#This Row],[Close Price]]/Table2[[#This Row],[Current Week Low]])-1</f>
        <v>2.498354462982566E-2</v>
      </c>
      <c r="AF537" s="1">
        <f>(Table2[[#This Row],[Current Week High]]/Table2[[#This Row],[Close Price]])-1</f>
        <v>1.9097610006700849E-2</v>
      </c>
      <c r="AG537" s="1">
        <f>(Table2[[#This Row],[Close Price]]/Table2[[#This Row],[Current Month Low]])-1</f>
        <v>6.9159403992127277E-3</v>
      </c>
      <c r="AH537" s="1">
        <f>(Table2[[#This Row],[Current Month High]]/Table2[[#This Row],[Close Price]])-1</f>
        <v>3.7134241679697144E-3</v>
      </c>
      <c r="AI537">
        <v>21.454098726825901</v>
      </c>
      <c r="AJ537">
        <v>12.945034845952501</v>
      </c>
      <c r="AK537" t="str">
        <f>IF(AND(Table2[[#This Row],[20D EMA]]&gt;Table2[[#This Row],[50D EMA]],Table2[[#This Row],[50D EMA]]&gt;Table2[[#This Row],[200D EMA]]),"Uptrend","Downtrend/NoTrend")</f>
        <v>Downtrend/NoTrend</v>
      </c>
      <c r="AL537">
        <v>-0.05</v>
      </c>
      <c r="AM537" t="s">
        <v>3180</v>
      </c>
      <c r="AN537">
        <v>-6.85</v>
      </c>
      <c r="AO537" t="s">
        <v>3180</v>
      </c>
      <c r="AP537">
        <v>2.3363402230112001E-2</v>
      </c>
      <c r="AQ537">
        <f>(Table2[[#This Row],[Sharpe Ratio]]-AVERAGE(Table2[Sharpe Ratio]))/_xlfn.STDEV.P(Table2[Sharpe Ratio])</f>
        <v>-0.40947940154339058</v>
      </c>
      <c r="AR5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7">
        <f>_xlfn.RANK.AVG(Table2[[#This Row],[1Y Return vs Nifty Z-Score]],Table2[1Y Return vs Nifty Z-Score])</f>
        <v>590</v>
      </c>
      <c r="AT537">
        <f>_xlfn.RANK.AVG(Table2[[#This Row],[6M Return vs Nifty Z-Score]],Table2[6M Return vs Nifty Z-Score])</f>
        <v>440</v>
      </c>
      <c r="AU537">
        <f>_xlfn.RANK.AVG(Table2[[#This Row],[Sharpe Ratio Z-Score]],Table2[Sharpe Ratio Z-Score])</f>
        <v>441</v>
      </c>
      <c r="AV537">
        <f>(Table2[[#This Row],[Rank 1Y]]+Table2[[#This Row],[Rank 6M]]+Table2[[#This Row],[Rank Sharpe]])/3</f>
        <v>490.33333333333331</v>
      </c>
    </row>
    <row r="538" spans="1:48" hidden="1" x14ac:dyDescent="0.3">
      <c r="A538" t="s">
        <v>132</v>
      </c>
      <c r="B538" t="s">
        <v>133</v>
      </c>
      <c r="C538" t="s">
        <v>3135</v>
      </c>
      <c r="D538" t="s">
        <v>54</v>
      </c>
      <c r="E538">
        <v>204720.077249861</v>
      </c>
      <c r="F538">
        <v>326.2</v>
      </c>
      <c r="G538">
        <v>21.882929339074401</v>
      </c>
      <c r="H538">
        <f>(Table2[[#This Row],[1Y Return vs Nifty]]-AVERAGE(Table2[1Y Return vs Nifty]))/_xlfn.STDEV.P(Table2[1Y Return vs Nifty])</f>
        <v>-4.4869606039697911E-2</v>
      </c>
      <c r="I538">
        <v>-2.70372189621389</v>
      </c>
      <c r="J538">
        <f>(Table2[[#This Row],[1M Return vs Nifty]]-AVERAGE(Table2[1M Return vs Nifty]))/_xlfn.STDEV.P(Table2[1M Return vs Nifty])</f>
        <v>-0.3176234820778836</v>
      </c>
      <c r="K538">
        <v>-21.5970548139912</v>
      </c>
      <c r="L538">
        <f>(Table2[[#This Row],[6M Return vs Nifty]]-AVERAGE(Table2[6M Return vs Nifty]))/_xlfn.STDEV.P(Table2[6M Return vs Nifty])</f>
        <v>-0.95079451035447238</v>
      </c>
      <c r="M538">
        <v>0.95293276848487796</v>
      </c>
      <c r="N538">
        <f>(Table2[[#This Row],[1W Return vs Nifty]]-AVERAGE(Table2[1W Return vs Nifty]))/_xlfn.STDEV.P(Table2[1W Return vs Nifty])</f>
        <v>-6.5055173836581451E-2</v>
      </c>
      <c r="O538">
        <v>327.63</v>
      </c>
      <c r="P538">
        <v>334.265504581644</v>
      </c>
      <c r="Q538">
        <v>316.42346729902101</v>
      </c>
      <c r="R538">
        <v>42.147719692890803</v>
      </c>
      <c r="S538" s="1">
        <f>(Table2[[#This Row],[Close Price]]-Table2[[#This Row],[20D EMA]])/Table2[[#This Row],[20D EMA]]</f>
        <v>-4.3646796691389888E-3</v>
      </c>
      <c r="T538" s="1">
        <f>(Table2[[#This Row],[Close Price]]-Table2[[#This Row],[50D EMA]])/Table2[[#This Row],[50D EMA]]</f>
        <v>-2.4129036562532929E-2</v>
      </c>
      <c r="U538" s="1">
        <f>(Table2[[#This Row],[Close Price]]-Table2[[#This Row],[200D EMA]])/Table2[[#This Row],[200D EMA]]</f>
        <v>3.0896989987598253E-2</v>
      </c>
      <c r="V538">
        <v>0.57153841984894205</v>
      </c>
      <c r="W538">
        <v>324.2</v>
      </c>
      <c r="X538">
        <v>326.85000000000002</v>
      </c>
      <c r="Y538">
        <v>310.64999999999998</v>
      </c>
      <c r="Z538">
        <v>326.95</v>
      </c>
      <c r="AA538">
        <v>324.2</v>
      </c>
      <c r="AB538">
        <v>326.85000000000002</v>
      </c>
      <c r="AC538" s="1">
        <f>(Table2[[#This Row],[Close Price]]/Table2[[#This Row],[Day Low]])-1</f>
        <v>6.1690314620603814E-3</v>
      </c>
      <c r="AD538" s="1">
        <f>(Table2[[#This Row],[Day High]]/Table2[[#This Row],[Close Price]])-1</f>
        <v>1.9926425505825129E-3</v>
      </c>
      <c r="AE538" s="1">
        <f>(Table2[[#This Row],[Close Price]]/Table2[[#This Row],[Current Week Low]])-1</f>
        <v>5.0056333494286287E-2</v>
      </c>
      <c r="AF538" s="1">
        <f>(Table2[[#This Row],[Current Week High]]/Table2[[#This Row],[Close Price]])-1</f>
        <v>2.2992029429798055E-3</v>
      </c>
      <c r="AG538" s="1">
        <f>(Table2[[#This Row],[Close Price]]/Table2[[#This Row],[Current Month Low]])-1</f>
        <v>6.1690314620603814E-3</v>
      </c>
      <c r="AH538" s="1">
        <f>(Table2[[#This Row],[Current Month High]]/Table2[[#This Row],[Close Price]])-1</f>
        <v>1.9926425505825129E-3</v>
      </c>
      <c r="AI538">
        <v>20.999386879215201</v>
      </c>
      <c r="AJ538">
        <v>52.572497661365702</v>
      </c>
      <c r="AK538" t="str">
        <f>IF(AND(Table2[[#This Row],[20D EMA]]&gt;Table2[[#This Row],[50D EMA]],Table2[[#This Row],[50D EMA]]&gt;Table2[[#This Row],[200D EMA]]),"Uptrend","Downtrend/NoTrend")</f>
        <v>Downtrend/NoTrend</v>
      </c>
      <c r="AL538">
        <v>-0.04</v>
      </c>
      <c r="AM538" t="s">
        <v>3180</v>
      </c>
      <c r="AN538">
        <v>-2.23</v>
      </c>
      <c r="AO538" t="s">
        <v>3180</v>
      </c>
      <c r="AQ538">
        <f>(Table2[[#This Row],[Sharpe Ratio]]-AVERAGE(Table2[Sharpe Ratio]))/_xlfn.STDEV.P(Table2[Sharpe Ratio])</f>
        <v>-0.68702344015560113</v>
      </c>
      <c r="AR5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8">
        <f>_xlfn.RANK.AVG(Table2[[#This Row],[1Y Return vs Nifty Z-Score]],Table2[1Y Return vs Nifty Z-Score])</f>
        <v>306</v>
      </c>
      <c r="AT538">
        <f>_xlfn.RANK.AVG(Table2[[#This Row],[6M Return vs Nifty Z-Score]],Table2[6M Return vs Nifty Z-Score])</f>
        <v>637</v>
      </c>
      <c r="AU538">
        <f>_xlfn.RANK.AVG(Table2[[#This Row],[Sharpe Ratio Z-Score]],Table2[Sharpe Ratio Z-Score])</f>
        <v>529.5</v>
      </c>
      <c r="AV538">
        <f>(Table2[[#This Row],[Rank 1Y]]+Table2[[#This Row],[Rank 6M]]+Table2[[#This Row],[Rank Sharpe]])/3</f>
        <v>490.83333333333331</v>
      </c>
    </row>
    <row r="539" spans="1:48" hidden="1" x14ac:dyDescent="0.3">
      <c r="A539" t="s">
        <v>1654</v>
      </c>
      <c r="B539" t="s">
        <v>1655</v>
      </c>
      <c r="C539" t="s">
        <v>3140</v>
      </c>
      <c r="D539" t="s">
        <v>935</v>
      </c>
      <c r="E539">
        <v>5382.5827368829096</v>
      </c>
      <c r="F539">
        <v>186.22</v>
      </c>
      <c r="G539">
        <v>7.7381419567591401</v>
      </c>
      <c r="H539">
        <f>(Table2[[#This Row],[1Y Return vs Nifty]]-AVERAGE(Table2[1Y Return vs Nifty]))/_xlfn.STDEV.P(Table2[1Y Return vs Nifty])</f>
        <v>-0.2838453666525394</v>
      </c>
      <c r="I539">
        <v>-7.7364790976466598</v>
      </c>
      <c r="J539">
        <f>(Table2[[#This Row],[1M Return vs Nifty]]-AVERAGE(Table2[1M Return vs Nifty]))/_xlfn.STDEV.P(Table2[1M Return vs Nifty])</f>
        <v>-0.85543273903685024</v>
      </c>
      <c r="K539">
        <v>-26.7111815531796</v>
      </c>
      <c r="L539">
        <f>(Table2[[#This Row],[6M Return vs Nifty]]-AVERAGE(Table2[6M Return vs Nifty]))/_xlfn.STDEV.P(Table2[6M Return vs Nifty])</f>
        <v>-1.1286990270273711</v>
      </c>
      <c r="M539">
        <v>4.8961858025860199</v>
      </c>
      <c r="N539">
        <f>(Table2[[#This Row],[1W Return vs Nifty]]-AVERAGE(Table2[1W Return vs Nifty]))/_xlfn.STDEV.P(Table2[1W Return vs Nifty])</f>
        <v>0.68387929992972563</v>
      </c>
      <c r="O539">
        <v>186.56</v>
      </c>
      <c r="P539">
        <v>197.45033251224899</v>
      </c>
      <c r="Q539">
        <v>197.57970966932101</v>
      </c>
      <c r="R539">
        <v>56.820401508449798</v>
      </c>
      <c r="S539" s="1">
        <f>(Table2[[#This Row],[Close Price]]-Table2[[#This Row],[20D EMA]])/Table2[[#This Row],[20D EMA]]</f>
        <v>-1.8224699828473597E-3</v>
      </c>
      <c r="T539" s="1">
        <f>(Table2[[#This Row],[Close Price]]-Table2[[#This Row],[50D EMA]])/Table2[[#This Row],[50D EMA]]</f>
        <v>-5.6876746518278509E-2</v>
      </c>
      <c r="U539" s="1">
        <f>(Table2[[#This Row],[Close Price]]-Table2[[#This Row],[200D EMA]])/Table2[[#This Row],[200D EMA]]</f>
        <v>-5.7494312995667256E-2</v>
      </c>
      <c r="V539">
        <v>0.71814003897071099</v>
      </c>
      <c r="W539">
        <v>183.5</v>
      </c>
      <c r="X539">
        <v>188.2</v>
      </c>
      <c r="Y539">
        <v>169.8</v>
      </c>
      <c r="Z539">
        <v>188.2</v>
      </c>
      <c r="AA539">
        <v>183.5</v>
      </c>
      <c r="AB539">
        <v>188.2</v>
      </c>
      <c r="AC539" s="1">
        <f>(Table2[[#This Row],[Close Price]]/Table2[[#This Row],[Day Low]])-1</f>
        <v>1.4822888283378743E-2</v>
      </c>
      <c r="AD539" s="1">
        <f>(Table2[[#This Row],[Day High]]/Table2[[#This Row],[Close Price]])-1</f>
        <v>1.0632585114380699E-2</v>
      </c>
      <c r="AE539" s="1">
        <f>(Table2[[#This Row],[Close Price]]/Table2[[#This Row],[Current Week Low]])-1</f>
        <v>9.670200235571258E-2</v>
      </c>
      <c r="AF539" s="1">
        <f>(Table2[[#This Row],[Current Week High]]/Table2[[#This Row],[Close Price]])-1</f>
        <v>1.0632585114380699E-2</v>
      </c>
      <c r="AG539" s="1">
        <f>(Table2[[#This Row],[Close Price]]/Table2[[#This Row],[Current Month Low]])-1</f>
        <v>1.4822888283378743E-2</v>
      </c>
      <c r="AH539" s="1">
        <f>(Table2[[#This Row],[Current Month High]]/Table2[[#This Row],[Close Price]])-1</f>
        <v>1.0632585114380699E-2</v>
      </c>
      <c r="AI539">
        <v>36.720008591987899</v>
      </c>
      <c r="AJ539">
        <v>37.838638045891898</v>
      </c>
      <c r="AK539" t="str">
        <f>IF(AND(Table2[[#This Row],[20D EMA]]&gt;Table2[[#This Row],[50D EMA]],Table2[[#This Row],[50D EMA]]&gt;Table2[[#This Row],[200D EMA]]),"Uptrend","Downtrend/NoTrend")</f>
        <v>Downtrend/NoTrend</v>
      </c>
      <c r="AL539">
        <v>-0.06</v>
      </c>
      <c r="AM539" t="s">
        <v>3180</v>
      </c>
      <c r="AN539">
        <v>-0.95</v>
      </c>
      <c r="AO539" t="s">
        <v>3180</v>
      </c>
      <c r="AP539">
        <v>3.7335713619462002E-2</v>
      </c>
      <c r="AQ539">
        <f>(Table2[[#This Row],[Sharpe Ratio]]-AVERAGE(Table2[Sharpe Ratio]))/_xlfn.STDEV.P(Table2[Sharpe Ratio])</f>
        <v>-0.24349622436941282</v>
      </c>
      <c r="AR5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9">
        <f>_xlfn.RANK.AVG(Table2[[#This Row],[1Y Return vs Nifty Z-Score]],Table2[1Y Return vs Nifty Z-Score])</f>
        <v>389</v>
      </c>
      <c r="AT539">
        <f>_xlfn.RANK.AVG(Table2[[#This Row],[6M Return vs Nifty Z-Score]],Table2[6M Return vs Nifty Z-Score])</f>
        <v>679</v>
      </c>
      <c r="AU539">
        <f>_xlfn.RANK.AVG(Table2[[#This Row],[Sharpe Ratio Z-Score]],Table2[Sharpe Ratio Z-Score])</f>
        <v>405</v>
      </c>
      <c r="AV539">
        <f>(Table2[[#This Row],[Rank 1Y]]+Table2[[#This Row],[Rank 6M]]+Table2[[#This Row],[Rank Sharpe]])/3</f>
        <v>491</v>
      </c>
    </row>
    <row r="540" spans="1:48" hidden="1" x14ac:dyDescent="0.3">
      <c r="A540" t="s">
        <v>233</v>
      </c>
      <c r="B540" t="s">
        <v>234</v>
      </c>
      <c r="C540" t="s">
        <v>3139</v>
      </c>
      <c r="D540" t="s">
        <v>51</v>
      </c>
      <c r="E540">
        <v>106122.755169468</v>
      </c>
      <c r="F540">
        <v>1259.5999999999999</v>
      </c>
      <c r="G540">
        <v>-10.192929959384101</v>
      </c>
      <c r="H540">
        <f>(Table2[[#This Row],[1Y Return vs Nifty]]-AVERAGE(Table2[1Y Return vs Nifty]))/_xlfn.STDEV.P(Table2[1Y Return vs Nifty])</f>
        <v>-0.58679029144662964</v>
      </c>
      <c r="I540">
        <v>0.17655142193658399</v>
      </c>
      <c r="J540">
        <f>(Table2[[#This Row],[1M Return vs Nifty]]-AVERAGE(Table2[1M Return vs Nifty]))/_xlfn.STDEV.P(Table2[1M Return vs Nifty])</f>
        <v>-9.8324261866417351E-3</v>
      </c>
      <c r="K540">
        <v>-7.35130005242502</v>
      </c>
      <c r="L540">
        <f>(Table2[[#This Row],[6M Return vs Nifty]]-AVERAGE(Table2[6M Return vs Nifty]))/_xlfn.STDEV.P(Table2[6M Return vs Nifty])</f>
        <v>-0.45522913922734287</v>
      </c>
      <c r="M540">
        <v>-3.5405998745468601</v>
      </c>
      <c r="N540">
        <f>(Table2[[#This Row],[1W Return vs Nifty]]-AVERAGE(Table2[1W Return vs Nifty]))/_xlfn.STDEV.P(Table2[1W Return vs Nifty])</f>
        <v>-0.91850319663835089</v>
      </c>
      <c r="O540">
        <v>1307.08</v>
      </c>
      <c r="P540">
        <v>1322.73890819398</v>
      </c>
      <c r="Q540">
        <v>1266.94873167835</v>
      </c>
      <c r="R540">
        <v>17.841787358358001</v>
      </c>
      <c r="S540" s="1">
        <f>(Table2[[#This Row],[Close Price]]-Table2[[#This Row],[20D EMA]])/Table2[[#This Row],[20D EMA]]</f>
        <v>-3.6325244055451865E-2</v>
      </c>
      <c r="T540" s="1">
        <f>(Table2[[#This Row],[Close Price]]-Table2[[#This Row],[50D EMA]])/Table2[[#This Row],[50D EMA]]</f>
        <v>-4.7733462592544212E-2</v>
      </c>
      <c r="U540" s="1">
        <f>(Table2[[#This Row],[Close Price]]-Table2[[#This Row],[200D EMA]])/Table2[[#This Row],[200D EMA]]</f>
        <v>-5.8003386361301923E-3</v>
      </c>
      <c r="V540">
        <v>0.80034677080414696</v>
      </c>
      <c r="W540">
        <v>1201.8</v>
      </c>
      <c r="X540">
        <v>1289</v>
      </c>
      <c r="Y540">
        <v>1201.8</v>
      </c>
      <c r="Z540">
        <v>1335.4</v>
      </c>
      <c r="AA540">
        <v>1201.8</v>
      </c>
      <c r="AB540">
        <v>1289</v>
      </c>
      <c r="AC540" s="1">
        <f>(Table2[[#This Row],[Close Price]]/Table2[[#This Row],[Day Low]])-1</f>
        <v>4.8094524879347622E-2</v>
      </c>
      <c r="AD540" s="1">
        <f>(Table2[[#This Row],[Day High]]/Table2[[#This Row],[Close Price]])-1</f>
        <v>2.3340743093045457E-2</v>
      </c>
      <c r="AE540" s="1">
        <f>(Table2[[#This Row],[Close Price]]/Table2[[#This Row],[Current Week Low]])-1</f>
        <v>4.8094524879347622E-2</v>
      </c>
      <c r="AF540" s="1">
        <f>(Table2[[#This Row],[Current Week High]]/Table2[[#This Row],[Close Price]])-1</f>
        <v>6.0177834233090088E-2</v>
      </c>
      <c r="AG540" s="1">
        <f>(Table2[[#This Row],[Close Price]]/Table2[[#This Row],[Current Month Low]])-1</f>
        <v>4.8094524879347622E-2</v>
      </c>
      <c r="AH540" s="1">
        <f>(Table2[[#This Row],[Current Month High]]/Table2[[#This Row],[Close Price]])-1</f>
        <v>2.3340743093045457E-2</v>
      </c>
      <c r="AI540">
        <v>12.8524928548745</v>
      </c>
      <c r="AJ540">
        <v>20.028206056678901</v>
      </c>
      <c r="AK540" t="str">
        <f>IF(AND(Table2[[#This Row],[20D EMA]]&gt;Table2[[#This Row],[50D EMA]],Table2[[#This Row],[50D EMA]]&gt;Table2[[#This Row],[200D EMA]]),"Uptrend","Downtrend/NoTrend")</f>
        <v>Downtrend/NoTrend</v>
      </c>
      <c r="AL540">
        <v>-0.11</v>
      </c>
      <c r="AM540" t="s">
        <v>3180</v>
      </c>
      <c r="AN540">
        <v>-6.15</v>
      </c>
      <c r="AO540" t="s">
        <v>3180</v>
      </c>
      <c r="AP540">
        <v>5.0553263775720003E-3</v>
      </c>
      <c r="AQ540">
        <f>(Table2[[#This Row],[Sharpe Ratio]]-AVERAGE(Table2[Sharpe Ratio]))/_xlfn.STDEV.P(Table2[Sharpe Ratio])</f>
        <v>-0.62696901462652255</v>
      </c>
      <c r="AR5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0">
        <f>_xlfn.RANK.AVG(Table2[[#This Row],[1Y Return vs Nifty Z-Score]],Table2[1Y Return vs Nifty Z-Score])</f>
        <v>513</v>
      </c>
      <c r="AT540">
        <f>_xlfn.RANK.AVG(Table2[[#This Row],[6M Return vs Nifty Z-Score]],Table2[6M Return vs Nifty Z-Score])</f>
        <v>475</v>
      </c>
      <c r="AU540">
        <f>_xlfn.RANK.AVG(Table2[[#This Row],[Sharpe Ratio Z-Score]],Table2[Sharpe Ratio Z-Score])</f>
        <v>490</v>
      </c>
      <c r="AV540">
        <f>(Table2[[#This Row],[Rank 1Y]]+Table2[[#This Row],[Rank 6M]]+Table2[[#This Row],[Rank Sharpe]])/3</f>
        <v>492.66666666666669</v>
      </c>
    </row>
    <row r="541" spans="1:48" hidden="1" x14ac:dyDescent="0.3">
      <c r="A541" t="s">
        <v>717</v>
      </c>
      <c r="B541" t="s">
        <v>718</v>
      </c>
      <c r="C541" t="s">
        <v>3146</v>
      </c>
      <c r="D541" t="s">
        <v>265</v>
      </c>
      <c r="E541">
        <v>24502.8873021123</v>
      </c>
      <c r="F541">
        <v>2251.85</v>
      </c>
      <c r="G541">
        <v>-22.781292652481898</v>
      </c>
      <c r="H541">
        <f>(Table2[[#This Row],[1Y Return vs Nifty]]-AVERAGE(Table2[1Y Return vs Nifty]))/_xlfn.STDEV.P(Table2[1Y Return vs Nifty])</f>
        <v>-0.79947030339326053</v>
      </c>
      <c r="I541">
        <v>-2.3942542534395299</v>
      </c>
      <c r="J541">
        <f>(Table2[[#This Row],[1M Return vs Nifty]]-AVERAGE(Table2[1M Return vs Nifty]))/_xlfn.STDEV.P(Table2[1M Return vs Nifty])</f>
        <v>-0.28455322727482274</v>
      </c>
      <c r="K541">
        <v>-1.52145182179654</v>
      </c>
      <c r="L541">
        <f>(Table2[[#This Row],[6M Return vs Nifty]]-AVERAGE(Table2[6M Return vs Nifty]))/_xlfn.STDEV.P(Table2[6M Return vs Nifty])</f>
        <v>-0.25242690442959753</v>
      </c>
      <c r="M541">
        <v>2.3467977281353698</v>
      </c>
      <c r="N541">
        <f>(Table2[[#This Row],[1W Return vs Nifty]]-AVERAGE(Table2[1W Return vs Nifty]))/_xlfn.STDEV.P(Table2[1W Return vs Nifty])</f>
        <v>0.19967892033120363</v>
      </c>
      <c r="O541">
        <v>2288.35</v>
      </c>
      <c r="P541">
        <v>2369.7911564071201</v>
      </c>
      <c r="Q541">
        <v>2360.4972447054702</v>
      </c>
      <c r="R541">
        <v>31.964819183612999</v>
      </c>
      <c r="S541" s="1">
        <f>(Table2[[#This Row],[Close Price]]-Table2[[#This Row],[20D EMA]])/Table2[[#This Row],[20D EMA]]</f>
        <v>-1.5950357244302663E-2</v>
      </c>
      <c r="T541" s="1">
        <f>(Table2[[#This Row],[Close Price]]-Table2[[#This Row],[50D EMA]])/Table2[[#This Row],[50D EMA]]</f>
        <v>-4.9768586606565246E-2</v>
      </c>
      <c r="U541" s="1">
        <f>(Table2[[#This Row],[Close Price]]-Table2[[#This Row],[200D EMA]])/Table2[[#This Row],[200D EMA]]</f>
        <v>-4.6027270291953533E-2</v>
      </c>
      <c r="V541">
        <v>1.75907756946566</v>
      </c>
      <c r="W541">
        <v>2218.6999999999998</v>
      </c>
      <c r="X541">
        <v>2304.75</v>
      </c>
      <c r="Y541">
        <v>2066</v>
      </c>
      <c r="Z541">
        <v>2339</v>
      </c>
      <c r="AA541">
        <v>2218.6999999999998</v>
      </c>
      <c r="AB541">
        <v>2304.75</v>
      </c>
      <c r="AC541" s="1">
        <f>(Table2[[#This Row],[Close Price]]/Table2[[#This Row],[Day Low]])-1</f>
        <v>1.4941181773110435E-2</v>
      </c>
      <c r="AD541" s="1">
        <f>(Table2[[#This Row],[Day High]]/Table2[[#This Row],[Close Price]])-1</f>
        <v>2.3491795634700496E-2</v>
      </c>
      <c r="AE541" s="1">
        <f>(Table2[[#This Row],[Close Price]]/Table2[[#This Row],[Current Week Low]])-1</f>
        <v>8.9956437560503311E-2</v>
      </c>
      <c r="AF541" s="1">
        <f>(Table2[[#This Row],[Current Week High]]/Table2[[#This Row],[Close Price]])-1</f>
        <v>3.8701512090059342E-2</v>
      </c>
      <c r="AG541" s="1">
        <f>(Table2[[#This Row],[Close Price]]/Table2[[#This Row],[Current Month Low]])-1</f>
        <v>1.4941181773110435E-2</v>
      </c>
      <c r="AH541" s="1">
        <f>(Table2[[#This Row],[Current Month High]]/Table2[[#This Row],[Close Price]])-1</f>
        <v>2.3491795634700496E-2</v>
      </c>
      <c r="AI541">
        <v>31.447476519306299</v>
      </c>
      <c r="AJ541">
        <v>20.085857508532399</v>
      </c>
      <c r="AK541" t="str">
        <f>IF(AND(Table2[[#This Row],[20D EMA]]&gt;Table2[[#This Row],[50D EMA]],Table2[[#This Row],[50D EMA]]&gt;Table2[[#This Row],[200D EMA]]),"Uptrend","Downtrend/NoTrend")</f>
        <v>Downtrend/NoTrend</v>
      </c>
      <c r="AL541">
        <v>-0.05</v>
      </c>
      <c r="AM541" t="s">
        <v>3180</v>
      </c>
      <c r="AN541">
        <v>-10.33</v>
      </c>
      <c r="AO541" t="s">
        <v>3180</v>
      </c>
      <c r="AP541">
        <v>1.3175050625484E-2</v>
      </c>
      <c r="AQ541">
        <f>(Table2[[#This Row],[Sharpe Ratio]]-AVERAGE(Table2[Sharpe Ratio]))/_xlfn.STDEV.P(Table2[Sharpe Ratio])</f>
        <v>-0.53051127110154672</v>
      </c>
      <c r="AR5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1">
        <f>_xlfn.RANK.AVG(Table2[[#This Row],[1Y Return vs Nifty Z-Score]],Table2[1Y Return vs Nifty Z-Score])</f>
        <v>603</v>
      </c>
      <c r="AT541">
        <f>_xlfn.RANK.AVG(Table2[[#This Row],[6M Return vs Nifty Z-Score]],Table2[6M Return vs Nifty Z-Score])</f>
        <v>408</v>
      </c>
      <c r="AU541">
        <f>_xlfn.RANK.AVG(Table2[[#This Row],[Sharpe Ratio Z-Score]],Table2[Sharpe Ratio Z-Score])</f>
        <v>468</v>
      </c>
      <c r="AV541">
        <f>(Table2[[#This Row],[Rank 1Y]]+Table2[[#This Row],[Rank 6M]]+Table2[[#This Row],[Rank Sharpe]])/3</f>
        <v>493</v>
      </c>
    </row>
    <row r="542" spans="1:48" hidden="1" x14ac:dyDescent="0.3">
      <c r="A542" t="s">
        <v>897</v>
      </c>
      <c r="B542" t="s">
        <v>898</v>
      </c>
      <c r="C542" t="s">
        <v>3134</v>
      </c>
      <c r="D542" t="s">
        <v>21</v>
      </c>
      <c r="E542">
        <v>16986.044237823498</v>
      </c>
      <c r="F542">
        <v>615.5</v>
      </c>
      <c r="G542">
        <v>-20.404634668461298</v>
      </c>
      <c r="H542">
        <f>(Table2[[#This Row],[1Y Return vs Nifty]]-AVERAGE(Table2[1Y Return vs Nifty]))/_xlfn.STDEV.P(Table2[1Y Return vs Nifty])</f>
        <v>-0.75931673769470431</v>
      </c>
      <c r="I542">
        <v>2.30812899017437</v>
      </c>
      <c r="J542">
        <f>(Table2[[#This Row],[1M Return vs Nifty]]-AVERAGE(Table2[1M Return vs Nifty]))/_xlfn.STDEV.P(Table2[1M Return vs Nifty])</f>
        <v>0.21795168940669593</v>
      </c>
      <c r="K542">
        <v>-17.308712837913401</v>
      </c>
      <c r="L542">
        <f>(Table2[[#This Row],[6M Return vs Nifty]]-AVERAGE(Table2[6M Return vs Nifty]))/_xlfn.STDEV.P(Table2[6M Return vs Nifty])</f>
        <v>-0.80161646970558209</v>
      </c>
      <c r="M542">
        <v>0.76325898951601301</v>
      </c>
      <c r="N542">
        <f>(Table2[[#This Row],[1W Return vs Nifty]]-AVERAGE(Table2[1W Return vs Nifty]))/_xlfn.STDEV.P(Table2[1W Return vs Nifty])</f>
        <v>-0.1010795503122581</v>
      </c>
      <c r="O542">
        <v>608.39</v>
      </c>
      <c r="P542">
        <v>620.99509969874202</v>
      </c>
      <c r="Q542">
        <v>631.97385959324902</v>
      </c>
      <c r="R542">
        <v>51.0718435395735</v>
      </c>
      <c r="S542" s="1">
        <f>(Table2[[#This Row],[Close Price]]-Table2[[#This Row],[20D EMA]])/Table2[[#This Row],[20D EMA]]</f>
        <v>1.1686582619701201E-2</v>
      </c>
      <c r="T542" s="1">
        <f>(Table2[[#This Row],[Close Price]]-Table2[[#This Row],[50D EMA]])/Table2[[#This Row],[50D EMA]]</f>
        <v>-8.8488616116420473E-3</v>
      </c>
      <c r="U542" s="1">
        <f>(Table2[[#This Row],[Close Price]]-Table2[[#This Row],[200D EMA]])/Table2[[#This Row],[200D EMA]]</f>
        <v>-2.606731171420907E-2</v>
      </c>
      <c r="V542">
        <v>0.29099074484369097</v>
      </c>
      <c r="W542">
        <v>612</v>
      </c>
      <c r="X542">
        <v>624</v>
      </c>
      <c r="Y542">
        <v>579.20000000000005</v>
      </c>
      <c r="Z542">
        <v>626.45000000000005</v>
      </c>
      <c r="AA542">
        <v>612</v>
      </c>
      <c r="AB542">
        <v>624</v>
      </c>
      <c r="AC542" s="1">
        <f>(Table2[[#This Row],[Close Price]]/Table2[[#This Row],[Day Low]])-1</f>
        <v>5.7189542483659928E-3</v>
      </c>
      <c r="AD542" s="1">
        <f>(Table2[[#This Row],[Day High]]/Table2[[#This Row],[Close Price]])-1</f>
        <v>1.380991064175463E-2</v>
      </c>
      <c r="AE542" s="1">
        <f>(Table2[[#This Row],[Close Price]]/Table2[[#This Row],[Current Week Low]])-1</f>
        <v>6.2672651933701529E-2</v>
      </c>
      <c r="AF542" s="1">
        <f>(Table2[[#This Row],[Current Week High]]/Table2[[#This Row],[Close Price]])-1</f>
        <v>1.7790414297319312E-2</v>
      </c>
      <c r="AG542" s="1">
        <f>(Table2[[#This Row],[Close Price]]/Table2[[#This Row],[Current Month Low]])-1</f>
        <v>5.7189542483659928E-3</v>
      </c>
      <c r="AH542" s="1">
        <f>(Table2[[#This Row],[Current Month High]]/Table2[[#This Row],[Close Price]])-1</f>
        <v>1.380991064175463E-2</v>
      </c>
      <c r="AI542">
        <v>41.348497156783097</v>
      </c>
      <c r="AJ542">
        <v>31.068994889267401</v>
      </c>
      <c r="AK542" t="str">
        <f>IF(AND(Table2[[#This Row],[20D EMA]]&gt;Table2[[#This Row],[50D EMA]],Table2[[#This Row],[50D EMA]]&gt;Table2[[#This Row],[200D EMA]]),"Uptrend","Downtrend/NoTrend")</f>
        <v>Downtrend/NoTrend</v>
      </c>
      <c r="AL542">
        <v>0</v>
      </c>
      <c r="AM542" t="s">
        <v>3182</v>
      </c>
      <c r="AN542">
        <v>-1.89</v>
      </c>
      <c r="AO542" t="s">
        <v>3180</v>
      </c>
      <c r="AP542">
        <v>7.1435602955655E-2</v>
      </c>
      <c r="AQ542">
        <f>(Table2[[#This Row],[Sharpe Ratio]]-AVERAGE(Table2[Sharpe Ratio]))/_xlfn.STDEV.P(Table2[Sharpe Ratio])</f>
        <v>0.16159122434122331</v>
      </c>
      <c r="AR5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2">
        <f>_xlfn.RANK.AVG(Table2[[#This Row],[1Y Return vs Nifty Z-Score]],Table2[1Y Return vs Nifty Z-Score])</f>
        <v>584</v>
      </c>
      <c r="AT542">
        <f>_xlfn.RANK.AVG(Table2[[#This Row],[6M Return vs Nifty Z-Score]],Table2[6M Return vs Nifty Z-Score])</f>
        <v>597</v>
      </c>
      <c r="AU542">
        <f>_xlfn.RANK.AVG(Table2[[#This Row],[Sharpe Ratio Z-Score]],Table2[Sharpe Ratio Z-Score])</f>
        <v>299</v>
      </c>
      <c r="AV542">
        <f>(Table2[[#This Row],[Rank 1Y]]+Table2[[#This Row],[Rank 6M]]+Table2[[#This Row],[Rank Sharpe]])/3</f>
        <v>493.33333333333331</v>
      </c>
    </row>
    <row r="543" spans="1:48" hidden="1" x14ac:dyDescent="0.3">
      <c r="A543" t="s">
        <v>1338</v>
      </c>
      <c r="B543" t="s">
        <v>1339</v>
      </c>
      <c r="C543" t="s">
        <v>3138</v>
      </c>
      <c r="D543" t="s">
        <v>46</v>
      </c>
      <c r="E543">
        <v>8350.7801237490494</v>
      </c>
      <c r="F543">
        <v>300.75</v>
      </c>
      <c r="G543">
        <v>-14.969300498399701</v>
      </c>
      <c r="H543">
        <f>(Table2[[#This Row],[1Y Return vs Nifty]]-AVERAGE(Table2[1Y Return vs Nifty]))/_xlfn.STDEV.P(Table2[1Y Return vs Nifty])</f>
        <v>-0.66748692913219287</v>
      </c>
      <c r="I543">
        <v>-8.0023259846350907</v>
      </c>
      <c r="J543">
        <f>(Table2[[#This Row],[1M Return vs Nifty]]-AVERAGE(Table2[1M Return vs Nifty]))/_xlfn.STDEV.P(Table2[1M Return vs Nifty])</f>
        <v>-0.88384160340952433</v>
      </c>
      <c r="K543">
        <v>5.0589057537262896</v>
      </c>
      <c r="L543">
        <f>(Table2[[#This Row],[6M Return vs Nifty]]-AVERAGE(Table2[6M Return vs Nifty]))/_xlfn.STDEV.P(Table2[6M Return vs Nifty])</f>
        <v>-2.3516790599681009E-2</v>
      </c>
      <c r="M543">
        <v>1.7265789486271701</v>
      </c>
      <c r="N543">
        <f>(Table2[[#This Row],[1W Return vs Nifty]]-AVERAGE(Table2[1W Return vs Nifty]))/_xlfn.STDEV.P(Table2[1W Return vs Nifty])</f>
        <v>8.1881958981286723E-2</v>
      </c>
      <c r="O543">
        <v>304.98</v>
      </c>
      <c r="P543">
        <v>320.33386900309398</v>
      </c>
      <c r="Q543">
        <v>312.211685083985</v>
      </c>
      <c r="R543">
        <v>36.134221926743102</v>
      </c>
      <c r="S543" s="1">
        <f>(Table2[[#This Row],[Close Price]]-Table2[[#This Row],[20D EMA]])/Table2[[#This Row],[20D EMA]]</f>
        <v>-1.3869761951603443E-2</v>
      </c>
      <c r="T543" s="1">
        <f>(Table2[[#This Row],[Close Price]]-Table2[[#This Row],[50D EMA]])/Table2[[#This Row],[50D EMA]]</f>
        <v>-6.1135805164906951E-2</v>
      </c>
      <c r="U543" s="1">
        <f>(Table2[[#This Row],[Close Price]]-Table2[[#This Row],[200D EMA]])/Table2[[#This Row],[200D EMA]]</f>
        <v>-3.6711262363232203E-2</v>
      </c>
      <c r="V543">
        <v>0.56335171832776798</v>
      </c>
      <c r="W543">
        <v>298.89999999999998</v>
      </c>
      <c r="X543">
        <v>301.89999999999998</v>
      </c>
      <c r="Y543">
        <v>274.39999999999998</v>
      </c>
      <c r="Z543">
        <v>301.89999999999998</v>
      </c>
      <c r="AA543">
        <v>298.89999999999998</v>
      </c>
      <c r="AB543">
        <v>301.89999999999998</v>
      </c>
      <c r="AC543" s="1">
        <f>(Table2[[#This Row],[Close Price]]/Table2[[#This Row],[Day Low]])-1</f>
        <v>6.1893609902978763E-3</v>
      </c>
      <c r="AD543" s="1">
        <f>(Table2[[#This Row],[Day High]]/Table2[[#This Row],[Close Price]])-1</f>
        <v>3.8237738985866798E-3</v>
      </c>
      <c r="AE543" s="1">
        <f>(Table2[[#This Row],[Close Price]]/Table2[[#This Row],[Current Week Low]])-1</f>
        <v>9.6027696793002937E-2</v>
      </c>
      <c r="AF543" s="1">
        <f>(Table2[[#This Row],[Current Week High]]/Table2[[#This Row],[Close Price]])-1</f>
        <v>3.8237738985866798E-3</v>
      </c>
      <c r="AG543" s="1">
        <f>(Table2[[#This Row],[Close Price]]/Table2[[#This Row],[Current Month Low]])-1</f>
        <v>6.1893609902978763E-3</v>
      </c>
      <c r="AH543" s="1">
        <f>(Table2[[#This Row],[Current Month High]]/Table2[[#This Row],[Close Price]])-1</f>
        <v>3.8237738985866798E-3</v>
      </c>
      <c r="AI543">
        <v>38.121363258520297</v>
      </c>
      <c r="AJ543">
        <v>27.032734952481501</v>
      </c>
      <c r="AK543" t="str">
        <f>IF(AND(Table2[[#This Row],[20D EMA]]&gt;Table2[[#This Row],[50D EMA]],Table2[[#This Row],[50D EMA]]&gt;Table2[[#This Row],[200D EMA]]),"Uptrend","Downtrend/NoTrend")</f>
        <v>Downtrend/NoTrend</v>
      </c>
      <c r="AL543">
        <v>-0.1</v>
      </c>
      <c r="AM543" t="s">
        <v>3180</v>
      </c>
      <c r="AN543">
        <v>-7.15</v>
      </c>
      <c r="AO543" t="s">
        <v>3180</v>
      </c>
      <c r="AP543">
        <v>-2.5284416897353001E-2</v>
      </c>
      <c r="AQ543">
        <f>(Table2[[#This Row],[Sharpe Ratio]]-AVERAGE(Table2[Sharpe Ratio]))/_xlfn.STDEV.P(Table2[Sharpe Ratio])</f>
        <v>-0.98738804932205171</v>
      </c>
      <c r="AR5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3">
        <f>_xlfn.RANK.AVG(Table2[[#This Row],[1Y Return vs Nifty Z-Score]],Table2[1Y Return vs Nifty Z-Score])</f>
        <v>545</v>
      </c>
      <c r="AT543">
        <f>_xlfn.RANK.AVG(Table2[[#This Row],[6M Return vs Nifty Z-Score]],Table2[6M Return vs Nifty Z-Score])</f>
        <v>325</v>
      </c>
      <c r="AU543">
        <f>_xlfn.RANK.AVG(Table2[[#This Row],[Sharpe Ratio Z-Score]],Table2[Sharpe Ratio Z-Score])</f>
        <v>614</v>
      </c>
      <c r="AV543">
        <f>(Table2[[#This Row],[Rank 1Y]]+Table2[[#This Row],[Rank 6M]]+Table2[[#This Row],[Rank Sharpe]])/3</f>
        <v>494.66666666666669</v>
      </c>
    </row>
    <row r="544" spans="1:48" hidden="1" x14ac:dyDescent="0.3">
      <c r="A544" t="s">
        <v>1252</v>
      </c>
      <c r="B544" t="s">
        <v>1253</v>
      </c>
      <c r="C544" t="s">
        <v>3146</v>
      </c>
      <c r="D544" t="s">
        <v>131</v>
      </c>
      <c r="E544">
        <v>9195.0530208278396</v>
      </c>
      <c r="F544">
        <v>509</v>
      </c>
      <c r="G544">
        <v>-42.823817310819202</v>
      </c>
      <c r="H544">
        <f>(Table2[[#This Row],[1Y Return vs Nifty]]-AVERAGE(Table2[1Y Return vs Nifty]))/_xlfn.STDEV.P(Table2[1Y Return vs Nifty])</f>
        <v>-1.1380881592414267</v>
      </c>
      <c r="I544">
        <v>26.115698359681598</v>
      </c>
      <c r="J544">
        <f>(Table2[[#This Row],[1M Return vs Nifty]]-AVERAGE(Table2[1M Return vs Nifty]))/_xlfn.STDEV.P(Table2[1M Return vs Nifty])</f>
        <v>2.7620702868563405</v>
      </c>
      <c r="K544">
        <v>-5.0625814782020804</v>
      </c>
      <c r="L544">
        <f>(Table2[[#This Row],[6M Return vs Nifty]]-AVERAGE(Table2[6M Return vs Nifty]))/_xlfn.STDEV.P(Table2[6M Return vs Nifty])</f>
        <v>-0.37561175926932572</v>
      </c>
      <c r="M544">
        <v>29.288556180864301</v>
      </c>
      <c r="N544">
        <f>(Table2[[#This Row],[1W Return vs Nifty]]-AVERAGE(Table2[1W Return vs Nifty]))/_xlfn.STDEV.P(Table2[1W Return vs Nifty])</f>
        <v>5.3166753480618301</v>
      </c>
      <c r="O544">
        <v>443.05</v>
      </c>
      <c r="P544">
        <v>437.830063966343</v>
      </c>
      <c r="Q544">
        <v>463.78530681410098</v>
      </c>
      <c r="R544">
        <v>83.559595473586697</v>
      </c>
      <c r="S544" s="1">
        <f>(Table2[[#This Row],[Close Price]]-Table2[[#This Row],[20D EMA]])/Table2[[#This Row],[20D EMA]]</f>
        <v>0.14885453109129893</v>
      </c>
      <c r="T544" s="1">
        <f>(Table2[[#This Row],[Close Price]]-Table2[[#This Row],[50D EMA]])/Table2[[#This Row],[50D EMA]]</f>
        <v>0.16255150546063915</v>
      </c>
      <c r="U544" s="1">
        <f>(Table2[[#This Row],[Close Price]]-Table2[[#This Row],[200D EMA]])/Table2[[#This Row],[200D EMA]]</f>
        <v>9.7490568419457121E-2</v>
      </c>
      <c r="V544">
        <v>3.6459933349594502</v>
      </c>
      <c r="W544">
        <v>496.1</v>
      </c>
      <c r="X544">
        <v>530</v>
      </c>
      <c r="Y544">
        <v>385.85</v>
      </c>
      <c r="Z544">
        <v>530</v>
      </c>
      <c r="AA544">
        <v>496.1</v>
      </c>
      <c r="AB544">
        <v>530</v>
      </c>
      <c r="AC544" s="1">
        <f>(Table2[[#This Row],[Close Price]]/Table2[[#This Row],[Day Low]])-1</f>
        <v>2.600282201169124E-2</v>
      </c>
      <c r="AD544" s="1">
        <f>(Table2[[#This Row],[Day High]]/Table2[[#This Row],[Close Price]])-1</f>
        <v>4.1257367387033339E-2</v>
      </c>
      <c r="AE544" s="1">
        <f>(Table2[[#This Row],[Close Price]]/Table2[[#This Row],[Current Week Low]])-1</f>
        <v>0.31916547881301005</v>
      </c>
      <c r="AF544" s="1">
        <f>(Table2[[#This Row],[Current Week High]]/Table2[[#This Row],[Close Price]])-1</f>
        <v>4.1257367387033339E-2</v>
      </c>
      <c r="AG544" s="1">
        <f>(Table2[[#This Row],[Close Price]]/Table2[[#This Row],[Current Month Low]])-1</f>
        <v>2.600282201169124E-2</v>
      </c>
      <c r="AH544" s="1">
        <f>(Table2[[#This Row],[Current Month High]]/Table2[[#This Row],[Close Price]])-1</f>
        <v>4.1257367387033339E-2</v>
      </c>
      <c r="AI544">
        <v>38.546168958742598</v>
      </c>
      <c r="AJ544">
        <v>35.2464461272751</v>
      </c>
      <c r="AK544" t="str">
        <f>IF(AND(Table2[[#This Row],[20D EMA]]&gt;Table2[[#This Row],[50D EMA]],Table2[[#This Row],[50D EMA]]&gt;Table2[[#This Row],[200D EMA]]),"Uptrend","Downtrend/NoTrend")</f>
        <v>Downtrend/NoTrend</v>
      </c>
      <c r="AL544">
        <v>0.26</v>
      </c>
      <c r="AM544" t="s">
        <v>3181</v>
      </c>
      <c r="AN544">
        <v>24.39</v>
      </c>
      <c r="AO544" t="s">
        <v>3181</v>
      </c>
      <c r="AP544">
        <v>5.5434576309272003E-2</v>
      </c>
      <c r="AQ544">
        <f>(Table2[[#This Row],[Sharpe Ratio]]-AVERAGE(Table2[Sharpe Ratio]))/_xlfn.STDEV.P(Table2[Sharpe Ratio])</f>
        <v>-2.8491945637117773E-2</v>
      </c>
      <c r="AR5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4">
        <f>_xlfn.RANK.AVG(Table2[[#This Row],[1Y Return vs Nifty Z-Score]],Table2[1Y Return vs Nifty Z-Score])</f>
        <v>693</v>
      </c>
      <c r="AT544">
        <f>_xlfn.RANK.AVG(Table2[[#This Row],[6M Return vs Nifty Z-Score]],Table2[6M Return vs Nifty Z-Score])</f>
        <v>448</v>
      </c>
      <c r="AU544">
        <f>_xlfn.RANK.AVG(Table2[[#This Row],[Sharpe Ratio Z-Score]],Table2[Sharpe Ratio Z-Score])</f>
        <v>344</v>
      </c>
      <c r="AV544">
        <f>(Table2[[#This Row],[Rank 1Y]]+Table2[[#This Row],[Rank 6M]]+Table2[[#This Row],[Rank Sharpe]])/3</f>
        <v>495</v>
      </c>
    </row>
    <row r="545" spans="1:48" hidden="1" x14ac:dyDescent="0.3">
      <c r="A545" t="s">
        <v>549</v>
      </c>
      <c r="B545" t="s">
        <v>550</v>
      </c>
      <c r="C545" t="s">
        <v>3135</v>
      </c>
      <c r="D545" t="s">
        <v>54</v>
      </c>
      <c r="E545">
        <v>36408.101159420803</v>
      </c>
      <c r="F545">
        <v>148.62</v>
      </c>
      <c r="G545">
        <v>-15.2717221546582</v>
      </c>
      <c r="H545">
        <f>(Table2[[#This Row],[1Y Return vs Nifty]]-AVERAGE(Table2[1Y Return vs Nifty]))/_xlfn.STDEV.P(Table2[1Y Return vs Nifty])</f>
        <v>-0.67259633398761887</v>
      </c>
      <c r="I545">
        <v>-16.139360980715502</v>
      </c>
      <c r="J545">
        <f>(Table2[[#This Row],[1M Return vs Nifty]]-AVERAGE(Table2[1M Return vs Nifty]))/_xlfn.STDEV.P(Table2[1M Return vs Nifty])</f>
        <v>-1.753379427297644</v>
      </c>
      <c r="K545">
        <v>-19.966015295575801</v>
      </c>
      <c r="L545">
        <f>(Table2[[#This Row],[6M Return vs Nifty]]-AVERAGE(Table2[6M Return vs Nifty]))/_xlfn.STDEV.P(Table2[6M Return vs Nifty])</f>
        <v>-0.89405573323841325</v>
      </c>
      <c r="M545">
        <v>4.6947095819664997E-2</v>
      </c>
      <c r="N545">
        <f>(Table2[[#This Row],[1W Return vs Nifty]]-AVERAGE(Table2[1W Return vs Nifty]))/_xlfn.STDEV.P(Table2[1W Return vs Nifty])</f>
        <v>-0.23712729224477877</v>
      </c>
      <c r="O545">
        <v>155.63999999999999</v>
      </c>
      <c r="P545">
        <v>164.32723873646901</v>
      </c>
      <c r="Q545">
        <v>163.22154623112601</v>
      </c>
      <c r="R545">
        <v>34.728684225629799</v>
      </c>
      <c r="S545" s="1">
        <f>(Table2[[#This Row],[Close Price]]-Table2[[#This Row],[20D EMA]])/Table2[[#This Row],[20D EMA]]</f>
        <v>-4.5104086353122477E-2</v>
      </c>
      <c r="T545" s="1">
        <f>(Table2[[#This Row],[Close Price]]-Table2[[#This Row],[50D EMA]])/Table2[[#This Row],[50D EMA]]</f>
        <v>-9.5585119407127925E-2</v>
      </c>
      <c r="U545" s="1">
        <f>(Table2[[#This Row],[Close Price]]-Table2[[#This Row],[200D EMA]])/Table2[[#This Row],[200D EMA]]</f>
        <v>-8.9458448153957773E-2</v>
      </c>
      <c r="V545">
        <v>1.6811273901621999</v>
      </c>
      <c r="W545">
        <v>146.69999999999999</v>
      </c>
      <c r="X545">
        <v>149.5</v>
      </c>
      <c r="Y545">
        <v>139</v>
      </c>
      <c r="Z545">
        <v>149.5</v>
      </c>
      <c r="AA545">
        <v>146.69999999999999</v>
      </c>
      <c r="AB545">
        <v>149.5</v>
      </c>
      <c r="AC545" s="1">
        <f>(Table2[[#This Row],[Close Price]]/Table2[[#This Row],[Day Low]])-1</f>
        <v>1.3087934560327419E-2</v>
      </c>
      <c r="AD545" s="1">
        <f>(Table2[[#This Row],[Day High]]/Table2[[#This Row],[Close Price]])-1</f>
        <v>5.9211411653881107E-3</v>
      </c>
      <c r="AE545" s="1">
        <f>(Table2[[#This Row],[Close Price]]/Table2[[#This Row],[Current Week Low]])-1</f>
        <v>6.9208633093525318E-2</v>
      </c>
      <c r="AF545" s="1">
        <f>(Table2[[#This Row],[Current Week High]]/Table2[[#This Row],[Close Price]])-1</f>
        <v>5.9211411653881107E-3</v>
      </c>
      <c r="AG545" s="1">
        <f>(Table2[[#This Row],[Close Price]]/Table2[[#This Row],[Current Month Low]])-1</f>
        <v>1.3087934560327419E-2</v>
      </c>
      <c r="AH545" s="1">
        <f>(Table2[[#This Row],[Current Month High]]/Table2[[#This Row],[Close Price]])-1</f>
        <v>5.9211411653881107E-3</v>
      </c>
      <c r="AI545">
        <v>30.702462656439199</v>
      </c>
      <c r="AJ545">
        <v>13.0620007607455</v>
      </c>
      <c r="AK545" t="str">
        <f>IF(AND(Table2[[#This Row],[20D EMA]]&gt;Table2[[#This Row],[50D EMA]],Table2[[#This Row],[50D EMA]]&gt;Table2[[#This Row],[200D EMA]]),"Uptrend","Downtrend/NoTrend")</f>
        <v>Downtrend/NoTrend</v>
      </c>
      <c r="AL545">
        <v>-0.13</v>
      </c>
      <c r="AM545" t="s">
        <v>3180</v>
      </c>
      <c r="AN545">
        <v>-10.92</v>
      </c>
      <c r="AO545" t="s">
        <v>3180</v>
      </c>
      <c r="AP545">
        <v>6.5481725470270993E-2</v>
      </c>
      <c r="AQ545">
        <f>(Table2[[#This Row],[Sharpe Ratio]]-AVERAGE(Table2[Sharpe Ratio]))/_xlfn.STDEV.P(Table2[Sharpe Ratio])</f>
        <v>9.0862518546567808E-2</v>
      </c>
      <c r="AR5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5">
        <f>_xlfn.RANK.AVG(Table2[[#This Row],[1Y Return vs Nifty Z-Score]],Table2[1Y Return vs Nifty Z-Score])</f>
        <v>548</v>
      </c>
      <c r="AT545">
        <f>_xlfn.RANK.AVG(Table2[[#This Row],[6M Return vs Nifty Z-Score]],Table2[6M Return vs Nifty Z-Score])</f>
        <v>623</v>
      </c>
      <c r="AU545">
        <f>_xlfn.RANK.AVG(Table2[[#This Row],[Sharpe Ratio Z-Score]],Table2[Sharpe Ratio Z-Score])</f>
        <v>315</v>
      </c>
      <c r="AV545">
        <f>(Table2[[#This Row],[Rank 1Y]]+Table2[[#This Row],[Rank 6M]]+Table2[[#This Row],[Rank Sharpe]])/3</f>
        <v>495.33333333333331</v>
      </c>
    </row>
    <row r="546" spans="1:48" x14ac:dyDescent="0.3">
      <c r="A546" t="s">
        <v>876</v>
      </c>
      <c r="B546" t="s">
        <v>877</v>
      </c>
      <c r="C546" t="s">
        <v>3135</v>
      </c>
      <c r="D546" t="s">
        <v>571</v>
      </c>
      <c r="E546">
        <v>17771.8480068752</v>
      </c>
      <c r="F546">
        <v>351.5</v>
      </c>
      <c r="G546">
        <v>-3.68528680417635</v>
      </c>
      <c r="H546">
        <f>(Table2[[#This Row],[1Y Return vs Nifty]]-AVERAGE(Table2[1Y Return vs Nifty]))/_xlfn.STDEV.P(Table2[1Y Return vs Nifty])</f>
        <v>-0.47684385458769896</v>
      </c>
      <c r="I546">
        <v>7.4724508108964098</v>
      </c>
      <c r="J546">
        <f>(Table2[[#This Row],[1M Return vs Nifty]]-AVERAGE(Table2[1M Return vs Nifty]))/_xlfn.STDEV.P(Table2[1M Return vs Nifty])</f>
        <v>0.76982017221544286</v>
      </c>
      <c r="K546">
        <v>-1.0192827636414299</v>
      </c>
      <c r="L546">
        <f>(Table2[[#This Row],[6M Return vs Nifty]]-AVERAGE(Table2[6M Return vs Nifty]))/_xlfn.STDEV.P(Table2[6M Return vs Nifty])</f>
        <v>-0.23495800932095826</v>
      </c>
      <c r="M546">
        <v>-0.35607842409090401</v>
      </c>
      <c r="N546">
        <f>(Table2[[#This Row],[1W Return vs Nifty]]-AVERAGE(Table2[1W Return vs Nifty]))/_xlfn.STDEV.P(Table2[1W Return vs Nifty])</f>
        <v>-0.3136731550281997</v>
      </c>
      <c r="O546">
        <v>355.68</v>
      </c>
      <c r="P546">
        <v>349.01223361671703</v>
      </c>
      <c r="Q546">
        <v>330.12048918689402</v>
      </c>
      <c r="R546">
        <v>42.962888889372898</v>
      </c>
      <c r="S546" s="1">
        <f>(Table2[[#This Row],[Close Price]]-Table2[[#This Row],[20D EMA]])/Table2[[#This Row],[20D EMA]]</f>
        <v>-1.1752136752136771E-2</v>
      </c>
      <c r="T546" s="1">
        <f>(Table2[[#This Row],[Close Price]]-Table2[[#This Row],[50D EMA]])/Table2[[#This Row],[50D EMA]]</f>
        <v>7.1280205782557841E-3</v>
      </c>
      <c r="U546" s="1">
        <f>(Table2[[#This Row],[Close Price]]-Table2[[#This Row],[200D EMA]])/Table2[[#This Row],[200D EMA]]</f>
        <v>6.4762750309030989E-2</v>
      </c>
      <c r="V546">
        <v>0.63888151755362099</v>
      </c>
      <c r="W546">
        <v>349.5</v>
      </c>
      <c r="X546">
        <v>358.7</v>
      </c>
      <c r="Y546">
        <v>336.35</v>
      </c>
      <c r="Z546">
        <v>359</v>
      </c>
      <c r="AA546">
        <v>349.5</v>
      </c>
      <c r="AB546">
        <v>358.7</v>
      </c>
      <c r="AC546" s="1">
        <f>(Table2[[#This Row],[Close Price]]/Table2[[#This Row],[Day Low]])-1</f>
        <v>5.7224606580830173E-3</v>
      </c>
      <c r="AD546" s="1">
        <f>(Table2[[#This Row],[Day High]]/Table2[[#This Row],[Close Price]])-1</f>
        <v>2.0483641536273023E-2</v>
      </c>
      <c r="AE546" s="1">
        <f>(Table2[[#This Row],[Close Price]]/Table2[[#This Row],[Current Week Low]])-1</f>
        <v>4.5042366582428883E-2</v>
      </c>
      <c r="AF546" s="1">
        <f>(Table2[[#This Row],[Current Week High]]/Table2[[#This Row],[Close Price]])-1</f>
        <v>2.1337126600284417E-2</v>
      </c>
      <c r="AG546" s="1">
        <f>(Table2[[#This Row],[Close Price]]/Table2[[#This Row],[Current Month Low]])-1</f>
        <v>5.7224606580830173E-3</v>
      </c>
      <c r="AH546" s="1">
        <f>(Table2[[#This Row],[Current Month High]]/Table2[[#This Row],[Close Price]])-1</f>
        <v>2.0483641536273023E-2</v>
      </c>
      <c r="AI546">
        <v>14.2674253200568</v>
      </c>
      <c r="AJ546">
        <v>25.917965251656799</v>
      </c>
      <c r="AK546" t="str">
        <f>IF(AND(Table2[[#This Row],[20D EMA]]&gt;Table2[[#This Row],[50D EMA]],Table2[[#This Row],[50D EMA]]&gt;Table2[[#This Row],[200D EMA]]),"Uptrend","Downtrend/NoTrend")</f>
        <v>Uptrend</v>
      </c>
      <c r="AL546">
        <v>0.1</v>
      </c>
      <c r="AM546" t="s">
        <v>3181</v>
      </c>
      <c r="AN546">
        <v>-7.51</v>
      </c>
      <c r="AO546" t="s">
        <v>3180</v>
      </c>
      <c r="AP546">
        <v>-2.1421191912983001E-2</v>
      </c>
      <c r="AQ546">
        <f>(Table2[[#This Row],[Sharpe Ratio]]-AVERAGE(Table2[Sharpe Ratio]))/_xlfn.STDEV.P(Table2[Sharpe Ratio])</f>
        <v>-0.94149511584990031</v>
      </c>
      <c r="AR5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-1.1971499625713142</v>
      </c>
      <c r="AS546">
        <f>_xlfn.RANK.AVG(Table2[[#This Row],[1Y Return vs Nifty Z-Score]],Table2[1Y Return vs Nifty Z-Score])</f>
        <v>479</v>
      </c>
      <c r="AT546">
        <f>_xlfn.RANK.AVG(Table2[[#This Row],[6M Return vs Nifty Z-Score]],Table2[6M Return vs Nifty Z-Score])</f>
        <v>403</v>
      </c>
      <c r="AU546">
        <f>_xlfn.RANK.AVG(Table2[[#This Row],[Sharpe Ratio Z-Score]],Table2[Sharpe Ratio Z-Score])</f>
        <v>605</v>
      </c>
      <c r="AV546">
        <f>(Table2[[#This Row],[Rank 1Y]]+Table2[[#This Row],[Rank 6M]]+Table2[[#This Row],[Rank Sharpe]])/3</f>
        <v>495.66666666666669</v>
      </c>
    </row>
    <row r="547" spans="1:48" x14ac:dyDescent="0.3">
      <c r="A547" t="s">
        <v>22</v>
      </c>
      <c r="B547" t="s">
        <v>23</v>
      </c>
      <c r="C547" t="s">
        <v>3135</v>
      </c>
      <c r="D547" t="s">
        <v>24</v>
      </c>
      <c r="E547">
        <v>1326048.51924574</v>
      </c>
      <c r="F547">
        <v>1737.3</v>
      </c>
      <c r="G547">
        <v>-10.167730172647699</v>
      </c>
      <c r="H547">
        <f>(Table2[[#This Row],[1Y Return vs Nifty]]-AVERAGE(Table2[1Y Return vs Nifty]))/_xlfn.STDEV.P(Table2[1Y Return vs Nifty])</f>
        <v>-0.586364541801913</v>
      </c>
      <c r="I547">
        <v>5.6620566231556797</v>
      </c>
      <c r="J547">
        <f>(Table2[[#This Row],[1M Return vs Nifty]]-AVERAGE(Table2[1M Return vs Nifty]))/_xlfn.STDEV.P(Table2[1M Return vs Nifty])</f>
        <v>0.5763582756958795</v>
      </c>
      <c r="K547">
        <v>5.8639828950200199</v>
      </c>
      <c r="L547">
        <f>(Table2[[#This Row],[6M Return vs Nifty]]-AVERAGE(Table2[6M Return vs Nifty]))/_xlfn.STDEV.P(Table2[6M Return vs Nifty])</f>
        <v>4.4893318549591825E-3</v>
      </c>
      <c r="M547">
        <v>-1.6106576657178699</v>
      </c>
      <c r="N547">
        <f>(Table2[[#This Row],[1W Return vs Nifty]]-AVERAGE(Table2[1W Return vs Nifty]))/_xlfn.STDEV.P(Table2[1W Return vs Nifty])</f>
        <v>-0.55195298034004514</v>
      </c>
      <c r="O547">
        <v>1717.03</v>
      </c>
      <c r="P547">
        <v>1691.2286321223501</v>
      </c>
      <c r="Q547">
        <v>1617.21681435493</v>
      </c>
      <c r="R547">
        <v>56.377786928704502</v>
      </c>
      <c r="S547" s="1">
        <f>(Table2[[#This Row],[Close Price]]-Table2[[#This Row],[20D EMA]])/Table2[[#This Row],[20D EMA]]</f>
        <v>1.1805268399503783E-2</v>
      </c>
      <c r="T547" s="1">
        <f>(Table2[[#This Row],[Close Price]]-Table2[[#This Row],[50D EMA]])/Table2[[#This Row],[50D EMA]]</f>
        <v>2.7241359921771305E-2</v>
      </c>
      <c r="U547" s="1">
        <f>(Table2[[#This Row],[Close Price]]-Table2[[#This Row],[200D EMA]])/Table2[[#This Row],[200D EMA]]</f>
        <v>7.4252991051770856E-2</v>
      </c>
      <c r="V547">
        <v>0.76140500338467898</v>
      </c>
      <c r="W547">
        <v>1726.1</v>
      </c>
      <c r="X547">
        <v>1744.1</v>
      </c>
      <c r="Y547">
        <v>1719.4</v>
      </c>
      <c r="Z547">
        <v>1764</v>
      </c>
      <c r="AA547">
        <v>1726.1</v>
      </c>
      <c r="AB547">
        <v>1744.1</v>
      </c>
      <c r="AC547" s="1">
        <f>(Table2[[#This Row],[Close Price]]/Table2[[#This Row],[Day Low]])-1</f>
        <v>6.4886159550432421E-3</v>
      </c>
      <c r="AD547" s="1">
        <f>(Table2[[#This Row],[Day High]]/Table2[[#This Row],[Close Price]])-1</f>
        <v>3.9141196108904985E-3</v>
      </c>
      <c r="AE547" s="1">
        <f>(Table2[[#This Row],[Close Price]]/Table2[[#This Row],[Current Week Low]])-1</f>
        <v>1.0410608351750561E-2</v>
      </c>
      <c r="AF547" s="1">
        <f>(Table2[[#This Row],[Current Week High]]/Table2[[#This Row],[Close Price]])-1</f>
        <v>1.5368675530996301E-2</v>
      </c>
      <c r="AG547" s="1">
        <f>(Table2[[#This Row],[Close Price]]/Table2[[#This Row],[Current Month Low]])-1</f>
        <v>6.4886159550432421E-3</v>
      </c>
      <c r="AH547" s="1">
        <f>(Table2[[#This Row],[Current Month High]]/Table2[[#This Row],[Close Price]])-1</f>
        <v>3.9141196108904985E-3</v>
      </c>
      <c r="AI547">
        <v>3.2636850284924801</v>
      </c>
      <c r="AJ547">
        <v>27.4100693043892</v>
      </c>
      <c r="AK547" t="str">
        <f>IF(AND(Table2[[#This Row],[20D EMA]]&gt;Table2[[#This Row],[50D EMA]],Table2[[#This Row],[50D EMA]]&gt;Table2[[#This Row],[200D EMA]]),"Uptrend","Downtrend/NoTrend")</f>
        <v>Uptrend</v>
      </c>
      <c r="AL547">
        <v>0.04</v>
      </c>
      <c r="AM547" t="s">
        <v>3181</v>
      </c>
      <c r="AN547">
        <v>2.21</v>
      </c>
      <c r="AO547" t="s">
        <v>3181</v>
      </c>
      <c r="AP547">
        <v>-5.4260308095530001E-2</v>
      </c>
      <c r="AQ547">
        <f>(Table2[[#This Row],[Sharpe Ratio]]-AVERAGE(Table2[Sharpe Ratio]))/_xlfn.STDEV.P(Table2[Sharpe Ratio])</f>
        <v>-1.3316052907289979</v>
      </c>
      <c r="AR5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-1.8890752053201172</v>
      </c>
      <c r="AS547">
        <f>_xlfn.RANK.AVG(Table2[[#This Row],[1Y Return vs Nifty Z-Score]],Table2[1Y Return vs Nifty Z-Score])</f>
        <v>512</v>
      </c>
      <c r="AT547">
        <f>_xlfn.RANK.AVG(Table2[[#This Row],[6M Return vs Nifty Z-Score]],Table2[6M Return vs Nifty Z-Score])</f>
        <v>315</v>
      </c>
      <c r="AU547">
        <f>_xlfn.RANK.AVG(Table2[[#This Row],[Sharpe Ratio Z-Score]],Table2[Sharpe Ratio Z-Score])</f>
        <v>668</v>
      </c>
      <c r="AV547">
        <f>(Table2[[#This Row],[Rank 1Y]]+Table2[[#This Row],[Rank 6M]]+Table2[[#This Row],[Rank Sharpe]])/3</f>
        <v>498.33333333333331</v>
      </c>
    </row>
    <row r="548" spans="1:48" hidden="1" x14ac:dyDescent="0.3">
      <c r="A548" t="s">
        <v>1380</v>
      </c>
      <c r="B548" t="s">
        <v>1381</v>
      </c>
      <c r="C548" t="s">
        <v>3149</v>
      </c>
      <c r="D548" t="s">
        <v>284</v>
      </c>
      <c r="E548">
        <v>7971.0094607112997</v>
      </c>
      <c r="F548">
        <v>649.70000000000005</v>
      </c>
      <c r="G548">
        <v>-9.5835768580807095</v>
      </c>
      <c r="H548">
        <f>(Table2[[#This Row],[1Y Return vs Nifty]]-AVERAGE(Table2[1Y Return vs Nifty]))/_xlfn.STDEV.P(Table2[1Y Return vs Nifty])</f>
        <v>-0.57649528898884539</v>
      </c>
      <c r="I548">
        <v>-4.77843635975798</v>
      </c>
      <c r="J548">
        <f>(Table2[[#This Row],[1M Return vs Nifty]]-AVERAGE(Table2[1M Return vs Nifty]))/_xlfn.STDEV.P(Table2[1M Return vs Nifty])</f>
        <v>-0.53933110662273798</v>
      </c>
      <c r="K548">
        <v>-5.9709395148066902</v>
      </c>
      <c r="L548">
        <f>(Table2[[#This Row],[6M Return vs Nifty]]-AVERAGE(Table2[6M Return vs Nifty]))/_xlfn.STDEV.P(Table2[6M Return vs Nifty])</f>
        <v>-0.40721070190595898</v>
      </c>
      <c r="M548">
        <v>4.9072540884239899</v>
      </c>
      <c r="N548">
        <f>(Table2[[#This Row],[1W Return vs Nifty]]-AVERAGE(Table2[1W Return vs Nifty]))/_xlfn.STDEV.P(Table2[1W Return vs Nifty])</f>
        <v>0.68598147819672206</v>
      </c>
      <c r="O548">
        <v>651.95000000000005</v>
      </c>
      <c r="P548">
        <v>677.67452524403097</v>
      </c>
      <c r="Q548">
        <v>671.93719170546603</v>
      </c>
      <c r="R548">
        <v>48.230290580901404</v>
      </c>
      <c r="S548" s="1">
        <f>(Table2[[#This Row],[Close Price]]-Table2[[#This Row],[20D EMA]])/Table2[[#This Row],[20D EMA]]</f>
        <v>-3.4511849068180073E-3</v>
      </c>
      <c r="T548" s="1">
        <f>(Table2[[#This Row],[Close Price]]-Table2[[#This Row],[50D EMA]])/Table2[[#This Row],[50D EMA]]</f>
        <v>-4.1280178318577471E-2</v>
      </c>
      <c r="U548" s="1">
        <f>(Table2[[#This Row],[Close Price]]-Table2[[#This Row],[200D EMA]])/Table2[[#This Row],[200D EMA]]</f>
        <v>-3.3094152221318535E-2</v>
      </c>
      <c r="V548">
        <v>1.3704319533736999</v>
      </c>
      <c r="W548">
        <v>644.54999999999995</v>
      </c>
      <c r="X548">
        <v>654.65</v>
      </c>
      <c r="Y548">
        <v>622.1</v>
      </c>
      <c r="Z548">
        <v>694.6</v>
      </c>
      <c r="AA548">
        <v>644.54999999999995</v>
      </c>
      <c r="AB548">
        <v>654.65</v>
      </c>
      <c r="AC548" s="1">
        <f>(Table2[[#This Row],[Close Price]]/Table2[[#This Row],[Day Low]])-1</f>
        <v>7.990070591886056E-3</v>
      </c>
      <c r="AD548" s="1">
        <f>(Table2[[#This Row],[Day High]]/Table2[[#This Row],[Close Price]])-1</f>
        <v>7.6189010312450733E-3</v>
      </c>
      <c r="AE548" s="1">
        <f>(Table2[[#This Row],[Close Price]]/Table2[[#This Row],[Current Week Low]])-1</f>
        <v>4.4365857579167445E-2</v>
      </c>
      <c r="AF548" s="1">
        <f>(Table2[[#This Row],[Current Week High]]/Table2[[#This Row],[Close Price]])-1</f>
        <v>6.910881945513303E-2</v>
      </c>
      <c r="AG548" s="1">
        <f>(Table2[[#This Row],[Close Price]]/Table2[[#This Row],[Current Month Low]])-1</f>
        <v>7.990070591886056E-3</v>
      </c>
      <c r="AH548" s="1">
        <f>(Table2[[#This Row],[Current Month High]]/Table2[[#This Row],[Close Price]])-1</f>
        <v>7.6189010312450733E-3</v>
      </c>
      <c r="AI548">
        <v>28.936432199476599</v>
      </c>
      <c r="AJ548">
        <v>27.379668659935302</v>
      </c>
      <c r="AK548" t="str">
        <f>IF(AND(Table2[[#This Row],[20D EMA]]&gt;Table2[[#This Row],[50D EMA]],Table2[[#This Row],[50D EMA]]&gt;Table2[[#This Row],[200D EMA]]),"Uptrend","Downtrend/NoTrend")</f>
        <v>Downtrend/NoTrend</v>
      </c>
      <c r="AL548">
        <v>-0.08</v>
      </c>
      <c r="AM548" t="s">
        <v>3180</v>
      </c>
      <c r="AN548">
        <v>-2.21</v>
      </c>
      <c r="AO548" t="s">
        <v>3180</v>
      </c>
      <c r="AQ548">
        <f>(Table2[[#This Row],[Sharpe Ratio]]-AVERAGE(Table2[Sharpe Ratio]))/_xlfn.STDEV.P(Table2[Sharpe Ratio])</f>
        <v>-0.68702344015560113</v>
      </c>
      <c r="AR5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8">
        <f>_xlfn.RANK.AVG(Table2[[#This Row],[1Y Return vs Nifty Z-Score]],Table2[1Y Return vs Nifty Z-Score])</f>
        <v>506</v>
      </c>
      <c r="AT548">
        <f>_xlfn.RANK.AVG(Table2[[#This Row],[6M Return vs Nifty Z-Score]],Table2[6M Return vs Nifty Z-Score])</f>
        <v>461</v>
      </c>
      <c r="AU548">
        <f>_xlfn.RANK.AVG(Table2[[#This Row],[Sharpe Ratio Z-Score]],Table2[Sharpe Ratio Z-Score])</f>
        <v>529.5</v>
      </c>
      <c r="AV548">
        <f>(Table2[[#This Row],[Rank 1Y]]+Table2[[#This Row],[Rank 6M]]+Table2[[#This Row],[Rank Sharpe]])/3</f>
        <v>498.83333333333331</v>
      </c>
    </row>
    <row r="549" spans="1:48" hidden="1" x14ac:dyDescent="0.3">
      <c r="A549" t="s">
        <v>376</v>
      </c>
      <c r="B549" t="s">
        <v>377</v>
      </c>
      <c r="C549" t="s">
        <v>3135</v>
      </c>
      <c r="D549" t="s">
        <v>24</v>
      </c>
      <c r="E549">
        <v>63936.284016137499</v>
      </c>
      <c r="F549">
        <v>20.71</v>
      </c>
      <c r="G549">
        <v>1.4467789829982001</v>
      </c>
      <c r="H549">
        <f>(Table2[[#This Row],[1Y Return vs Nifty]]-AVERAGE(Table2[1Y Return vs Nifty]))/_xlfn.STDEV.P(Table2[1Y Return vs Nifty])</f>
        <v>-0.39013775630172864</v>
      </c>
      <c r="I549">
        <v>-3.5878390189968701</v>
      </c>
      <c r="J549">
        <f>(Table2[[#This Row],[1M Return vs Nifty]]-AVERAGE(Table2[1M Return vs Nifty]))/_xlfn.STDEV.P(Table2[1M Return vs Nifty])</f>
        <v>-0.41210178767411787</v>
      </c>
      <c r="K549">
        <v>-26.143052484785599</v>
      </c>
      <c r="L549">
        <f>(Table2[[#This Row],[6M Return vs Nifty]]-AVERAGE(Table2[6M Return vs Nifty]))/_xlfn.STDEV.P(Table2[6M Return vs Nifty])</f>
        <v>-1.1089355889127148</v>
      </c>
      <c r="M549">
        <v>1.0826829320051901</v>
      </c>
      <c r="N549">
        <f>(Table2[[#This Row],[1W Return vs Nifty]]-AVERAGE(Table2[1W Return vs Nifty]))/_xlfn.STDEV.P(Table2[1W Return vs Nifty])</f>
        <v>-4.0411974529609269E-2</v>
      </c>
      <c r="O549">
        <v>20.92</v>
      </c>
      <c r="P549">
        <v>21.959296327098802</v>
      </c>
      <c r="Q549">
        <v>22.676309962565401</v>
      </c>
      <c r="R549">
        <v>49.813964529527802</v>
      </c>
      <c r="S549" s="1">
        <f>(Table2[[#This Row],[Close Price]]-Table2[[#This Row],[20D EMA]])/Table2[[#This Row],[20D EMA]]</f>
        <v>-1.0038240917782066E-2</v>
      </c>
      <c r="T549" s="1">
        <f>(Table2[[#This Row],[Close Price]]-Table2[[#This Row],[50D EMA]])/Table2[[#This Row],[50D EMA]]</f>
        <v>-5.6891455376787754E-2</v>
      </c>
      <c r="U549" s="1">
        <f>(Table2[[#This Row],[Close Price]]-Table2[[#This Row],[200D EMA]])/Table2[[#This Row],[200D EMA]]</f>
        <v>-8.6712078191356193E-2</v>
      </c>
      <c r="V549">
        <v>0.82950461240284501</v>
      </c>
      <c r="W549">
        <v>20.57</v>
      </c>
      <c r="X549">
        <v>20.75</v>
      </c>
      <c r="Y549">
        <v>20.100000000000001</v>
      </c>
      <c r="Z549">
        <v>21.29</v>
      </c>
      <c r="AA549">
        <v>20.57</v>
      </c>
      <c r="AB549">
        <v>20.75</v>
      </c>
      <c r="AC549" s="1">
        <f>(Table2[[#This Row],[Close Price]]/Table2[[#This Row],[Day Low]])-1</f>
        <v>6.8060281964026359E-3</v>
      </c>
      <c r="AD549" s="1">
        <f>(Table2[[#This Row],[Day High]]/Table2[[#This Row],[Close Price]])-1</f>
        <v>1.9314340898115567E-3</v>
      </c>
      <c r="AE549" s="1">
        <f>(Table2[[#This Row],[Close Price]]/Table2[[#This Row],[Current Week Low]])-1</f>
        <v>3.0348258706467623E-2</v>
      </c>
      <c r="AF549" s="1">
        <f>(Table2[[#This Row],[Current Week High]]/Table2[[#This Row],[Close Price]])-1</f>
        <v>2.8005794302269349E-2</v>
      </c>
      <c r="AG549" s="1">
        <f>(Table2[[#This Row],[Close Price]]/Table2[[#This Row],[Current Month Low]])-1</f>
        <v>6.8060281964026359E-3</v>
      </c>
      <c r="AH549" s="1">
        <f>(Table2[[#This Row],[Current Month High]]/Table2[[#This Row],[Close Price]])-1</f>
        <v>1.9314340898115567E-3</v>
      </c>
      <c r="AI549">
        <v>58.619024625784597</v>
      </c>
      <c r="AJ549">
        <v>30.251572327043998</v>
      </c>
      <c r="AK549" t="str">
        <f>IF(AND(Table2[[#This Row],[20D EMA]]&gt;Table2[[#This Row],[50D EMA]],Table2[[#This Row],[50D EMA]]&gt;Table2[[#This Row],[200D EMA]]),"Uptrend","Downtrend/NoTrend")</f>
        <v>Downtrend/NoTrend</v>
      </c>
      <c r="AL549">
        <v>-0.17</v>
      </c>
      <c r="AM549" t="s">
        <v>3180</v>
      </c>
      <c r="AN549">
        <v>-2.08</v>
      </c>
      <c r="AO549" t="s">
        <v>3180</v>
      </c>
      <c r="AP549">
        <v>4.6184974037222E-2</v>
      </c>
      <c r="AQ549">
        <f>(Table2[[#This Row],[Sharpe Ratio]]-AVERAGE(Table2[Sharpe Ratio]))/_xlfn.STDEV.P(Table2[Sharpe Ratio])</f>
        <v>-0.13837200269630448</v>
      </c>
      <c r="AR5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9">
        <f>_xlfn.RANK.AVG(Table2[[#This Row],[1Y Return vs Nifty Z-Score]],Table2[1Y Return vs Nifty Z-Score])</f>
        <v>446</v>
      </c>
      <c r="AT549">
        <f>_xlfn.RANK.AVG(Table2[[#This Row],[6M Return vs Nifty Z-Score]],Table2[6M Return vs Nifty Z-Score])</f>
        <v>675</v>
      </c>
      <c r="AU549">
        <f>_xlfn.RANK.AVG(Table2[[#This Row],[Sharpe Ratio Z-Score]],Table2[Sharpe Ratio Z-Score])</f>
        <v>377</v>
      </c>
      <c r="AV549">
        <f>(Table2[[#This Row],[Rank 1Y]]+Table2[[#This Row],[Rank 6M]]+Table2[[#This Row],[Rank Sharpe]])/3</f>
        <v>499.33333333333331</v>
      </c>
    </row>
    <row r="550" spans="1:48" hidden="1" x14ac:dyDescent="0.3">
      <c r="A550" t="s">
        <v>965</v>
      </c>
      <c r="B550" t="s">
        <v>966</v>
      </c>
      <c r="C550" t="s">
        <v>3144</v>
      </c>
      <c r="D550" t="s">
        <v>967</v>
      </c>
      <c r="E550">
        <v>15198.9502221656</v>
      </c>
      <c r="F550">
        <v>193.27</v>
      </c>
      <c r="G550">
        <v>5.1611907983616101</v>
      </c>
      <c r="H550">
        <f>(Table2[[#This Row],[1Y Return vs Nifty]]-AVERAGE(Table2[1Y Return vs Nifty]))/_xlfn.STDEV.P(Table2[1Y Return vs Nifty])</f>
        <v>-0.32738287955359174</v>
      </c>
      <c r="I550">
        <v>8.7781989577336894</v>
      </c>
      <c r="J550">
        <f>(Table2[[#This Row],[1M Return vs Nifty]]-AVERAGE(Table2[1M Return vs Nifty]))/_xlfn.STDEV.P(Table2[1M Return vs Nifty])</f>
        <v>0.9093547081605079</v>
      </c>
      <c r="K550">
        <v>-19.085445170278799</v>
      </c>
      <c r="L550">
        <f>(Table2[[#This Row],[6M Return vs Nifty]]-AVERAGE(Table2[6M Return vs Nifty]))/_xlfn.STDEV.P(Table2[6M Return vs Nifty])</f>
        <v>-0.86342344535686222</v>
      </c>
      <c r="M550">
        <v>15.994958817976601</v>
      </c>
      <c r="N550">
        <f>(Table2[[#This Row],[1W Return vs Nifty]]-AVERAGE(Table2[1W Return vs Nifty]))/_xlfn.STDEV.P(Table2[1W Return vs Nifty])</f>
        <v>2.7918479379676846</v>
      </c>
      <c r="O550">
        <v>179.33</v>
      </c>
      <c r="P550">
        <v>185.74772385390801</v>
      </c>
      <c r="Q550">
        <v>193.28646552035201</v>
      </c>
      <c r="R550">
        <v>64.161121698786701</v>
      </c>
      <c r="S550" s="1">
        <f>(Table2[[#This Row],[Close Price]]-Table2[[#This Row],[20D EMA]])/Table2[[#This Row],[20D EMA]]</f>
        <v>7.7733786873361937E-2</v>
      </c>
      <c r="T550" s="1">
        <f>(Table2[[#This Row],[Close Price]]-Table2[[#This Row],[50D EMA]])/Table2[[#This Row],[50D EMA]]</f>
        <v>4.0497272268102319E-2</v>
      </c>
      <c r="U550" s="1">
        <f>(Table2[[#This Row],[Close Price]]-Table2[[#This Row],[200D EMA]])/Table2[[#This Row],[200D EMA]]</f>
        <v>-8.5187135621072013E-5</v>
      </c>
      <c r="V550">
        <v>2.4429826207351901</v>
      </c>
      <c r="W550">
        <v>190</v>
      </c>
      <c r="X550">
        <v>197.95</v>
      </c>
      <c r="Y550">
        <v>160.16999999999999</v>
      </c>
      <c r="Z550">
        <v>197.95</v>
      </c>
      <c r="AA550">
        <v>190</v>
      </c>
      <c r="AB550">
        <v>197.95</v>
      </c>
      <c r="AC550" s="1">
        <f>(Table2[[#This Row],[Close Price]]/Table2[[#This Row],[Day Low]])-1</f>
        <v>1.7210526315789565E-2</v>
      </c>
      <c r="AD550" s="1">
        <f>(Table2[[#This Row],[Day High]]/Table2[[#This Row],[Close Price]])-1</f>
        <v>2.4214828995705373E-2</v>
      </c>
      <c r="AE550" s="1">
        <f>(Table2[[#This Row],[Close Price]]/Table2[[#This Row],[Current Week Low]])-1</f>
        <v>0.20665542860710517</v>
      </c>
      <c r="AF550" s="1">
        <f>(Table2[[#This Row],[Current Week High]]/Table2[[#This Row],[Close Price]])-1</f>
        <v>2.4214828995705373E-2</v>
      </c>
      <c r="AG550" s="1">
        <f>(Table2[[#This Row],[Close Price]]/Table2[[#This Row],[Current Month Low]])-1</f>
        <v>1.7210526315789565E-2</v>
      </c>
      <c r="AH550" s="1">
        <f>(Table2[[#This Row],[Current Month High]]/Table2[[#This Row],[Close Price]])-1</f>
        <v>2.4214828995705373E-2</v>
      </c>
      <c r="AI550">
        <v>22.9109535882444</v>
      </c>
      <c r="AJ550">
        <v>35.770987003863702</v>
      </c>
      <c r="AK550" t="str">
        <f>IF(AND(Table2[[#This Row],[20D EMA]]&gt;Table2[[#This Row],[50D EMA]],Table2[[#This Row],[50D EMA]]&gt;Table2[[#This Row],[200D EMA]]),"Uptrend","Downtrend/NoTrend")</f>
        <v>Downtrend/NoTrend</v>
      </c>
      <c r="AL550">
        <v>-0.06</v>
      </c>
      <c r="AM550" t="s">
        <v>3180</v>
      </c>
      <c r="AN550">
        <v>7.96</v>
      </c>
      <c r="AO550" t="s">
        <v>3181</v>
      </c>
      <c r="AP550">
        <v>1.0328169286374001E-2</v>
      </c>
      <c r="AQ550">
        <f>(Table2[[#This Row],[Sharpe Ratio]]-AVERAGE(Table2[Sharpe Ratio]))/_xlfn.STDEV.P(Table2[Sharpe Ratio])</f>
        <v>-0.56433061541296559</v>
      </c>
      <c r="AR5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0">
        <f>_xlfn.RANK.AVG(Table2[[#This Row],[1Y Return vs Nifty Z-Score]],Table2[1Y Return vs Nifty Z-Score])</f>
        <v>411</v>
      </c>
      <c r="AT550">
        <f>_xlfn.RANK.AVG(Table2[[#This Row],[6M Return vs Nifty Z-Score]],Table2[6M Return vs Nifty Z-Score])</f>
        <v>615</v>
      </c>
      <c r="AU550">
        <f>_xlfn.RANK.AVG(Table2[[#This Row],[Sharpe Ratio Z-Score]],Table2[Sharpe Ratio Z-Score])</f>
        <v>476</v>
      </c>
      <c r="AV550">
        <f>(Table2[[#This Row],[Rank 1Y]]+Table2[[#This Row],[Rank 6M]]+Table2[[#This Row],[Rank Sharpe]])/3</f>
        <v>500.66666666666669</v>
      </c>
    </row>
    <row r="551" spans="1:48" hidden="1" x14ac:dyDescent="0.3">
      <c r="A551" t="s">
        <v>1687</v>
      </c>
      <c r="B551" t="s">
        <v>1688</v>
      </c>
      <c r="C551" t="s">
        <v>3144</v>
      </c>
      <c r="D551" t="s">
        <v>139</v>
      </c>
      <c r="E551">
        <v>5121.7173569814404</v>
      </c>
      <c r="F551">
        <v>182.71</v>
      </c>
      <c r="G551">
        <v>4.4558175839405898</v>
      </c>
      <c r="H551">
        <f>(Table2[[#This Row],[1Y Return vs Nifty]]-AVERAGE(Table2[1Y Return vs Nifty]))/_xlfn.STDEV.P(Table2[1Y Return vs Nifty])</f>
        <v>-0.33930013895636946</v>
      </c>
      <c r="I551">
        <v>-4.5678256151491201</v>
      </c>
      <c r="J551">
        <f>(Table2[[#This Row],[1M Return vs Nifty]]-AVERAGE(Table2[1M Return vs Nifty]))/_xlfn.STDEV.P(Table2[1M Return vs Nifty])</f>
        <v>-0.51682487325359794</v>
      </c>
      <c r="K551">
        <v>-20.0135087923227</v>
      </c>
      <c r="L551">
        <f>(Table2[[#This Row],[6M Return vs Nifty]]-AVERAGE(Table2[6M Return vs Nifty]))/_xlfn.STDEV.P(Table2[6M Return vs Nifty])</f>
        <v>-0.89570788384295685</v>
      </c>
      <c r="M551">
        <v>-1.2015503008094</v>
      </c>
      <c r="N551">
        <f>(Table2[[#This Row],[1W Return vs Nifty]]-AVERAGE(Table2[1W Return vs Nifty]))/_xlfn.STDEV.P(Table2[1W Return vs Nifty])</f>
        <v>-0.47425200441941467</v>
      </c>
      <c r="O551">
        <v>184.07</v>
      </c>
      <c r="P551">
        <v>190.0421249723</v>
      </c>
      <c r="Q551">
        <v>188.20147641993901</v>
      </c>
      <c r="R551">
        <v>44.501795447854597</v>
      </c>
      <c r="S551" s="1">
        <f>(Table2[[#This Row],[Close Price]]-Table2[[#This Row],[20D EMA]])/Table2[[#This Row],[20D EMA]]</f>
        <v>-7.3884935079045217E-3</v>
      </c>
      <c r="T551" s="1">
        <f>(Table2[[#This Row],[Close Price]]-Table2[[#This Row],[50D EMA]])/Table2[[#This Row],[50D EMA]]</f>
        <v>-3.8581577496929712E-2</v>
      </c>
      <c r="U551" s="1">
        <f>(Table2[[#This Row],[Close Price]]-Table2[[#This Row],[200D EMA]])/Table2[[#This Row],[200D EMA]]</f>
        <v>-2.9178710626508189E-2</v>
      </c>
      <c r="V551">
        <v>1.00389528139107</v>
      </c>
      <c r="W551">
        <v>179.52</v>
      </c>
      <c r="X551">
        <v>182.99</v>
      </c>
      <c r="Y551">
        <v>173.62</v>
      </c>
      <c r="Z551">
        <v>183.93</v>
      </c>
      <c r="AA551">
        <v>179.52</v>
      </c>
      <c r="AB551">
        <v>182.99</v>
      </c>
      <c r="AC551" s="1">
        <f>(Table2[[#This Row],[Close Price]]/Table2[[#This Row],[Day Low]])-1</f>
        <v>1.7769607843137303E-2</v>
      </c>
      <c r="AD551" s="1">
        <f>(Table2[[#This Row],[Day High]]/Table2[[#This Row],[Close Price]])-1</f>
        <v>1.5324831700509467E-3</v>
      </c>
      <c r="AE551" s="1">
        <f>(Table2[[#This Row],[Close Price]]/Table2[[#This Row],[Current Week Low]])-1</f>
        <v>5.2355719387167321E-2</v>
      </c>
      <c r="AF551" s="1">
        <f>(Table2[[#This Row],[Current Week High]]/Table2[[#This Row],[Close Price]])-1</f>
        <v>6.6772480980790139E-3</v>
      </c>
      <c r="AG551" s="1">
        <f>(Table2[[#This Row],[Close Price]]/Table2[[#This Row],[Current Month Low]])-1</f>
        <v>1.7769607843137303E-2</v>
      </c>
      <c r="AH551" s="1">
        <f>(Table2[[#This Row],[Current Month High]]/Table2[[#This Row],[Close Price]])-1</f>
        <v>1.5324831700509467E-3</v>
      </c>
      <c r="AI551">
        <v>45.011219966066399</v>
      </c>
      <c r="AJ551">
        <v>35.240562546261998</v>
      </c>
      <c r="AK551" t="str">
        <f>IF(AND(Table2[[#This Row],[20D EMA]]&gt;Table2[[#This Row],[50D EMA]],Table2[[#This Row],[50D EMA]]&gt;Table2[[#This Row],[200D EMA]]),"Uptrend","Downtrend/NoTrend")</f>
        <v>Downtrend/NoTrend</v>
      </c>
      <c r="AL551">
        <v>-0.06</v>
      </c>
      <c r="AM551" t="s">
        <v>3180</v>
      </c>
      <c r="AN551">
        <v>-3.69</v>
      </c>
      <c r="AO551" t="s">
        <v>3180</v>
      </c>
      <c r="AP551">
        <v>1.7936401689980001E-2</v>
      </c>
      <c r="AQ551">
        <f>(Table2[[#This Row],[Sharpe Ratio]]-AVERAGE(Table2[Sharpe Ratio]))/_xlfn.STDEV.P(Table2[Sharpe Ratio])</f>
        <v>-0.47394910645295935</v>
      </c>
      <c r="AR5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1">
        <f>_xlfn.RANK.AVG(Table2[[#This Row],[1Y Return vs Nifty Z-Score]],Table2[1Y Return vs Nifty Z-Score])</f>
        <v>421</v>
      </c>
      <c r="AT551">
        <f>_xlfn.RANK.AVG(Table2[[#This Row],[6M Return vs Nifty Z-Score]],Table2[6M Return vs Nifty Z-Score])</f>
        <v>624</v>
      </c>
      <c r="AU551">
        <f>_xlfn.RANK.AVG(Table2[[#This Row],[Sharpe Ratio Z-Score]],Table2[Sharpe Ratio Z-Score])</f>
        <v>458</v>
      </c>
      <c r="AV551">
        <f>(Table2[[#This Row],[Rank 1Y]]+Table2[[#This Row],[Rank 6M]]+Table2[[#This Row],[Rank Sharpe]])/3</f>
        <v>501</v>
      </c>
    </row>
    <row r="552" spans="1:48" hidden="1" x14ac:dyDescent="0.3">
      <c r="A552" t="s">
        <v>906</v>
      </c>
      <c r="B552" t="s">
        <v>907</v>
      </c>
      <c r="C552" t="s">
        <v>3135</v>
      </c>
      <c r="D552" t="s">
        <v>54</v>
      </c>
      <c r="E552">
        <v>16700.4347549171</v>
      </c>
      <c r="F552">
        <v>206.29</v>
      </c>
      <c r="G552">
        <v>-20.105514767410298</v>
      </c>
      <c r="H552">
        <f>(Table2[[#This Row],[1Y Return vs Nifty]]-AVERAGE(Table2[1Y Return vs Nifty]))/_xlfn.STDEV.P(Table2[1Y Return vs Nifty])</f>
        <v>-0.75426311589495398</v>
      </c>
      <c r="I552">
        <v>3.7205763461911099</v>
      </c>
      <c r="J552">
        <f>(Table2[[#This Row],[1M Return vs Nifty]]-AVERAGE(Table2[1M Return vs Nifty]))/_xlfn.STDEV.P(Table2[1M Return vs Nifty])</f>
        <v>0.36888828988818995</v>
      </c>
      <c r="K552">
        <v>-14.866153442750001</v>
      </c>
      <c r="L552">
        <f>(Table2[[#This Row],[6M Return vs Nifty]]-AVERAGE(Table2[6M Return vs Nifty]))/_xlfn.STDEV.P(Table2[6M Return vs Nifty])</f>
        <v>-0.71664744746536413</v>
      </c>
      <c r="M552">
        <v>10.857443750133999</v>
      </c>
      <c r="N552">
        <f>(Table2[[#This Row],[1W Return vs Nifty]]-AVERAGE(Table2[1W Return vs Nifty]))/_xlfn.STDEV.P(Table2[1W Return vs Nifty])</f>
        <v>1.8160895703136952</v>
      </c>
      <c r="O552">
        <v>196.23</v>
      </c>
      <c r="P552">
        <v>201.43984302736101</v>
      </c>
      <c r="Q552">
        <v>208.38983498722999</v>
      </c>
      <c r="R552">
        <v>76.151047852471095</v>
      </c>
      <c r="S552" s="1">
        <f>(Table2[[#This Row],[Close Price]]-Table2[[#This Row],[20D EMA]])/Table2[[#This Row],[20D EMA]]</f>
        <v>5.1266371095143468E-2</v>
      </c>
      <c r="T552" s="1">
        <f>(Table2[[#This Row],[Close Price]]-Table2[[#This Row],[50D EMA]])/Table2[[#This Row],[50D EMA]]</f>
        <v>2.4077446148427554E-2</v>
      </c>
      <c r="U552" s="1">
        <f>(Table2[[#This Row],[Close Price]]-Table2[[#This Row],[200D EMA]])/Table2[[#This Row],[200D EMA]]</f>
        <v>-1.0076475118657653E-2</v>
      </c>
      <c r="V552">
        <v>2.5114461994500501</v>
      </c>
      <c r="W552">
        <v>204</v>
      </c>
      <c r="X552">
        <v>207.5</v>
      </c>
      <c r="Y552">
        <v>179.1</v>
      </c>
      <c r="Z552">
        <v>216</v>
      </c>
      <c r="AA552">
        <v>204</v>
      </c>
      <c r="AB552">
        <v>207.5</v>
      </c>
      <c r="AC552" s="1">
        <f>(Table2[[#This Row],[Close Price]]/Table2[[#This Row],[Day Low]])-1</f>
        <v>1.1225490196078436E-2</v>
      </c>
      <c r="AD552" s="1">
        <f>(Table2[[#This Row],[Day High]]/Table2[[#This Row],[Close Price]])-1</f>
        <v>5.8655291095059958E-3</v>
      </c>
      <c r="AE552" s="1">
        <f>(Table2[[#This Row],[Close Price]]/Table2[[#This Row],[Current Week Low]])-1</f>
        <v>0.15181462869905071</v>
      </c>
      <c r="AF552" s="1">
        <f>(Table2[[#This Row],[Current Week High]]/Table2[[#This Row],[Close Price]])-1</f>
        <v>4.7069659217606308E-2</v>
      </c>
      <c r="AG552" s="1">
        <f>(Table2[[#This Row],[Close Price]]/Table2[[#This Row],[Current Month Low]])-1</f>
        <v>1.1225490196078436E-2</v>
      </c>
      <c r="AH552" s="1">
        <f>(Table2[[#This Row],[Current Month High]]/Table2[[#This Row],[Close Price]])-1</f>
        <v>5.8655291095059958E-3</v>
      </c>
      <c r="AI552">
        <v>40.215230985505798</v>
      </c>
      <c r="AJ552">
        <v>15.8997696499803</v>
      </c>
      <c r="AK552" t="str">
        <f>IF(AND(Table2[[#This Row],[20D EMA]]&gt;Table2[[#This Row],[50D EMA]],Table2[[#This Row],[50D EMA]]&gt;Table2[[#This Row],[200D EMA]]),"Uptrend","Downtrend/NoTrend")</f>
        <v>Downtrend/NoTrend</v>
      </c>
      <c r="AL552">
        <v>-0.03</v>
      </c>
      <c r="AM552" t="s">
        <v>3180</v>
      </c>
      <c r="AN552">
        <v>4.8499999999999996</v>
      </c>
      <c r="AO552" t="s">
        <v>3181</v>
      </c>
      <c r="AP552">
        <v>5.1346718918135997E-2</v>
      </c>
      <c r="AQ552">
        <f>(Table2[[#This Row],[Sharpe Ratio]]-AVERAGE(Table2[Sharpe Ratio]))/_xlfn.STDEV.P(Table2[Sharpe Ratio])</f>
        <v>-7.705338538087135E-2</v>
      </c>
      <c r="AR5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2">
        <f>_xlfn.RANK.AVG(Table2[[#This Row],[1Y Return vs Nifty Z-Score]],Table2[1Y Return vs Nifty Z-Score])</f>
        <v>582</v>
      </c>
      <c r="AT552">
        <f>_xlfn.RANK.AVG(Table2[[#This Row],[6M Return vs Nifty Z-Score]],Table2[6M Return vs Nifty Z-Score])</f>
        <v>564</v>
      </c>
      <c r="AU552">
        <f>_xlfn.RANK.AVG(Table2[[#This Row],[Sharpe Ratio Z-Score]],Table2[Sharpe Ratio Z-Score])</f>
        <v>359</v>
      </c>
      <c r="AV552">
        <f>(Table2[[#This Row],[Rank 1Y]]+Table2[[#This Row],[Rank 6M]]+Table2[[#This Row],[Rank Sharpe]])/3</f>
        <v>501.66666666666669</v>
      </c>
    </row>
    <row r="553" spans="1:48" hidden="1" x14ac:dyDescent="0.3">
      <c r="A553" t="s">
        <v>924</v>
      </c>
      <c r="B553" t="s">
        <v>925</v>
      </c>
      <c r="C553" t="s">
        <v>3149</v>
      </c>
      <c r="D553" t="s">
        <v>473</v>
      </c>
      <c r="E553">
        <v>16218.635024297801</v>
      </c>
      <c r="F553">
        <v>1533.25</v>
      </c>
      <c r="G553">
        <v>-14.019859499124699</v>
      </c>
      <c r="H553">
        <f>(Table2[[#This Row],[1Y Return vs Nifty]]-AVERAGE(Table2[1Y Return vs Nifty]))/_xlfn.STDEV.P(Table2[1Y Return vs Nifty])</f>
        <v>-0.65144615178954879</v>
      </c>
      <c r="I553">
        <v>1.98591134419863</v>
      </c>
      <c r="J553">
        <f>(Table2[[#This Row],[1M Return vs Nifty]]-AVERAGE(Table2[1M Return vs Nifty]))/_xlfn.STDEV.P(Table2[1M Return vs Nifty])</f>
        <v>0.18351894691080406</v>
      </c>
      <c r="K553">
        <v>9.4433313505523309</v>
      </c>
      <c r="L553">
        <f>(Table2[[#This Row],[6M Return vs Nifty]]-AVERAGE(Table2[6M Return vs Nifty]))/_xlfn.STDEV.P(Table2[6M Return vs Nifty])</f>
        <v>0.12900369949975049</v>
      </c>
      <c r="M553">
        <v>0.184944772805307</v>
      </c>
      <c r="N553">
        <f>(Table2[[#This Row],[1W Return vs Nifty]]-AVERAGE(Table2[1W Return vs Nifty]))/_xlfn.STDEV.P(Table2[1W Return vs Nifty])</f>
        <v>-0.21091765854883376</v>
      </c>
      <c r="O553">
        <v>1533.74</v>
      </c>
      <c r="P553">
        <v>1538.0048865127501</v>
      </c>
      <c r="Q553">
        <v>1477.3942768055599</v>
      </c>
      <c r="R553">
        <v>41.466640033695597</v>
      </c>
      <c r="S553" s="1">
        <f>(Table2[[#This Row],[Close Price]]-Table2[[#This Row],[20D EMA]])/Table2[[#This Row],[20D EMA]]</f>
        <v>-3.1948048561034406E-4</v>
      </c>
      <c r="T553" s="1">
        <f>(Table2[[#This Row],[Close Price]]-Table2[[#This Row],[50D EMA]])/Table2[[#This Row],[50D EMA]]</f>
        <v>-3.0915938918316772E-3</v>
      </c>
      <c r="U553" s="1">
        <f>(Table2[[#This Row],[Close Price]]-Table2[[#This Row],[200D EMA]])/Table2[[#This Row],[200D EMA]]</f>
        <v>3.7806917267347223E-2</v>
      </c>
      <c r="V553">
        <v>0.64267898201413498</v>
      </c>
      <c r="W553">
        <v>1514.05</v>
      </c>
      <c r="X553">
        <v>1553.15</v>
      </c>
      <c r="Y553">
        <v>1445</v>
      </c>
      <c r="Z553">
        <v>1553.15</v>
      </c>
      <c r="AA553">
        <v>1514.05</v>
      </c>
      <c r="AB553">
        <v>1553.15</v>
      </c>
      <c r="AC553" s="1">
        <f>(Table2[[#This Row],[Close Price]]/Table2[[#This Row],[Day Low]])-1</f>
        <v>1.2681219246392095E-2</v>
      </c>
      <c r="AD553" s="1">
        <f>(Table2[[#This Row],[Day High]]/Table2[[#This Row],[Close Price]])-1</f>
        <v>1.2978966248165635E-2</v>
      </c>
      <c r="AE553" s="1">
        <f>(Table2[[#This Row],[Close Price]]/Table2[[#This Row],[Current Week Low]])-1</f>
        <v>6.1072664359861584E-2</v>
      </c>
      <c r="AF553" s="1">
        <f>(Table2[[#This Row],[Current Week High]]/Table2[[#This Row],[Close Price]])-1</f>
        <v>1.2978966248165635E-2</v>
      </c>
      <c r="AG553" s="1">
        <f>(Table2[[#This Row],[Close Price]]/Table2[[#This Row],[Current Month Low]])-1</f>
        <v>1.2681219246392095E-2</v>
      </c>
      <c r="AH553" s="1">
        <f>(Table2[[#This Row],[Current Month High]]/Table2[[#This Row],[Close Price]])-1</f>
        <v>1.2978966248165635E-2</v>
      </c>
      <c r="AI553">
        <v>10.2233817055274</v>
      </c>
      <c r="AJ553">
        <v>23.350764279967802</v>
      </c>
      <c r="AK553" t="str">
        <f>IF(AND(Table2[[#This Row],[20D EMA]]&gt;Table2[[#This Row],[50D EMA]],Table2[[#This Row],[50D EMA]]&gt;Table2[[#This Row],[200D EMA]]),"Uptrend","Downtrend/NoTrend")</f>
        <v>Downtrend/NoTrend</v>
      </c>
      <c r="AL553">
        <v>-0.02</v>
      </c>
      <c r="AM553" t="s">
        <v>3180</v>
      </c>
      <c r="AN553">
        <v>-5.04</v>
      </c>
      <c r="AO553" t="s">
        <v>3180</v>
      </c>
      <c r="AP553">
        <v>-8.2466204150629996E-2</v>
      </c>
      <c r="AQ553">
        <f>(Table2[[#This Row],[Sharpe Ratio]]-AVERAGE(Table2[Sharpe Ratio]))/_xlfn.STDEV.P(Table2[Sharpe Ratio])</f>
        <v>-1.6666754242097732</v>
      </c>
      <c r="AR5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3">
        <f>_xlfn.RANK.AVG(Table2[[#This Row],[1Y Return vs Nifty Z-Score]],Table2[1Y Return vs Nifty Z-Score])</f>
        <v>540</v>
      </c>
      <c r="AT553">
        <f>_xlfn.RANK.AVG(Table2[[#This Row],[6M Return vs Nifty Z-Score]],Table2[6M Return vs Nifty Z-Score])</f>
        <v>269</v>
      </c>
      <c r="AU553">
        <f>_xlfn.RANK.AVG(Table2[[#This Row],[Sharpe Ratio Z-Score]],Table2[Sharpe Ratio Z-Score])</f>
        <v>697</v>
      </c>
      <c r="AV553">
        <f>(Table2[[#This Row],[Rank 1Y]]+Table2[[#This Row],[Rank 6M]]+Table2[[#This Row],[Rank Sharpe]])/3</f>
        <v>502</v>
      </c>
    </row>
    <row r="554" spans="1:48" hidden="1" x14ac:dyDescent="0.3">
      <c r="A554" t="s">
        <v>431</v>
      </c>
      <c r="B554" t="s">
        <v>432</v>
      </c>
      <c r="C554" t="s">
        <v>3141</v>
      </c>
      <c r="D554" t="s">
        <v>409</v>
      </c>
      <c r="E554">
        <v>51952.6286822236</v>
      </c>
      <c r="F554">
        <v>123330.3</v>
      </c>
      <c r="G554">
        <v>-14.409965876732199</v>
      </c>
      <c r="H554">
        <f>(Table2[[#This Row],[1Y Return vs Nifty]]-AVERAGE(Table2[1Y Return vs Nifty]))/_xlfn.STDEV.P(Table2[1Y Return vs Nifty])</f>
        <v>-0.65803698739484251</v>
      </c>
      <c r="I554">
        <v>-6.0671092523443599</v>
      </c>
      <c r="J554">
        <f>(Table2[[#This Row],[1M Return vs Nifty]]-AVERAGE(Table2[1M Return vs Nifty]))/_xlfn.STDEV.P(Table2[1M Return vs Nifty])</f>
        <v>-0.6770409509656633</v>
      </c>
      <c r="K554">
        <v>-15.3858436962525</v>
      </c>
      <c r="L554">
        <f>(Table2[[#This Row],[6M Return vs Nifty]]-AVERAGE(Table2[6M Return vs Nifty]))/_xlfn.STDEV.P(Table2[6M Return vs Nifty])</f>
        <v>-0.73472585030597315</v>
      </c>
      <c r="M554">
        <v>-1.3398474782822001</v>
      </c>
      <c r="N554">
        <f>(Table2[[#This Row],[1W Return vs Nifty]]-AVERAGE(Table2[1W Return vs Nifty]))/_xlfn.STDEV.P(Table2[1W Return vs Nifty])</f>
        <v>-0.50051852166754429</v>
      </c>
      <c r="O554">
        <v>127154.79</v>
      </c>
      <c r="P554">
        <v>130898.757439712</v>
      </c>
      <c r="Q554">
        <v>129547.886211269</v>
      </c>
      <c r="R554">
        <v>11.395584102901401</v>
      </c>
      <c r="S554" s="1">
        <f>(Table2[[#This Row],[Close Price]]-Table2[[#This Row],[20D EMA]])/Table2[[#This Row],[20D EMA]]</f>
        <v>-3.0077435541358614E-2</v>
      </c>
      <c r="T554" s="1">
        <f>(Table2[[#This Row],[Close Price]]-Table2[[#This Row],[50D EMA]])/Table2[[#This Row],[50D EMA]]</f>
        <v>-5.7819169469181579E-2</v>
      </c>
      <c r="U554" s="1">
        <f>(Table2[[#This Row],[Close Price]]-Table2[[#This Row],[200D EMA]])/Table2[[#This Row],[200D EMA]]</f>
        <v>-4.7994501439639424E-2</v>
      </c>
      <c r="V554">
        <v>0.77069927209210198</v>
      </c>
      <c r="W554">
        <v>122500</v>
      </c>
      <c r="X554">
        <v>123499.45</v>
      </c>
      <c r="Y554">
        <v>120750</v>
      </c>
      <c r="Z554">
        <v>124298</v>
      </c>
      <c r="AA554">
        <v>122500</v>
      </c>
      <c r="AB554">
        <v>123499.45</v>
      </c>
      <c r="AC554" s="1">
        <f>(Table2[[#This Row],[Close Price]]/Table2[[#This Row],[Day Low]])-1</f>
        <v>6.7779591836734099E-3</v>
      </c>
      <c r="AD554" s="1">
        <f>(Table2[[#This Row],[Day High]]/Table2[[#This Row],[Close Price]])-1</f>
        <v>1.3715202184700903E-3</v>
      </c>
      <c r="AE554" s="1">
        <f>(Table2[[#This Row],[Close Price]]/Table2[[#This Row],[Current Week Low]])-1</f>
        <v>2.136894409937895E-2</v>
      </c>
      <c r="AF554" s="1">
        <f>(Table2[[#This Row],[Current Week High]]/Table2[[#This Row],[Close Price]])-1</f>
        <v>7.846409195469306E-3</v>
      </c>
      <c r="AG554" s="1">
        <f>(Table2[[#This Row],[Close Price]]/Table2[[#This Row],[Current Month Low]])-1</f>
        <v>6.7779591836734099E-3</v>
      </c>
      <c r="AH554" s="1">
        <f>(Table2[[#This Row],[Current Month High]]/Table2[[#This Row],[Close Price]])-1</f>
        <v>1.3715202184700903E-3</v>
      </c>
      <c r="AI554">
        <v>22.796263367558399</v>
      </c>
      <c r="AJ554">
        <v>15.2532916916063</v>
      </c>
      <c r="AK554" t="str">
        <f>IF(AND(Table2[[#This Row],[20D EMA]]&gt;Table2[[#This Row],[50D EMA]],Table2[[#This Row],[50D EMA]]&gt;Table2[[#This Row],[200D EMA]]),"Uptrend","Downtrend/NoTrend")</f>
        <v>Downtrend/NoTrend</v>
      </c>
      <c r="AL554">
        <v>-0.04</v>
      </c>
      <c r="AM554" t="s">
        <v>3180</v>
      </c>
      <c r="AN554">
        <v>-5.49</v>
      </c>
      <c r="AO554" t="s">
        <v>3180</v>
      </c>
      <c r="AP554">
        <v>4.3790878058995002E-2</v>
      </c>
      <c r="AQ554">
        <f>(Table2[[#This Row],[Sharpe Ratio]]-AVERAGE(Table2[Sharpe Ratio]))/_xlfn.STDEV.P(Table2[Sharpe Ratio])</f>
        <v>-0.16681251234801828</v>
      </c>
      <c r="AR5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4">
        <f>_xlfn.RANK.AVG(Table2[[#This Row],[1Y Return vs Nifty Z-Score]],Table2[1Y Return vs Nifty Z-Score])</f>
        <v>543</v>
      </c>
      <c r="AT554">
        <f>_xlfn.RANK.AVG(Table2[[#This Row],[6M Return vs Nifty Z-Score]],Table2[6M Return vs Nifty Z-Score])</f>
        <v>572</v>
      </c>
      <c r="AU554">
        <f>_xlfn.RANK.AVG(Table2[[#This Row],[Sharpe Ratio Z-Score]],Table2[Sharpe Ratio Z-Score])</f>
        <v>392</v>
      </c>
      <c r="AV554">
        <f>(Table2[[#This Row],[Rank 1Y]]+Table2[[#This Row],[Rank 6M]]+Table2[[#This Row],[Rank Sharpe]])/3</f>
        <v>502.33333333333331</v>
      </c>
    </row>
    <row r="555" spans="1:48" hidden="1" x14ac:dyDescent="0.3">
      <c r="A555" t="s">
        <v>427</v>
      </c>
      <c r="B555" t="s">
        <v>428</v>
      </c>
      <c r="C555" t="s">
        <v>3134</v>
      </c>
      <c r="D555" t="s">
        <v>277</v>
      </c>
      <c r="E555">
        <v>52335.760825788297</v>
      </c>
      <c r="F555">
        <v>4958.6000000000004</v>
      </c>
      <c r="G555">
        <v>-8.9524187519947702</v>
      </c>
      <c r="H555">
        <f>(Table2[[#This Row],[1Y Return vs Nifty]]-AVERAGE(Table2[1Y Return vs Nifty]))/_xlfn.STDEV.P(Table2[1Y Return vs Nifty])</f>
        <v>-0.56583189162612302</v>
      </c>
      <c r="I555">
        <v>-2.4723588236943002</v>
      </c>
      <c r="J555">
        <f>(Table2[[#This Row],[1M Return vs Nifty]]-AVERAGE(Table2[1M Return vs Nifty]))/_xlfn.STDEV.P(Table2[1M Return vs Nifty])</f>
        <v>-0.29289961856941149</v>
      </c>
      <c r="K555">
        <v>-0.27402135655764098</v>
      </c>
      <c r="L555">
        <f>(Table2[[#This Row],[6M Return vs Nifty]]-AVERAGE(Table2[6M Return vs Nifty]))/_xlfn.STDEV.P(Table2[6M Return vs Nifty])</f>
        <v>-0.20903268967523375</v>
      </c>
      <c r="M555">
        <v>-6.5548255447261701</v>
      </c>
      <c r="N555">
        <f>(Table2[[#This Row],[1W Return vs Nifty]]-AVERAGE(Table2[1W Return vs Nifty]))/_xlfn.STDEV.P(Table2[1W Return vs Nifty])</f>
        <v>-1.4909892878392468</v>
      </c>
      <c r="O555">
        <v>5193.78</v>
      </c>
      <c r="P555">
        <v>5262.6048055512201</v>
      </c>
      <c r="Q555">
        <v>5090.5202974502999</v>
      </c>
      <c r="R555">
        <v>42.446968154784003</v>
      </c>
      <c r="S555" s="1">
        <f>(Table2[[#This Row],[Close Price]]-Table2[[#This Row],[20D EMA]])/Table2[[#This Row],[20D EMA]]</f>
        <v>-4.5281086222365867E-2</v>
      </c>
      <c r="T555" s="1">
        <f>(Table2[[#This Row],[Close Price]]-Table2[[#This Row],[50D EMA]])/Table2[[#This Row],[50D EMA]]</f>
        <v>-5.776698361057675E-2</v>
      </c>
      <c r="U555" s="1">
        <f>(Table2[[#This Row],[Close Price]]-Table2[[#This Row],[200D EMA]])/Table2[[#This Row],[200D EMA]]</f>
        <v>-2.5914894694826145E-2</v>
      </c>
      <c r="V555">
        <v>1.0213103576008</v>
      </c>
      <c r="W555">
        <v>4950</v>
      </c>
      <c r="X555">
        <v>4996.3500000000004</v>
      </c>
      <c r="Y555">
        <v>4909.3</v>
      </c>
      <c r="Z555">
        <v>5303.95</v>
      </c>
      <c r="AA555">
        <v>4950</v>
      </c>
      <c r="AB555">
        <v>4996.3500000000004</v>
      </c>
      <c r="AC555" s="1">
        <f>(Table2[[#This Row],[Close Price]]/Table2[[#This Row],[Day Low]])-1</f>
        <v>1.7373737373738152E-3</v>
      </c>
      <c r="AD555" s="1">
        <f>(Table2[[#This Row],[Day High]]/Table2[[#This Row],[Close Price]])-1</f>
        <v>7.6130359375630174E-3</v>
      </c>
      <c r="AE555" s="1">
        <f>(Table2[[#This Row],[Close Price]]/Table2[[#This Row],[Current Week Low]])-1</f>
        <v>1.0042164870755599E-2</v>
      </c>
      <c r="AF555" s="1">
        <f>(Table2[[#This Row],[Current Week High]]/Table2[[#This Row],[Close Price]])-1</f>
        <v>6.9646674464566516E-2</v>
      </c>
      <c r="AG555" s="1">
        <f>(Table2[[#This Row],[Close Price]]/Table2[[#This Row],[Current Month Low]])-1</f>
        <v>1.7373737373738152E-3</v>
      </c>
      <c r="AH555" s="1">
        <f>(Table2[[#This Row],[Current Month High]]/Table2[[#This Row],[Close Price]])-1</f>
        <v>7.6130359375630174E-3</v>
      </c>
      <c r="AI555">
        <v>21.001895696365899</v>
      </c>
      <c r="AJ555">
        <v>19.336245382236498</v>
      </c>
      <c r="AK555" t="str">
        <f>IF(AND(Table2[[#This Row],[20D EMA]]&gt;Table2[[#This Row],[50D EMA]],Table2[[#This Row],[50D EMA]]&gt;Table2[[#This Row],[200D EMA]]),"Uptrend","Downtrend/NoTrend")</f>
        <v>Downtrend/NoTrend</v>
      </c>
      <c r="AL555">
        <v>-0.01</v>
      </c>
      <c r="AM555" t="s">
        <v>3180</v>
      </c>
      <c r="AN555">
        <v>-7.44</v>
      </c>
      <c r="AO555" t="s">
        <v>3180</v>
      </c>
      <c r="AP555">
        <v>-2.6942834827105001E-2</v>
      </c>
      <c r="AQ555">
        <f>(Table2[[#This Row],[Sharpe Ratio]]-AVERAGE(Table2[Sharpe Ratio]))/_xlfn.STDEV.P(Table2[Sharpe Ratio])</f>
        <v>-1.0070891187723321</v>
      </c>
      <c r="AR5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5">
        <f>_xlfn.RANK.AVG(Table2[[#This Row],[1Y Return vs Nifty Z-Score]],Table2[1Y Return vs Nifty Z-Score])</f>
        <v>502</v>
      </c>
      <c r="AT555">
        <f>_xlfn.RANK.AVG(Table2[[#This Row],[6M Return vs Nifty Z-Score]],Table2[6M Return vs Nifty Z-Score])</f>
        <v>395</v>
      </c>
      <c r="AU555">
        <f>_xlfn.RANK.AVG(Table2[[#This Row],[Sharpe Ratio Z-Score]],Table2[Sharpe Ratio Z-Score])</f>
        <v>616</v>
      </c>
      <c r="AV555">
        <f>(Table2[[#This Row],[Rank 1Y]]+Table2[[#This Row],[Rank 6M]]+Table2[[#This Row],[Rank Sharpe]])/3</f>
        <v>504.33333333333331</v>
      </c>
    </row>
    <row r="556" spans="1:48" hidden="1" x14ac:dyDescent="0.3">
      <c r="A556" t="s">
        <v>519</v>
      </c>
      <c r="B556" t="s">
        <v>520</v>
      </c>
      <c r="C556" t="s">
        <v>3146</v>
      </c>
      <c r="D556" t="s">
        <v>131</v>
      </c>
      <c r="E556">
        <v>40459.655221282897</v>
      </c>
      <c r="F556">
        <v>46291.15</v>
      </c>
      <c r="G556">
        <v>0.92507920049817105</v>
      </c>
      <c r="H556">
        <f>(Table2[[#This Row],[1Y Return vs Nifty]]-AVERAGE(Table2[1Y Return vs Nifty]))/_xlfn.STDEV.P(Table2[1Y Return vs Nifty])</f>
        <v>-0.39895185855471643</v>
      </c>
      <c r="I556">
        <v>-0.61487512641413899</v>
      </c>
      <c r="J556">
        <f>(Table2[[#This Row],[1M Return vs Nifty]]-AVERAGE(Table2[1M Return vs Nifty]))/_xlfn.STDEV.P(Table2[1M Return vs Nifty])</f>
        <v>-9.4405654512643239E-2</v>
      </c>
      <c r="K556">
        <v>-4.5364823903276204</v>
      </c>
      <c r="L556">
        <f>(Table2[[#This Row],[6M Return vs Nifty]]-AVERAGE(Table2[6M Return vs Nifty]))/_xlfn.STDEV.P(Table2[6M Return vs Nifty])</f>
        <v>-0.35731041307210337</v>
      </c>
      <c r="M556">
        <v>-10.540309467499799</v>
      </c>
      <c r="N556">
        <f>(Table2[[#This Row],[1W Return vs Nifty]]-AVERAGE(Table2[1W Return vs Nifty]))/_xlfn.STDEV.P(Table2[1W Return vs Nifty])</f>
        <v>-2.2479445931654594</v>
      </c>
      <c r="O556">
        <v>48809.919999999998</v>
      </c>
      <c r="P556">
        <v>49803.790535408902</v>
      </c>
      <c r="Q556">
        <v>47907.513983590397</v>
      </c>
      <c r="R556">
        <v>16.867850535292799</v>
      </c>
      <c r="S556" s="1">
        <f>(Table2[[#This Row],[Close Price]]-Table2[[#This Row],[20D EMA]])/Table2[[#This Row],[20D EMA]]</f>
        <v>-5.1603649422084626E-2</v>
      </c>
      <c r="T556" s="1">
        <f>(Table2[[#This Row],[Close Price]]-Table2[[#This Row],[50D EMA]])/Table2[[#This Row],[50D EMA]]</f>
        <v>-7.0529582139165187E-2</v>
      </c>
      <c r="U556" s="1">
        <f>(Table2[[#This Row],[Close Price]]-Table2[[#This Row],[200D EMA]])/Table2[[#This Row],[200D EMA]]</f>
        <v>-3.3739258191189878E-2</v>
      </c>
      <c r="V556">
        <v>1.7610683068372699</v>
      </c>
      <c r="W556">
        <v>46010.25</v>
      </c>
      <c r="X556">
        <v>46599</v>
      </c>
      <c r="Y556">
        <v>44500</v>
      </c>
      <c r="Z556">
        <v>49999</v>
      </c>
      <c r="AA556">
        <v>46010.25</v>
      </c>
      <c r="AB556">
        <v>46599</v>
      </c>
      <c r="AC556" s="1">
        <f>(Table2[[#This Row],[Close Price]]/Table2[[#This Row],[Day Low]])-1</f>
        <v>6.1051613499165658E-3</v>
      </c>
      <c r="AD556" s="1">
        <f>(Table2[[#This Row],[Day High]]/Table2[[#This Row],[Close Price]])-1</f>
        <v>6.6502992472643463E-3</v>
      </c>
      <c r="AE556" s="1">
        <f>(Table2[[#This Row],[Close Price]]/Table2[[#This Row],[Current Week Low]])-1</f>
        <v>4.0250561797752882E-2</v>
      </c>
      <c r="AF556" s="1">
        <f>(Table2[[#This Row],[Current Week High]]/Table2[[#This Row],[Close Price]])-1</f>
        <v>8.0098463745229775E-2</v>
      </c>
      <c r="AG556" s="1">
        <f>(Table2[[#This Row],[Close Price]]/Table2[[#This Row],[Current Month Low]])-1</f>
        <v>6.1051613499165658E-3</v>
      </c>
      <c r="AH556" s="1">
        <f>(Table2[[#This Row],[Current Month High]]/Table2[[#This Row],[Close Price]])-1</f>
        <v>6.6502992472643463E-3</v>
      </c>
      <c r="AI556">
        <v>29.601446496792502</v>
      </c>
      <c r="AJ556">
        <v>32.344751084262199</v>
      </c>
      <c r="AK556" t="str">
        <f>IF(AND(Table2[[#This Row],[20D EMA]]&gt;Table2[[#This Row],[50D EMA]],Table2[[#This Row],[50D EMA]]&gt;Table2[[#This Row],[200D EMA]]),"Uptrend","Downtrend/NoTrend")</f>
        <v>Downtrend/NoTrend</v>
      </c>
      <c r="AL556">
        <v>-0.09</v>
      </c>
      <c r="AM556" t="s">
        <v>3180</v>
      </c>
      <c r="AN556">
        <v>-6.86</v>
      </c>
      <c r="AO556" t="s">
        <v>3180</v>
      </c>
      <c r="AP556">
        <v>-3.2311543691192997E-2</v>
      </c>
      <c r="AQ556">
        <f>(Table2[[#This Row],[Sharpe Ratio]]-AVERAGE(Table2[Sharpe Ratio]))/_xlfn.STDEV.P(Table2[Sharpe Ratio])</f>
        <v>-1.0708663514542953</v>
      </c>
      <c r="AR5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6">
        <f>_xlfn.RANK.AVG(Table2[[#This Row],[1Y Return vs Nifty Z-Score]],Table2[1Y Return vs Nifty Z-Score])</f>
        <v>449</v>
      </c>
      <c r="AT556">
        <f>_xlfn.RANK.AVG(Table2[[#This Row],[6M Return vs Nifty Z-Score]],Table2[6M Return vs Nifty Z-Score])</f>
        <v>438</v>
      </c>
      <c r="AU556">
        <f>_xlfn.RANK.AVG(Table2[[#This Row],[Sharpe Ratio Z-Score]],Table2[Sharpe Ratio Z-Score])</f>
        <v>626</v>
      </c>
      <c r="AV556">
        <f>(Table2[[#This Row],[Rank 1Y]]+Table2[[#This Row],[Rank 6M]]+Table2[[#This Row],[Rank Sharpe]])/3</f>
        <v>504.33333333333331</v>
      </c>
    </row>
    <row r="557" spans="1:48" hidden="1" x14ac:dyDescent="0.3">
      <c r="A557" t="s">
        <v>1248</v>
      </c>
      <c r="B557" t="s">
        <v>1249</v>
      </c>
      <c r="C557" t="s">
        <v>3147</v>
      </c>
      <c r="D557" t="s">
        <v>268</v>
      </c>
      <c r="E557">
        <v>9321.4066824073998</v>
      </c>
      <c r="F557">
        <v>119.91</v>
      </c>
      <c r="G557">
        <v>-15.872908955290701</v>
      </c>
      <c r="H557">
        <f>(Table2[[#This Row],[1Y Return vs Nifty]]-AVERAGE(Table2[1Y Return vs Nifty]))/_xlfn.STDEV.P(Table2[1Y Return vs Nifty])</f>
        <v>-0.68275336703932632</v>
      </c>
      <c r="I557">
        <v>2.0654129380691901</v>
      </c>
      <c r="J557">
        <f>(Table2[[#This Row],[1M Return vs Nifty]]-AVERAGE(Table2[1M Return vs Nifty]))/_xlfn.STDEV.P(Table2[1M Return vs Nifty])</f>
        <v>0.1920146265979559</v>
      </c>
      <c r="K557">
        <v>-30.628269208951</v>
      </c>
      <c r="L557">
        <f>(Table2[[#This Row],[6M Return vs Nifty]]-AVERAGE(Table2[6M Return vs Nifty]))/_xlfn.STDEV.P(Table2[6M Return vs Nifty])</f>
        <v>-1.2649622879327864</v>
      </c>
      <c r="M557">
        <v>0.31104561791707402</v>
      </c>
      <c r="N557">
        <f>(Table2[[#This Row],[1W Return vs Nifty]]-AVERAGE(Table2[1W Return vs Nifty]))/_xlfn.STDEV.P(Table2[1W Return vs Nifty])</f>
        <v>-0.1869675672768453</v>
      </c>
      <c r="O557">
        <v>119.37</v>
      </c>
      <c r="P557">
        <v>124.08608121991701</v>
      </c>
      <c r="Q557">
        <v>129.257179238107</v>
      </c>
      <c r="R557">
        <v>36.572258107331798</v>
      </c>
      <c r="S557" s="1">
        <f>(Table2[[#This Row],[Close Price]]-Table2[[#This Row],[20D EMA]])/Table2[[#This Row],[20D EMA]]</f>
        <v>4.5237496858506494E-3</v>
      </c>
      <c r="T557" s="1">
        <f>(Table2[[#This Row],[Close Price]]-Table2[[#This Row],[50D EMA]])/Table2[[#This Row],[50D EMA]]</f>
        <v>-3.3654711139726991E-2</v>
      </c>
      <c r="U557" s="1">
        <f>(Table2[[#This Row],[Close Price]]-Table2[[#This Row],[200D EMA]])/Table2[[#This Row],[200D EMA]]</f>
        <v>-7.2314584715549107E-2</v>
      </c>
      <c r="V557">
        <v>0.49023218631920401</v>
      </c>
      <c r="W557">
        <v>118.4</v>
      </c>
      <c r="X557">
        <v>120.41</v>
      </c>
      <c r="Y557">
        <v>112.78</v>
      </c>
      <c r="Z557">
        <v>120.41</v>
      </c>
      <c r="AA557">
        <v>118.4</v>
      </c>
      <c r="AB557">
        <v>120.41</v>
      </c>
      <c r="AC557" s="1">
        <f>(Table2[[#This Row],[Close Price]]/Table2[[#This Row],[Day Low]])-1</f>
        <v>1.27533783783782E-2</v>
      </c>
      <c r="AD557" s="1">
        <f>(Table2[[#This Row],[Day High]]/Table2[[#This Row],[Close Price]])-1</f>
        <v>4.1697940121758759E-3</v>
      </c>
      <c r="AE557" s="1">
        <f>(Table2[[#This Row],[Close Price]]/Table2[[#This Row],[Current Week Low]])-1</f>
        <v>6.3220429154105195E-2</v>
      </c>
      <c r="AF557" s="1">
        <f>(Table2[[#This Row],[Current Week High]]/Table2[[#This Row],[Close Price]])-1</f>
        <v>4.1697940121758759E-3</v>
      </c>
      <c r="AG557" s="1">
        <f>(Table2[[#This Row],[Close Price]]/Table2[[#This Row],[Current Month Low]])-1</f>
        <v>1.27533783783782E-2</v>
      </c>
      <c r="AH557" s="1">
        <f>(Table2[[#This Row],[Current Month High]]/Table2[[#This Row],[Close Price]])-1</f>
        <v>4.1697940121758759E-3</v>
      </c>
      <c r="AI557">
        <v>31.765490784755201</v>
      </c>
      <c r="AJ557">
        <v>12.803386641580399</v>
      </c>
      <c r="AK557" t="str">
        <f>IF(AND(Table2[[#This Row],[20D EMA]]&gt;Table2[[#This Row],[50D EMA]],Table2[[#This Row],[50D EMA]]&gt;Table2[[#This Row],[200D EMA]]),"Uptrend","Downtrend/NoTrend")</f>
        <v>Downtrend/NoTrend</v>
      </c>
      <c r="AL557">
        <v>0</v>
      </c>
      <c r="AM557" t="s">
        <v>3182</v>
      </c>
      <c r="AN557">
        <v>-3.71</v>
      </c>
      <c r="AO557" t="s">
        <v>3180</v>
      </c>
      <c r="AP557">
        <v>8.144113324893E-2</v>
      </c>
      <c r="AQ557">
        <f>(Table2[[#This Row],[Sharpe Ratio]]-AVERAGE(Table2[Sharpe Ratio]))/_xlfn.STDEV.P(Table2[Sharpe Ratio])</f>
        <v>0.28045127985459561</v>
      </c>
      <c r="AR5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7">
        <f>_xlfn.RANK.AVG(Table2[[#This Row],[1Y Return vs Nifty Z-Score]],Table2[1Y Return vs Nifty Z-Score])</f>
        <v>554</v>
      </c>
      <c r="AT557">
        <f>_xlfn.RANK.AVG(Table2[[#This Row],[6M Return vs Nifty Z-Score]],Table2[6M Return vs Nifty Z-Score])</f>
        <v>693</v>
      </c>
      <c r="AU557">
        <f>_xlfn.RANK.AVG(Table2[[#This Row],[Sharpe Ratio Z-Score]],Table2[Sharpe Ratio Z-Score])</f>
        <v>267</v>
      </c>
      <c r="AV557">
        <f>(Table2[[#This Row],[Rank 1Y]]+Table2[[#This Row],[Rank 6M]]+Table2[[#This Row],[Rank Sharpe]])/3</f>
        <v>504.66666666666669</v>
      </c>
    </row>
    <row r="558" spans="1:48" hidden="1" x14ac:dyDescent="0.3">
      <c r="A558" t="s">
        <v>2242</v>
      </c>
      <c r="B558" t="s">
        <v>2243</v>
      </c>
      <c r="C558" t="s">
        <v>3141</v>
      </c>
      <c r="D558" t="s">
        <v>265</v>
      </c>
      <c r="E558">
        <v>2499.55350207525</v>
      </c>
      <c r="F558">
        <v>274.8</v>
      </c>
      <c r="G558">
        <v>-19.1374827519988</v>
      </c>
      <c r="H558">
        <f>(Table2[[#This Row],[1Y Return vs Nifty]]-AVERAGE(Table2[1Y Return vs Nifty]))/_xlfn.STDEV.P(Table2[1Y Return vs Nifty])</f>
        <v>-0.73790824388961196</v>
      </c>
      <c r="I558">
        <v>-8.5307860020535706</v>
      </c>
      <c r="J558">
        <f>(Table2[[#This Row],[1M Return vs Nifty]]-AVERAGE(Table2[1M Return vs Nifty]))/_xlfn.STDEV.P(Table2[1M Return vs Nifty])</f>
        <v>-0.9403137672602746</v>
      </c>
      <c r="K558">
        <v>-21.5761557656826</v>
      </c>
      <c r="L558">
        <f>(Table2[[#This Row],[6M Return vs Nifty]]-AVERAGE(Table2[6M Return vs Nifty]))/_xlfn.STDEV.P(Table2[6M Return vs Nifty])</f>
        <v>-0.95006749765457688</v>
      </c>
      <c r="M558">
        <v>0.21143150662509</v>
      </c>
      <c r="N558">
        <f>(Table2[[#This Row],[1W Return vs Nifty]]-AVERAGE(Table2[1W Return vs Nifty]))/_xlfn.STDEV.P(Table2[1W Return vs Nifty])</f>
        <v>-0.20588708407553491</v>
      </c>
      <c r="O558">
        <v>270.69</v>
      </c>
      <c r="P558">
        <v>288.82430530200901</v>
      </c>
      <c r="Q558">
        <v>300.48831347099502</v>
      </c>
      <c r="R558">
        <v>34.758849391948303</v>
      </c>
      <c r="S558" s="1">
        <f>(Table2[[#This Row],[Close Price]]-Table2[[#This Row],[20D EMA]])/Table2[[#This Row],[20D EMA]]</f>
        <v>1.5183420148509416E-2</v>
      </c>
      <c r="T558" s="1">
        <f>(Table2[[#This Row],[Close Price]]-Table2[[#This Row],[50D EMA]])/Table2[[#This Row],[50D EMA]]</f>
        <v>-4.8556527427096166E-2</v>
      </c>
      <c r="U558" s="1">
        <f>(Table2[[#This Row],[Close Price]]-Table2[[#This Row],[200D EMA]])/Table2[[#This Row],[200D EMA]]</f>
        <v>-8.5488560850385975E-2</v>
      </c>
      <c r="V558">
        <v>1.0236131541234501</v>
      </c>
      <c r="W558">
        <v>259.95</v>
      </c>
      <c r="X558">
        <v>280</v>
      </c>
      <c r="Y558">
        <v>242.6</v>
      </c>
      <c r="Z558">
        <v>280</v>
      </c>
      <c r="AA558">
        <v>259.95</v>
      </c>
      <c r="AB558">
        <v>280</v>
      </c>
      <c r="AC558" s="1">
        <f>(Table2[[#This Row],[Close Price]]/Table2[[#This Row],[Day Low]])-1</f>
        <v>5.712637045585689E-2</v>
      </c>
      <c r="AD558" s="1">
        <f>(Table2[[#This Row],[Day High]]/Table2[[#This Row],[Close Price]])-1</f>
        <v>1.8922852983988214E-2</v>
      </c>
      <c r="AE558" s="1">
        <f>(Table2[[#This Row],[Close Price]]/Table2[[#This Row],[Current Week Low]])-1</f>
        <v>0.13272877164056074</v>
      </c>
      <c r="AF558" s="1">
        <f>(Table2[[#This Row],[Current Week High]]/Table2[[#This Row],[Close Price]])-1</f>
        <v>1.8922852983988214E-2</v>
      </c>
      <c r="AG558" s="1">
        <f>(Table2[[#This Row],[Close Price]]/Table2[[#This Row],[Current Month Low]])-1</f>
        <v>5.712637045585689E-2</v>
      </c>
      <c r="AH558" s="1">
        <f>(Table2[[#This Row],[Current Month High]]/Table2[[#This Row],[Close Price]])-1</f>
        <v>1.8922852983988214E-2</v>
      </c>
      <c r="AI558">
        <v>46.1244541484716</v>
      </c>
      <c r="AJ558">
        <v>13.272877164056</v>
      </c>
      <c r="AK558" t="str">
        <f>IF(AND(Table2[[#This Row],[20D EMA]]&gt;Table2[[#This Row],[50D EMA]],Table2[[#This Row],[50D EMA]]&gt;Table2[[#This Row],[200D EMA]]),"Uptrend","Downtrend/NoTrend")</f>
        <v>Downtrend/NoTrend</v>
      </c>
      <c r="AL558">
        <v>-0.03</v>
      </c>
      <c r="AM558" t="s">
        <v>3180</v>
      </c>
      <c r="AN558">
        <v>-1.79</v>
      </c>
      <c r="AO558" t="s">
        <v>3180</v>
      </c>
      <c r="AP558">
        <v>6.9483832533936002E-2</v>
      </c>
      <c r="AQ558">
        <f>(Table2[[#This Row],[Sharpe Ratio]]-AVERAGE(Table2[Sharpe Ratio]))/_xlfn.STDEV.P(Table2[Sharpe Ratio])</f>
        <v>0.13840529277387764</v>
      </c>
      <c r="AR5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8">
        <f>_xlfn.RANK.AVG(Table2[[#This Row],[1Y Return vs Nifty Z-Score]],Table2[1Y Return vs Nifty Z-Score])</f>
        <v>576</v>
      </c>
      <c r="AT558">
        <f>_xlfn.RANK.AVG(Table2[[#This Row],[6M Return vs Nifty Z-Score]],Table2[6M Return vs Nifty Z-Score])</f>
        <v>636</v>
      </c>
      <c r="AU558">
        <f>_xlfn.RANK.AVG(Table2[[#This Row],[Sharpe Ratio Z-Score]],Table2[Sharpe Ratio Z-Score])</f>
        <v>304</v>
      </c>
      <c r="AV558">
        <f>(Table2[[#This Row],[Rank 1Y]]+Table2[[#This Row],[Rank 6M]]+Table2[[#This Row],[Rank Sharpe]])/3</f>
        <v>505.33333333333331</v>
      </c>
    </row>
    <row r="559" spans="1:48" hidden="1" x14ac:dyDescent="0.3">
      <c r="A559" t="s">
        <v>1297</v>
      </c>
      <c r="B559" t="s">
        <v>1298</v>
      </c>
      <c r="C559" t="s">
        <v>3148</v>
      </c>
      <c r="D559" t="s">
        <v>139</v>
      </c>
      <c r="E559">
        <v>8829.3768461754898</v>
      </c>
      <c r="F559">
        <v>165.9</v>
      </c>
      <c r="G559">
        <v>-32.618487616599303</v>
      </c>
      <c r="H559">
        <f>(Table2[[#This Row],[1Y Return vs Nifty]]-AVERAGE(Table2[1Y Return vs Nifty]))/_xlfn.STDEV.P(Table2[1Y Return vs Nifty])</f>
        <v>-0.96566941867907663</v>
      </c>
      <c r="I559">
        <v>-8.3675902848566608</v>
      </c>
      <c r="J559">
        <f>(Table2[[#This Row],[1M Return vs Nifty]]-AVERAGE(Table2[1M Return vs Nifty]))/_xlfn.STDEV.P(Table2[1M Return vs Nifty])</f>
        <v>-0.92287438683882916</v>
      </c>
      <c r="K559">
        <v>-36.741847552407997</v>
      </c>
      <c r="L559">
        <f>(Table2[[#This Row],[6M Return vs Nifty]]-AVERAGE(Table2[6M Return vs Nifty]))/_xlfn.STDEV.P(Table2[6M Return vs Nifty])</f>
        <v>-1.4776346083116165</v>
      </c>
      <c r="M559">
        <v>-2.8859425660027802</v>
      </c>
      <c r="N559">
        <f>(Table2[[#This Row],[1W Return vs Nifty]]-AVERAGE(Table2[1W Return vs Nifty]))/_xlfn.STDEV.P(Table2[1W Return vs Nifty])</f>
        <v>-0.79416539162516342</v>
      </c>
      <c r="O559">
        <v>172.32</v>
      </c>
      <c r="P559">
        <v>182.55466749039499</v>
      </c>
      <c r="Q559">
        <v>192.644178872672</v>
      </c>
      <c r="R559">
        <v>37.508987904047203</v>
      </c>
      <c r="S559" s="1">
        <f>(Table2[[#This Row],[Close Price]]-Table2[[#This Row],[20D EMA]])/Table2[[#This Row],[20D EMA]]</f>
        <v>-3.7256267409470682E-2</v>
      </c>
      <c r="T559" s="1">
        <f>(Table2[[#This Row],[Close Price]]-Table2[[#This Row],[50D EMA]])/Table2[[#This Row],[50D EMA]]</f>
        <v>-9.1231123911259412E-2</v>
      </c>
      <c r="U559" s="1">
        <f>(Table2[[#This Row],[Close Price]]-Table2[[#This Row],[200D EMA]])/Table2[[#This Row],[200D EMA]]</f>
        <v>-0.13882682066582733</v>
      </c>
      <c r="V559">
        <v>0.67842951120071904</v>
      </c>
      <c r="W559">
        <v>164.89</v>
      </c>
      <c r="X559">
        <v>166.53</v>
      </c>
      <c r="Y559">
        <v>156.12</v>
      </c>
      <c r="Z559">
        <v>170.9</v>
      </c>
      <c r="AA559">
        <v>164.89</v>
      </c>
      <c r="AB559">
        <v>166.53</v>
      </c>
      <c r="AC559" s="1">
        <f>(Table2[[#This Row],[Close Price]]/Table2[[#This Row],[Day Low]])-1</f>
        <v>6.1252956516466561E-3</v>
      </c>
      <c r="AD559" s="1">
        <f>(Table2[[#This Row],[Day High]]/Table2[[#This Row],[Close Price]])-1</f>
        <v>3.7974683544304E-3</v>
      </c>
      <c r="AE559" s="1">
        <f>(Table2[[#This Row],[Close Price]]/Table2[[#This Row],[Current Week Low]])-1</f>
        <v>6.2644119907763196E-2</v>
      </c>
      <c r="AF559" s="1">
        <f>(Table2[[#This Row],[Current Week High]]/Table2[[#This Row],[Close Price]])-1</f>
        <v>3.0138637733574392E-2</v>
      </c>
      <c r="AG559" s="1">
        <f>(Table2[[#This Row],[Close Price]]/Table2[[#This Row],[Current Month Low]])-1</f>
        <v>6.1252956516466561E-3</v>
      </c>
      <c r="AH559" s="1">
        <f>(Table2[[#This Row],[Current Month High]]/Table2[[#This Row],[Close Price]])-1</f>
        <v>3.7974683544304E-3</v>
      </c>
      <c r="AI559">
        <v>71.729957805907105</v>
      </c>
      <c r="AJ559">
        <v>6.2644119907763196</v>
      </c>
      <c r="AK559" t="str">
        <f>IF(AND(Table2[[#This Row],[20D EMA]]&gt;Table2[[#This Row],[50D EMA]],Table2[[#This Row],[50D EMA]]&gt;Table2[[#This Row],[200D EMA]]),"Uptrend","Downtrend/NoTrend")</f>
        <v>Downtrend/NoTrend</v>
      </c>
      <c r="AL559">
        <v>-0.12</v>
      </c>
      <c r="AM559" t="s">
        <v>3180</v>
      </c>
      <c r="AN559">
        <v>-11.07</v>
      </c>
      <c r="AO559" t="s">
        <v>3180</v>
      </c>
      <c r="AP559">
        <v>0.118356819237894</v>
      </c>
      <c r="AQ559">
        <f>(Table2[[#This Row],[Sharpe Ratio]]-AVERAGE(Table2[Sharpe Ratio]))/_xlfn.STDEV.P(Table2[Sharpe Ratio])</f>
        <v>0.71898880433859491</v>
      </c>
      <c r="AR5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9">
        <f>_xlfn.RANK.AVG(Table2[[#This Row],[1Y Return vs Nifty Z-Score]],Table2[1Y Return vs Nifty Z-Score])</f>
        <v>649</v>
      </c>
      <c r="AT559">
        <f>_xlfn.RANK.AVG(Table2[[#This Row],[6M Return vs Nifty Z-Score]],Table2[6M Return vs Nifty Z-Score])</f>
        <v>717</v>
      </c>
      <c r="AU559">
        <f>_xlfn.RANK.AVG(Table2[[#This Row],[Sharpe Ratio Z-Score]],Table2[Sharpe Ratio Z-Score])</f>
        <v>161</v>
      </c>
      <c r="AV559">
        <f>(Table2[[#This Row],[Rank 1Y]]+Table2[[#This Row],[Rank 6M]]+Table2[[#This Row],[Rank Sharpe]])/3</f>
        <v>509</v>
      </c>
    </row>
    <row r="560" spans="1:48" hidden="1" x14ac:dyDescent="0.3">
      <c r="A560" t="s">
        <v>1861</v>
      </c>
      <c r="B560" t="s">
        <v>1862</v>
      </c>
      <c r="C560" t="s">
        <v>3147</v>
      </c>
      <c r="D560" t="s">
        <v>268</v>
      </c>
      <c r="E560">
        <v>4022.0931923565599</v>
      </c>
      <c r="F560">
        <v>188.12</v>
      </c>
      <c r="G560">
        <v>-1.7780407083805401</v>
      </c>
      <c r="H560">
        <f>(Table2[[#This Row],[1Y Return vs Nifty]]-AVERAGE(Table2[1Y Return vs Nifty]))/_xlfn.STDEV.P(Table2[1Y Return vs Nifty])</f>
        <v>-0.44462098872910505</v>
      </c>
      <c r="I560">
        <v>-2.6531515158472199</v>
      </c>
      <c r="J560">
        <f>(Table2[[#This Row],[1M Return vs Nifty]]-AVERAGE(Table2[1M Return vs Nifty]))/_xlfn.STDEV.P(Table2[1M Return vs Nifty])</f>
        <v>-0.31221944258212003</v>
      </c>
      <c r="K560">
        <v>-11.8559537978901</v>
      </c>
      <c r="L560">
        <f>(Table2[[#This Row],[6M Return vs Nifty]]-AVERAGE(Table2[6M Return vs Nifty]))/_xlfn.STDEV.P(Table2[6M Return vs Nifty])</f>
        <v>-0.61193199158819545</v>
      </c>
      <c r="M560">
        <v>-2.6782246337504101</v>
      </c>
      <c r="N560">
        <f>(Table2[[#This Row],[1W Return vs Nifty]]-AVERAGE(Table2[1W Return vs Nifty]))/_xlfn.STDEV.P(Table2[1W Return vs Nifty])</f>
        <v>-0.75471392377922142</v>
      </c>
      <c r="O560">
        <v>191.55</v>
      </c>
      <c r="P560">
        <v>196.100889937354</v>
      </c>
      <c r="Q560">
        <v>190.820569320392</v>
      </c>
      <c r="R560">
        <v>36.504574388656899</v>
      </c>
      <c r="S560" s="1">
        <f>(Table2[[#This Row],[Close Price]]-Table2[[#This Row],[20D EMA]])/Table2[[#This Row],[20D EMA]]</f>
        <v>-1.7906551814147777E-2</v>
      </c>
      <c r="T560" s="1">
        <f>(Table2[[#This Row],[Close Price]]-Table2[[#This Row],[50D EMA]])/Table2[[#This Row],[50D EMA]]</f>
        <v>-4.0697877199351577E-2</v>
      </c>
      <c r="U560" s="1">
        <f>(Table2[[#This Row],[Close Price]]-Table2[[#This Row],[200D EMA]])/Table2[[#This Row],[200D EMA]]</f>
        <v>-1.4152401546699485E-2</v>
      </c>
      <c r="V560">
        <v>0.46093908437833297</v>
      </c>
      <c r="W560">
        <v>184.07</v>
      </c>
      <c r="X560">
        <v>189.9</v>
      </c>
      <c r="Y560">
        <v>178.6</v>
      </c>
      <c r="Z560">
        <v>189.9</v>
      </c>
      <c r="AA560">
        <v>184.07</v>
      </c>
      <c r="AB560">
        <v>189.9</v>
      </c>
      <c r="AC560" s="1">
        <f>(Table2[[#This Row],[Close Price]]/Table2[[#This Row],[Day Low]])-1</f>
        <v>2.2002499049274871E-2</v>
      </c>
      <c r="AD560" s="1">
        <f>(Table2[[#This Row],[Day High]]/Table2[[#This Row],[Close Price]])-1</f>
        <v>9.462045502870442E-3</v>
      </c>
      <c r="AE560" s="1">
        <f>(Table2[[#This Row],[Close Price]]/Table2[[#This Row],[Current Week Low]])-1</f>
        <v>5.3303471444568817E-2</v>
      </c>
      <c r="AF560" s="1">
        <f>(Table2[[#This Row],[Current Week High]]/Table2[[#This Row],[Close Price]])-1</f>
        <v>9.462045502870442E-3</v>
      </c>
      <c r="AG560" s="1">
        <f>(Table2[[#This Row],[Close Price]]/Table2[[#This Row],[Current Month Low]])-1</f>
        <v>2.2002499049274871E-2</v>
      </c>
      <c r="AH560" s="1">
        <f>(Table2[[#This Row],[Current Month High]]/Table2[[#This Row],[Close Price]])-1</f>
        <v>9.462045502870442E-3</v>
      </c>
      <c r="AI560">
        <v>26.435254093131999</v>
      </c>
      <c r="AJ560">
        <v>28.4095563139931</v>
      </c>
      <c r="AK560" t="str">
        <f>IF(AND(Table2[[#This Row],[20D EMA]]&gt;Table2[[#This Row],[50D EMA]],Table2[[#This Row],[50D EMA]]&gt;Table2[[#This Row],[200D EMA]]),"Uptrend","Downtrend/NoTrend")</f>
        <v>Downtrend/NoTrend</v>
      </c>
      <c r="AL560">
        <v>-0.04</v>
      </c>
      <c r="AM560" t="s">
        <v>3180</v>
      </c>
      <c r="AN560">
        <v>-5.99</v>
      </c>
      <c r="AO560" t="s">
        <v>3180</v>
      </c>
      <c r="AQ560">
        <f>(Table2[[#This Row],[Sharpe Ratio]]-AVERAGE(Table2[Sharpe Ratio]))/_xlfn.STDEV.P(Table2[Sharpe Ratio])</f>
        <v>-0.68702344015560113</v>
      </c>
      <c r="AR5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0">
        <f>_xlfn.RANK.AVG(Table2[[#This Row],[1Y Return vs Nifty Z-Score]],Table2[1Y Return vs Nifty Z-Score])</f>
        <v>469</v>
      </c>
      <c r="AT560">
        <f>_xlfn.RANK.AVG(Table2[[#This Row],[6M Return vs Nifty Z-Score]],Table2[6M Return vs Nifty Z-Score])</f>
        <v>529</v>
      </c>
      <c r="AU560">
        <f>_xlfn.RANK.AVG(Table2[[#This Row],[Sharpe Ratio Z-Score]],Table2[Sharpe Ratio Z-Score])</f>
        <v>529.5</v>
      </c>
      <c r="AV560">
        <f>(Table2[[#This Row],[Rank 1Y]]+Table2[[#This Row],[Rank 6M]]+Table2[[#This Row],[Rank Sharpe]])/3</f>
        <v>509.16666666666669</v>
      </c>
    </row>
    <row r="561" spans="1:48" hidden="1" x14ac:dyDescent="0.3">
      <c r="A561" t="s">
        <v>19</v>
      </c>
      <c r="B561" t="s">
        <v>20</v>
      </c>
      <c r="C561" t="s">
        <v>3134</v>
      </c>
      <c r="D561" t="s">
        <v>21</v>
      </c>
      <c r="E561">
        <v>1435495.4812938301</v>
      </c>
      <c r="F561">
        <v>3984.2</v>
      </c>
      <c r="G561">
        <v>-8.3684250687634698</v>
      </c>
      <c r="H561">
        <f>(Table2[[#This Row],[1Y Return vs Nifty]]-AVERAGE(Table2[1Y Return vs Nifty]))/_xlfn.STDEV.P(Table2[1Y Return vs Nifty])</f>
        <v>-0.55596533577970697</v>
      </c>
      <c r="I561">
        <v>-1.40452640919029</v>
      </c>
      <c r="J561">
        <f>(Table2[[#This Row],[1M Return vs Nifty]]-AVERAGE(Table2[1M Return vs Nifty]))/_xlfn.STDEV.P(Table2[1M Return vs Nifty])</f>
        <v>-0.1787891748473088</v>
      </c>
      <c r="K561">
        <v>-4.3888491476242297</v>
      </c>
      <c r="L561">
        <f>(Table2[[#This Row],[6M Return vs Nifty]]-AVERAGE(Table2[6M Return vs Nifty]))/_xlfn.STDEV.P(Table2[6M Return vs Nifty])</f>
        <v>-0.35217471307336468</v>
      </c>
      <c r="M561">
        <v>-2.41310304457103</v>
      </c>
      <c r="N561">
        <f>(Table2[[#This Row],[1W Return vs Nifty]]-AVERAGE(Table2[1W Return vs Nifty]))/_xlfn.STDEV.P(Table2[1W Return vs Nifty])</f>
        <v>-0.70435988964572416</v>
      </c>
      <c r="O561">
        <v>4107.97</v>
      </c>
      <c r="P561">
        <v>4195.9137723712001</v>
      </c>
      <c r="Q561">
        <v>4055.0613744553202</v>
      </c>
      <c r="R561">
        <v>43.115531494667799</v>
      </c>
      <c r="S561" s="1">
        <f>(Table2[[#This Row],[Close Price]]-Table2[[#This Row],[20D EMA]])/Table2[[#This Row],[20D EMA]]</f>
        <v>-3.0129236581572023E-2</v>
      </c>
      <c r="T561" s="1">
        <f>(Table2[[#This Row],[Close Price]]-Table2[[#This Row],[50D EMA]])/Table2[[#This Row],[50D EMA]]</f>
        <v>-5.045713135605176E-2</v>
      </c>
      <c r="U561" s="1">
        <f>(Table2[[#This Row],[Close Price]]-Table2[[#This Row],[200D EMA]])/Table2[[#This Row],[200D EMA]]</f>
        <v>-1.7474797028155603E-2</v>
      </c>
      <c r="V561">
        <v>0.876028657181538</v>
      </c>
      <c r="W561">
        <v>3976.05</v>
      </c>
      <c r="X561">
        <v>3998.95</v>
      </c>
      <c r="Y561">
        <v>3960</v>
      </c>
      <c r="Z561">
        <v>4134</v>
      </c>
      <c r="AA561">
        <v>3976.05</v>
      </c>
      <c r="AB561">
        <v>3998.95</v>
      </c>
      <c r="AC561" s="1">
        <f>(Table2[[#This Row],[Close Price]]/Table2[[#This Row],[Day Low]])-1</f>
        <v>2.0497730159327876E-3</v>
      </c>
      <c r="AD561" s="1">
        <f>(Table2[[#This Row],[Day High]]/Table2[[#This Row],[Close Price]])-1</f>
        <v>3.7021233873801851E-3</v>
      </c>
      <c r="AE561" s="1">
        <f>(Table2[[#This Row],[Close Price]]/Table2[[#This Row],[Current Week Low]])-1</f>
        <v>6.1111111111109562E-3</v>
      </c>
      <c r="AF561" s="1">
        <f>(Table2[[#This Row],[Current Week High]]/Table2[[#This Row],[Close Price]])-1</f>
        <v>3.7598514130816829E-2</v>
      </c>
      <c r="AG561" s="1">
        <f>(Table2[[#This Row],[Close Price]]/Table2[[#This Row],[Current Month Low]])-1</f>
        <v>2.0497730159327876E-3</v>
      </c>
      <c r="AH561" s="1">
        <f>(Table2[[#This Row],[Current Month High]]/Table2[[#This Row],[Close Price]])-1</f>
        <v>3.7021233873801851E-3</v>
      </c>
      <c r="AI561">
        <v>15.2615330555694</v>
      </c>
      <c r="AJ561">
        <v>20.332225913621201</v>
      </c>
      <c r="AK561" t="str">
        <f>IF(AND(Table2[[#This Row],[20D EMA]]&gt;Table2[[#This Row],[50D EMA]],Table2[[#This Row],[50D EMA]]&gt;Table2[[#This Row],[200D EMA]]),"Uptrend","Downtrend/NoTrend")</f>
        <v>Downtrend/NoTrend</v>
      </c>
      <c r="AL561">
        <v>-0.09</v>
      </c>
      <c r="AM561" t="s">
        <v>3180</v>
      </c>
      <c r="AN561">
        <v>-2.7</v>
      </c>
      <c r="AO561" t="s">
        <v>3180</v>
      </c>
      <c r="AP561">
        <v>-2.0904690743419999E-2</v>
      </c>
      <c r="AQ561">
        <f>(Table2[[#This Row],[Sharpe Ratio]]-AVERAGE(Table2[Sharpe Ratio]))/_xlfn.STDEV.P(Table2[Sharpe Ratio])</f>
        <v>-0.93535937332676355</v>
      </c>
      <c r="AR5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1">
        <f>_xlfn.RANK.AVG(Table2[[#This Row],[1Y Return vs Nifty Z-Score]],Table2[1Y Return vs Nifty Z-Score])</f>
        <v>499</v>
      </c>
      <c r="AT561">
        <f>_xlfn.RANK.AVG(Table2[[#This Row],[6M Return vs Nifty Z-Score]],Table2[6M Return vs Nifty Z-Score])</f>
        <v>436</v>
      </c>
      <c r="AU561">
        <f>_xlfn.RANK.AVG(Table2[[#This Row],[Sharpe Ratio Z-Score]],Table2[Sharpe Ratio Z-Score])</f>
        <v>602</v>
      </c>
      <c r="AV561">
        <f>(Table2[[#This Row],[Rank 1Y]]+Table2[[#This Row],[Rank 6M]]+Table2[[#This Row],[Rank Sharpe]])/3</f>
        <v>512.33333333333337</v>
      </c>
    </row>
    <row r="562" spans="1:48" hidden="1" x14ac:dyDescent="0.3">
      <c r="A562" t="s">
        <v>433</v>
      </c>
      <c r="B562" t="s">
        <v>434</v>
      </c>
      <c r="C562" t="s">
        <v>3147</v>
      </c>
      <c r="D562" t="s">
        <v>435</v>
      </c>
      <c r="E562">
        <v>51914.0290104421</v>
      </c>
      <c r="F562">
        <v>184.18</v>
      </c>
      <c r="G562">
        <v>3.99064766805731</v>
      </c>
      <c r="H562">
        <f>(Table2[[#This Row],[1Y Return vs Nifty]]-AVERAGE(Table2[1Y Return vs Nifty]))/_xlfn.STDEV.P(Table2[1Y Return vs Nifty])</f>
        <v>-0.34715917080024172</v>
      </c>
      <c r="I562">
        <v>-1.5254517806719501</v>
      </c>
      <c r="J562">
        <f>(Table2[[#This Row],[1M Return vs Nifty]]-AVERAGE(Table2[1M Return vs Nifty]))/_xlfn.STDEV.P(Table2[1M Return vs Nifty])</f>
        <v>-0.19171147202578662</v>
      </c>
      <c r="K562">
        <v>-3.3146205537452298</v>
      </c>
      <c r="L562">
        <f>(Table2[[#This Row],[6M Return vs Nifty]]-AVERAGE(Table2[6M Return vs Nifty]))/_xlfn.STDEV.P(Table2[6M Return vs Nifty])</f>
        <v>-0.31480565115203657</v>
      </c>
      <c r="M562">
        <v>1.5508551868061999</v>
      </c>
      <c r="N562">
        <f>(Table2[[#This Row],[1W Return vs Nifty]]-AVERAGE(Table2[1W Return vs Nifty]))/_xlfn.STDEV.P(Table2[1W Return vs Nifty])</f>
        <v>4.8507082464486317E-2</v>
      </c>
      <c r="O562">
        <v>185.3</v>
      </c>
      <c r="P562">
        <v>190.64401572489501</v>
      </c>
      <c r="Q562">
        <v>181.199987748914</v>
      </c>
      <c r="R562">
        <v>44.261885748742699</v>
      </c>
      <c r="S562" s="1">
        <f>(Table2[[#This Row],[Close Price]]-Table2[[#This Row],[20D EMA]])/Table2[[#This Row],[20D EMA]]</f>
        <v>-6.0442525634107095E-3</v>
      </c>
      <c r="T562" s="1">
        <f>(Table2[[#This Row],[Close Price]]-Table2[[#This Row],[50D EMA]])/Table2[[#This Row],[50D EMA]]</f>
        <v>-3.3906208386959145E-2</v>
      </c>
      <c r="U562" s="1">
        <f>(Table2[[#This Row],[Close Price]]-Table2[[#This Row],[200D EMA]])/Table2[[#This Row],[200D EMA]]</f>
        <v>1.6445984837567238E-2</v>
      </c>
      <c r="V562">
        <v>0.38512358281713399</v>
      </c>
      <c r="W562">
        <v>182</v>
      </c>
      <c r="X562">
        <v>184.86</v>
      </c>
      <c r="Y562">
        <v>173.05</v>
      </c>
      <c r="Z562">
        <v>184.86</v>
      </c>
      <c r="AA562">
        <v>182</v>
      </c>
      <c r="AB562">
        <v>184.86</v>
      </c>
      <c r="AC562" s="1">
        <f>(Table2[[#This Row],[Close Price]]/Table2[[#This Row],[Day Low]])-1</f>
        <v>1.1978021978022113E-2</v>
      </c>
      <c r="AD562" s="1">
        <f>(Table2[[#This Row],[Day High]]/Table2[[#This Row],[Close Price]])-1</f>
        <v>3.6920403952656056E-3</v>
      </c>
      <c r="AE562" s="1">
        <f>(Table2[[#This Row],[Close Price]]/Table2[[#This Row],[Current Week Low]])-1</f>
        <v>6.4316671482230525E-2</v>
      </c>
      <c r="AF562" s="1">
        <f>(Table2[[#This Row],[Current Week High]]/Table2[[#This Row],[Close Price]])-1</f>
        <v>3.6920403952656056E-3</v>
      </c>
      <c r="AG562" s="1">
        <f>(Table2[[#This Row],[Close Price]]/Table2[[#This Row],[Current Month Low]])-1</f>
        <v>1.1978021978022113E-2</v>
      </c>
      <c r="AH562" s="1">
        <f>(Table2[[#This Row],[Current Month High]]/Table2[[#This Row],[Close Price]])-1</f>
        <v>3.6920403952656056E-3</v>
      </c>
      <c r="AI562">
        <v>24.769247475295899</v>
      </c>
      <c r="AJ562">
        <v>33.078034682080897</v>
      </c>
      <c r="AK562" t="str">
        <f>IF(AND(Table2[[#This Row],[20D EMA]]&gt;Table2[[#This Row],[50D EMA]],Table2[[#This Row],[50D EMA]]&gt;Table2[[#This Row],[200D EMA]]),"Uptrend","Downtrend/NoTrend")</f>
        <v>Downtrend/NoTrend</v>
      </c>
      <c r="AL562">
        <v>-0.04</v>
      </c>
      <c r="AM562" t="s">
        <v>3180</v>
      </c>
      <c r="AN562">
        <v>-0.86</v>
      </c>
      <c r="AO562" t="s">
        <v>3180</v>
      </c>
      <c r="AP562">
        <v>-7.9548918934253005E-2</v>
      </c>
      <c r="AQ562">
        <f>(Table2[[#This Row],[Sharpe Ratio]]-AVERAGE(Table2[Sharpe Ratio]))/_xlfn.STDEV.P(Table2[Sharpe Ratio])</f>
        <v>-1.6320197215530166</v>
      </c>
      <c r="AR5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2">
        <f>_xlfn.RANK.AVG(Table2[[#This Row],[1Y Return vs Nifty Z-Score]],Table2[1Y Return vs Nifty Z-Score])</f>
        <v>425</v>
      </c>
      <c r="AT562">
        <f>_xlfn.RANK.AVG(Table2[[#This Row],[6M Return vs Nifty Z-Score]],Table2[6M Return vs Nifty Z-Score])</f>
        <v>422</v>
      </c>
      <c r="AU562">
        <f>_xlfn.RANK.AVG(Table2[[#This Row],[Sharpe Ratio Z-Score]],Table2[Sharpe Ratio Z-Score])</f>
        <v>692</v>
      </c>
      <c r="AV562">
        <f>(Table2[[#This Row],[Rank 1Y]]+Table2[[#This Row],[Rank 6M]]+Table2[[#This Row],[Rank Sharpe]])/3</f>
        <v>513</v>
      </c>
    </row>
    <row r="563" spans="1:48" hidden="1" x14ac:dyDescent="0.3">
      <c r="A563" t="s">
        <v>645</v>
      </c>
      <c r="B563" t="s">
        <v>646</v>
      </c>
      <c r="C563" t="s">
        <v>3135</v>
      </c>
      <c r="D563" t="s">
        <v>54</v>
      </c>
      <c r="E563">
        <v>29121.879011830799</v>
      </c>
      <c r="F563">
        <v>378.25</v>
      </c>
      <c r="G563">
        <v>-20.822566887521699</v>
      </c>
      <c r="H563">
        <f>(Table2[[#This Row],[1Y Return vs Nifty]]-AVERAGE(Table2[1Y Return vs Nifty]))/_xlfn.STDEV.P(Table2[1Y Return vs Nifty])</f>
        <v>-0.76637769006076417</v>
      </c>
      <c r="I563">
        <v>0.29681371858769801</v>
      </c>
      <c r="J563">
        <f>(Table2[[#This Row],[1M Return vs Nifty]]-AVERAGE(Table2[1M Return vs Nifty]))/_xlfn.STDEV.P(Table2[1M Return vs Nifty])</f>
        <v>3.0190136530750108E-3</v>
      </c>
      <c r="K563">
        <v>-30.677262005440198</v>
      </c>
      <c r="L563">
        <f>(Table2[[#This Row],[6M Return vs Nifty]]-AVERAGE(Table2[6M Return vs Nifty]))/_xlfn.STDEV.P(Table2[6M Return vs Nifty])</f>
        <v>-1.2666665944985729</v>
      </c>
      <c r="M563">
        <v>3.5746605468376802</v>
      </c>
      <c r="N563">
        <f>(Table2[[#This Row],[1W Return vs Nifty]]-AVERAGE(Table2[1W Return vs Nifty]))/_xlfn.STDEV.P(Table2[1W Return vs Nifty])</f>
        <v>0.43288454675929522</v>
      </c>
      <c r="O563">
        <v>366.85</v>
      </c>
      <c r="P563">
        <v>378.97571111154002</v>
      </c>
      <c r="Q563">
        <v>404.925385395847</v>
      </c>
      <c r="R563">
        <v>57.698398440391003</v>
      </c>
      <c r="S563" s="1">
        <f>(Table2[[#This Row],[Close Price]]-Table2[[#This Row],[20D EMA]])/Table2[[#This Row],[20D EMA]]</f>
        <v>3.1075371405206425E-2</v>
      </c>
      <c r="T563" s="1">
        <f>(Table2[[#This Row],[Close Price]]-Table2[[#This Row],[50D EMA]])/Table2[[#This Row],[50D EMA]]</f>
        <v>-1.9149277651897617E-3</v>
      </c>
      <c r="U563" s="1">
        <f>(Table2[[#This Row],[Close Price]]-Table2[[#This Row],[200D EMA]])/Table2[[#This Row],[200D EMA]]</f>
        <v>-6.587728593446833E-2</v>
      </c>
      <c r="V563">
        <v>2.6514985770866599</v>
      </c>
      <c r="W563">
        <v>375.1</v>
      </c>
      <c r="X563">
        <v>383.7</v>
      </c>
      <c r="Y563">
        <v>270.05</v>
      </c>
      <c r="Z563">
        <v>383.7</v>
      </c>
      <c r="AA563">
        <v>375.1</v>
      </c>
      <c r="AB563">
        <v>383.7</v>
      </c>
      <c r="AC563" s="1">
        <f>(Table2[[#This Row],[Close Price]]/Table2[[#This Row],[Day Low]])-1</f>
        <v>8.3977605971741198E-3</v>
      </c>
      <c r="AD563" s="1">
        <f>(Table2[[#This Row],[Day High]]/Table2[[#This Row],[Close Price]])-1</f>
        <v>1.4408460013218827E-2</v>
      </c>
      <c r="AE563" s="1">
        <f>(Table2[[#This Row],[Close Price]]/Table2[[#This Row],[Current Week Low]])-1</f>
        <v>0.40066654323273454</v>
      </c>
      <c r="AF563" s="1">
        <f>(Table2[[#This Row],[Current Week High]]/Table2[[#This Row],[Close Price]])-1</f>
        <v>1.4408460013218827E-2</v>
      </c>
      <c r="AG563" s="1">
        <f>(Table2[[#This Row],[Close Price]]/Table2[[#This Row],[Current Month Low]])-1</f>
        <v>8.3977605971741198E-3</v>
      </c>
      <c r="AH563" s="1">
        <f>(Table2[[#This Row],[Current Month High]]/Table2[[#This Row],[Close Price]])-1</f>
        <v>1.4408460013218827E-2</v>
      </c>
      <c r="AI563">
        <v>37.3959021810971</v>
      </c>
      <c r="AJ563">
        <v>40.066654323273397</v>
      </c>
      <c r="AK563" t="str">
        <f>IF(AND(Table2[[#This Row],[20D EMA]]&gt;Table2[[#This Row],[50D EMA]],Table2[[#This Row],[50D EMA]]&gt;Table2[[#This Row],[200D EMA]]),"Uptrend","Downtrend/NoTrend")</f>
        <v>Downtrend/NoTrend</v>
      </c>
      <c r="AL563">
        <v>0.01</v>
      </c>
      <c r="AM563" t="s">
        <v>3181</v>
      </c>
      <c r="AN563">
        <v>-0.72</v>
      </c>
      <c r="AO563" t="s">
        <v>3180</v>
      </c>
      <c r="AP563">
        <v>8.1525875202871995E-2</v>
      </c>
      <c r="AQ563">
        <f>(Table2[[#This Row],[Sharpe Ratio]]-AVERAGE(Table2[Sharpe Ratio]))/_xlfn.STDEV.P(Table2[Sharpe Ratio])</f>
        <v>0.28145796646236365</v>
      </c>
      <c r="AR5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3">
        <f>_xlfn.RANK.AVG(Table2[[#This Row],[1Y Return vs Nifty Z-Score]],Table2[1Y Return vs Nifty Z-Score])</f>
        <v>589</v>
      </c>
      <c r="AT563">
        <f>_xlfn.RANK.AVG(Table2[[#This Row],[6M Return vs Nifty Z-Score]],Table2[6M Return vs Nifty Z-Score])</f>
        <v>694</v>
      </c>
      <c r="AU563">
        <f>_xlfn.RANK.AVG(Table2[[#This Row],[Sharpe Ratio Z-Score]],Table2[Sharpe Ratio Z-Score])</f>
        <v>266</v>
      </c>
      <c r="AV563">
        <f>(Table2[[#This Row],[Rank 1Y]]+Table2[[#This Row],[Rank 6M]]+Table2[[#This Row],[Rank Sharpe]])/3</f>
        <v>516.33333333333337</v>
      </c>
    </row>
    <row r="564" spans="1:48" hidden="1" x14ac:dyDescent="0.3">
      <c r="A564" t="s">
        <v>412</v>
      </c>
      <c r="B564" t="s">
        <v>413</v>
      </c>
      <c r="C564" t="s">
        <v>3146</v>
      </c>
      <c r="D564" t="s">
        <v>414</v>
      </c>
      <c r="E564">
        <v>54542.536943358602</v>
      </c>
      <c r="F564">
        <v>4339.25</v>
      </c>
      <c r="G564">
        <v>-31.046987144502602</v>
      </c>
      <c r="H564">
        <f>(Table2[[#This Row],[1Y Return vs Nifty]]-AVERAGE(Table2[1Y Return vs Nifty]))/_xlfn.STDEV.P(Table2[1Y Return vs Nifty])</f>
        <v>-0.93911896511112225</v>
      </c>
      <c r="I564">
        <v>-13.6380600879417</v>
      </c>
      <c r="J564">
        <f>(Table2[[#This Row],[1M Return vs Nifty]]-AVERAGE(Table2[1M Return vs Nifty]))/_xlfn.STDEV.P(Table2[1M Return vs Nifty])</f>
        <v>-1.4860860291200986</v>
      </c>
      <c r="K564">
        <v>-17.343632381328501</v>
      </c>
      <c r="L564">
        <f>(Table2[[#This Row],[6M Return vs Nifty]]-AVERAGE(Table2[6M Return vs Nifty]))/_xlfn.STDEV.P(Table2[6M Return vs Nifty])</f>
        <v>-0.80283121169586125</v>
      </c>
      <c r="M564">
        <v>-2.7941670660141602</v>
      </c>
      <c r="N564">
        <f>(Table2[[#This Row],[1W Return vs Nifty]]-AVERAGE(Table2[1W Return vs Nifty]))/_xlfn.STDEV.P(Table2[1W Return vs Nifty])</f>
        <v>-0.77673464721332675</v>
      </c>
      <c r="O564">
        <v>4730.5600000000004</v>
      </c>
      <c r="P564">
        <v>5036.7442185435702</v>
      </c>
      <c r="Q564">
        <v>4941.3643191643896</v>
      </c>
      <c r="R564">
        <v>26.945732937511501</v>
      </c>
      <c r="S564" s="1">
        <f>(Table2[[#This Row],[Close Price]]-Table2[[#This Row],[20D EMA]])/Table2[[#This Row],[20D EMA]]</f>
        <v>-8.271959345193812E-2</v>
      </c>
      <c r="T564" s="1">
        <f>(Table2[[#This Row],[Close Price]]-Table2[[#This Row],[50D EMA]])/Table2[[#This Row],[50D EMA]]</f>
        <v>-0.13848116725396437</v>
      </c>
      <c r="U564" s="1">
        <f>(Table2[[#This Row],[Close Price]]-Table2[[#This Row],[200D EMA]])/Table2[[#This Row],[200D EMA]]</f>
        <v>-0.121851836916613</v>
      </c>
      <c r="V564">
        <v>1.76404528415649</v>
      </c>
      <c r="W564">
        <v>4294.8</v>
      </c>
      <c r="X564">
        <v>4365</v>
      </c>
      <c r="Y564">
        <v>4184.1000000000004</v>
      </c>
      <c r="Z564">
        <v>4451.95</v>
      </c>
      <c r="AA564">
        <v>4294.8</v>
      </c>
      <c r="AB564">
        <v>4365</v>
      </c>
      <c r="AC564" s="1">
        <f>(Table2[[#This Row],[Close Price]]/Table2[[#This Row],[Day Low]])-1</f>
        <v>1.0349725249138464E-2</v>
      </c>
      <c r="AD564" s="1">
        <f>(Table2[[#This Row],[Day High]]/Table2[[#This Row],[Close Price]])-1</f>
        <v>5.9342052197961515E-3</v>
      </c>
      <c r="AE564" s="1">
        <f>(Table2[[#This Row],[Close Price]]/Table2[[#This Row],[Current Week Low]])-1</f>
        <v>3.7080853708085337E-2</v>
      </c>
      <c r="AF564" s="1">
        <f>(Table2[[#This Row],[Current Week High]]/Table2[[#This Row],[Close Price]])-1</f>
        <v>2.5972230224116988E-2</v>
      </c>
      <c r="AG564" s="1">
        <f>(Table2[[#This Row],[Close Price]]/Table2[[#This Row],[Current Month Low]])-1</f>
        <v>1.0349725249138464E-2</v>
      </c>
      <c r="AH564" s="1">
        <f>(Table2[[#This Row],[Current Month High]]/Table2[[#This Row],[Close Price]])-1</f>
        <v>5.9342052197961515E-3</v>
      </c>
      <c r="AI564">
        <v>48.8736532810969</v>
      </c>
      <c r="AJ564">
        <v>20.501249652874201</v>
      </c>
      <c r="AK564" t="str">
        <f>IF(AND(Table2[[#This Row],[20D EMA]]&gt;Table2[[#This Row],[50D EMA]],Table2[[#This Row],[50D EMA]]&gt;Table2[[#This Row],[200D EMA]]),"Uptrend","Downtrend/NoTrend")</f>
        <v>Downtrend/NoTrend</v>
      </c>
      <c r="AL564">
        <v>-0.16</v>
      </c>
      <c r="AM564" t="s">
        <v>3180</v>
      </c>
      <c r="AN564">
        <v>-17.059999999999999</v>
      </c>
      <c r="AO564" t="s">
        <v>3180</v>
      </c>
      <c r="AP564">
        <v>6.6542104652585005E-2</v>
      </c>
      <c r="AQ564">
        <f>(Table2[[#This Row],[Sharpe Ratio]]-AVERAGE(Table2[Sharpe Ratio]))/_xlfn.STDEV.P(Table2[Sharpe Ratio])</f>
        <v>0.10345922504595052</v>
      </c>
      <c r="AR5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4">
        <f>_xlfn.RANK.AVG(Table2[[#This Row],[1Y Return vs Nifty Z-Score]],Table2[1Y Return vs Nifty Z-Score])</f>
        <v>639</v>
      </c>
      <c r="AT564">
        <f>_xlfn.RANK.AVG(Table2[[#This Row],[6M Return vs Nifty Z-Score]],Table2[6M Return vs Nifty Z-Score])</f>
        <v>599</v>
      </c>
      <c r="AU564">
        <f>_xlfn.RANK.AVG(Table2[[#This Row],[Sharpe Ratio Z-Score]],Table2[Sharpe Ratio Z-Score])</f>
        <v>313</v>
      </c>
      <c r="AV564">
        <f>(Table2[[#This Row],[Rank 1Y]]+Table2[[#This Row],[Rank 6M]]+Table2[[#This Row],[Rank Sharpe]])/3</f>
        <v>517</v>
      </c>
    </row>
    <row r="565" spans="1:48" x14ac:dyDescent="0.3">
      <c r="A565" t="s">
        <v>956</v>
      </c>
      <c r="B565" t="s">
        <v>957</v>
      </c>
      <c r="C565" t="s">
        <v>3152</v>
      </c>
      <c r="D565" t="s">
        <v>958</v>
      </c>
      <c r="E565">
        <v>15414.827180981099</v>
      </c>
      <c r="F565">
        <v>1575.75</v>
      </c>
      <c r="G565">
        <v>-29.484797846308201</v>
      </c>
      <c r="H565">
        <f>(Table2[[#This Row],[1Y Return vs Nifty]]-AVERAGE(Table2[1Y Return vs Nifty]))/_xlfn.STDEV.P(Table2[1Y Return vs Nifty])</f>
        <v>-0.91272582354831555</v>
      </c>
      <c r="I565">
        <v>0.51880438333212098</v>
      </c>
      <c r="J565">
        <f>(Table2[[#This Row],[1M Return vs Nifty]]-AVERAGE(Table2[1M Return vs Nifty]))/_xlfn.STDEV.P(Table2[1M Return vs Nifty])</f>
        <v>2.6741325236879724E-2</v>
      </c>
      <c r="K565">
        <v>10.0004400495295</v>
      </c>
      <c r="L565">
        <f>(Table2[[#This Row],[6M Return vs Nifty]]-AVERAGE(Table2[6M Return vs Nifty]))/_xlfn.STDEV.P(Table2[6M Return vs Nifty])</f>
        <v>0.14838377333842301</v>
      </c>
      <c r="M565">
        <v>2.9277926118628299</v>
      </c>
      <c r="N565">
        <f>(Table2[[#This Row],[1W Return vs Nifty]]-AVERAGE(Table2[1W Return vs Nifty]))/_xlfn.STDEV.P(Table2[1W Return vs Nifty])</f>
        <v>0.31002616250470227</v>
      </c>
      <c r="O565">
        <v>1571.11</v>
      </c>
      <c r="P565">
        <v>1570.3803393923899</v>
      </c>
      <c r="Q565">
        <v>1515.3767301759599</v>
      </c>
      <c r="R565">
        <v>50.596265680348502</v>
      </c>
      <c r="S565" s="1">
        <f>(Table2[[#This Row],[Close Price]]-Table2[[#This Row],[20D EMA]])/Table2[[#This Row],[20D EMA]]</f>
        <v>2.9533259924512606E-3</v>
      </c>
      <c r="T565" s="1">
        <f>(Table2[[#This Row],[Close Price]]-Table2[[#This Row],[50D EMA]])/Table2[[#This Row],[50D EMA]]</f>
        <v>3.4193376425533206E-3</v>
      </c>
      <c r="U565" s="1">
        <f>(Table2[[#This Row],[Close Price]]-Table2[[#This Row],[200D EMA]])/Table2[[#This Row],[200D EMA]]</f>
        <v>3.9840436125101242E-2</v>
      </c>
      <c r="V565">
        <v>0.82829039924942405</v>
      </c>
      <c r="W565">
        <v>1560</v>
      </c>
      <c r="X565">
        <v>1588</v>
      </c>
      <c r="Y565">
        <v>1489.55</v>
      </c>
      <c r="Z565">
        <v>1588</v>
      </c>
      <c r="AA565">
        <v>1560</v>
      </c>
      <c r="AB565">
        <v>1588</v>
      </c>
      <c r="AC565" s="1">
        <f>(Table2[[#This Row],[Close Price]]/Table2[[#This Row],[Day Low]])-1</f>
        <v>1.0096153846153921E-2</v>
      </c>
      <c r="AD565" s="1">
        <f>(Table2[[#This Row],[Day High]]/Table2[[#This Row],[Close Price]])-1</f>
        <v>7.7740758369031493E-3</v>
      </c>
      <c r="AE565" s="1">
        <f>(Table2[[#This Row],[Close Price]]/Table2[[#This Row],[Current Week Low]])-1</f>
        <v>5.7869826457654927E-2</v>
      </c>
      <c r="AF565" s="1">
        <f>(Table2[[#This Row],[Current Week High]]/Table2[[#This Row],[Close Price]])-1</f>
        <v>7.7740758369031493E-3</v>
      </c>
      <c r="AG565" s="1">
        <f>(Table2[[#This Row],[Close Price]]/Table2[[#This Row],[Current Month Low]])-1</f>
        <v>1.0096153846153921E-2</v>
      </c>
      <c r="AH565" s="1">
        <f>(Table2[[#This Row],[Current Month High]]/Table2[[#This Row],[Close Price]])-1</f>
        <v>7.7740758369031493E-3</v>
      </c>
      <c r="AI565">
        <v>16.1605584642233</v>
      </c>
      <c r="AJ565">
        <v>30.854509217737899</v>
      </c>
      <c r="AK565" t="str">
        <f>IF(AND(Table2[[#This Row],[20D EMA]]&gt;Table2[[#This Row],[50D EMA]],Table2[[#This Row],[50D EMA]]&gt;Table2[[#This Row],[200D EMA]]),"Uptrend","Downtrend/NoTrend")</f>
        <v>Uptrend</v>
      </c>
      <c r="AL565">
        <v>0.09</v>
      </c>
      <c r="AM565" t="s">
        <v>3181</v>
      </c>
      <c r="AN565">
        <v>-3.14</v>
      </c>
      <c r="AO565" t="s">
        <v>3180</v>
      </c>
      <c r="AP565">
        <v>-4.9212919254921002E-2</v>
      </c>
      <c r="AQ565">
        <f>(Table2[[#This Row],[Sharpe Ratio]]-AVERAGE(Table2[Sharpe Ratio]))/_xlfn.STDEV.P(Table2[Sharpe Ratio])</f>
        <v>-1.271645158661276</v>
      </c>
      <c r="AR5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-1.6992197211295865</v>
      </c>
      <c r="AS565">
        <f>_xlfn.RANK.AVG(Table2[[#This Row],[1Y Return vs Nifty Z-Score]],Table2[1Y Return vs Nifty Z-Score])</f>
        <v>633</v>
      </c>
      <c r="AT565">
        <f>_xlfn.RANK.AVG(Table2[[#This Row],[6M Return vs Nifty Z-Score]],Table2[6M Return vs Nifty Z-Score])</f>
        <v>263</v>
      </c>
      <c r="AU565">
        <f>_xlfn.RANK.AVG(Table2[[#This Row],[Sharpe Ratio Z-Score]],Table2[Sharpe Ratio Z-Score])</f>
        <v>659</v>
      </c>
      <c r="AV565">
        <f>(Table2[[#This Row],[Rank 1Y]]+Table2[[#This Row],[Rank 6M]]+Table2[[#This Row],[Rank Sharpe]])/3</f>
        <v>518.33333333333337</v>
      </c>
    </row>
    <row r="566" spans="1:48" hidden="1" x14ac:dyDescent="0.3">
      <c r="A566" t="s">
        <v>1258</v>
      </c>
      <c r="B566" t="s">
        <v>1259</v>
      </c>
      <c r="C566" t="s">
        <v>3137</v>
      </c>
      <c r="D566" t="s">
        <v>989</v>
      </c>
      <c r="E566">
        <v>9146.1817663825095</v>
      </c>
      <c r="F566">
        <v>43.4</v>
      </c>
      <c r="G566">
        <v>-38.965079991360703</v>
      </c>
      <c r="H566">
        <f>(Table2[[#This Row],[1Y Return vs Nifty]]-AVERAGE(Table2[1Y Return vs Nifty]))/_xlfn.STDEV.P(Table2[1Y Return vs Nifty])</f>
        <v>-1.0728949074096121</v>
      </c>
      <c r="I566">
        <v>-14.4739675506162</v>
      </c>
      <c r="J566">
        <f>(Table2[[#This Row],[1M Return vs Nifty]]-AVERAGE(Table2[1M Return vs Nifty]))/_xlfn.STDEV.P(Table2[1M Return vs Nifty])</f>
        <v>-1.5754125659256977</v>
      </c>
      <c r="K566">
        <v>-10.317850136021899</v>
      </c>
      <c r="L566">
        <f>(Table2[[#This Row],[6M Return vs Nifty]]-AVERAGE(Table2[6M Return vs Nifty]))/_xlfn.STDEV.P(Table2[6M Return vs Nifty])</f>
        <v>-0.55842616302499803</v>
      </c>
      <c r="M566">
        <v>3.8094457835117699</v>
      </c>
      <c r="N566">
        <f>(Table2[[#This Row],[1W Return vs Nifty]]-AVERAGE(Table2[1W Return vs Nifty]))/_xlfn.STDEV.P(Table2[1W Return vs Nifty])</f>
        <v>0.477476855737684</v>
      </c>
      <c r="O566">
        <v>44.01</v>
      </c>
      <c r="P566">
        <v>45.907553906134801</v>
      </c>
      <c r="Q566">
        <v>46.635311056754901</v>
      </c>
      <c r="R566">
        <v>43.847836317790403</v>
      </c>
      <c r="S566" s="1">
        <f>(Table2[[#This Row],[Close Price]]-Table2[[#This Row],[20D EMA]])/Table2[[#This Row],[20D EMA]]</f>
        <v>-1.3860486253124278E-2</v>
      </c>
      <c r="T566" s="1">
        <f>(Table2[[#This Row],[Close Price]]-Table2[[#This Row],[50D EMA]])/Table2[[#This Row],[50D EMA]]</f>
        <v>-5.4621814772834336E-2</v>
      </c>
      <c r="U566" s="1">
        <f>(Table2[[#This Row],[Close Price]]-Table2[[#This Row],[200D EMA]])/Table2[[#This Row],[200D EMA]]</f>
        <v>-6.9374707350349771E-2</v>
      </c>
      <c r="V566">
        <v>0.54352160101198499</v>
      </c>
      <c r="W566">
        <v>43.2</v>
      </c>
      <c r="X566">
        <v>43.5</v>
      </c>
      <c r="Y566">
        <v>39.32</v>
      </c>
      <c r="Z566">
        <v>43.55</v>
      </c>
      <c r="AA566">
        <v>43.2</v>
      </c>
      <c r="AB566">
        <v>43.5</v>
      </c>
      <c r="AC566" s="1">
        <f>(Table2[[#This Row],[Close Price]]/Table2[[#This Row],[Day Low]])-1</f>
        <v>4.6296296296295392E-3</v>
      </c>
      <c r="AD566" s="1">
        <f>(Table2[[#This Row],[Day High]]/Table2[[#This Row],[Close Price]])-1</f>
        <v>2.3041474654377225E-3</v>
      </c>
      <c r="AE566" s="1">
        <f>(Table2[[#This Row],[Close Price]]/Table2[[#This Row],[Current Week Low]])-1</f>
        <v>0.10376398779247209</v>
      </c>
      <c r="AF566" s="1">
        <f>(Table2[[#This Row],[Current Week High]]/Table2[[#This Row],[Close Price]])-1</f>
        <v>3.4562211981565838E-3</v>
      </c>
      <c r="AG566" s="1">
        <f>(Table2[[#This Row],[Close Price]]/Table2[[#This Row],[Current Month Low]])-1</f>
        <v>4.6296296296295392E-3</v>
      </c>
      <c r="AH566" s="1">
        <f>(Table2[[#This Row],[Current Month High]]/Table2[[#This Row],[Close Price]])-1</f>
        <v>2.3041474654377225E-3</v>
      </c>
      <c r="AI566">
        <v>30.184331797235</v>
      </c>
      <c r="AJ566">
        <v>18.741450068399399</v>
      </c>
      <c r="AK566" t="str">
        <f>IF(AND(Table2[[#This Row],[20D EMA]]&gt;Table2[[#This Row],[50D EMA]],Table2[[#This Row],[50D EMA]]&gt;Table2[[#This Row],[200D EMA]]),"Uptrend","Downtrend/NoTrend")</f>
        <v>Downtrend/NoTrend</v>
      </c>
      <c r="AL566">
        <v>-0.03</v>
      </c>
      <c r="AM566" t="s">
        <v>3180</v>
      </c>
      <c r="AN566">
        <v>-5.96</v>
      </c>
      <c r="AO566" t="s">
        <v>3180</v>
      </c>
      <c r="AP566">
        <v>4.7557463768282002E-2</v>
      </c>
      <c r="AQ566">
        <f>(Table2[[#This Row],[Sharpe Ratio]]-AVERAGE(Table2[Sharpe Ratio]))/_xlfn.STDEV.P(Table2[Sharpe Ratio])</f>
        <v>-0.1220675989472126</v>
      </c>
      <c r="AR5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6">
        <f>_xlfn.RANK.AVG(Table2[[#This Row],[1Y Return vs Nifty Z-Score]],Table2[1Y Return vs Nifty Z-Score])</f>
        <v>678</v>
      </c>
      <c r="AT566">
        <f>_xlfn.RANK.AVG(Table2[[#This Row],[6M Return vs Nifty Z-Score]],Table2[6M Return vs Nifty Z-Score])</f>
        <v>512</v>
      </c>
      <c r="AU566">
        <f>_xlfn.RANK.AVG(Table2[[#This Row],[Sharpe Ratio Z-Score]],Table2[Sharpe Ratio Z-Score])</f>
        <v>371</v>
      </c>
      <c r="AV566">
        <f>(Table2[[#This Row],[Rank 1Y]]+Table2[[#This Row],[Rank 6M]]+Table2[[#This Row],[Rank Sharpe]])/3</f>
        <v>520.33333333333337</v>
      </c>
    </row>
    <row r="567" spans="1:48" hidden="1" x14ac:dyDescent="0.3">
      <c r="A567" t="s">
        <v>1566</v>
      </c>
      <c r="B567" t="s">
        <v>1567</v>
      </c>
      <c r="C567" t="s">
        <v>580</v>
      </c>
      <c r="D567" t="s">
        <v>580</v>
      </c>
      <c r="E567">
        <v>6170.6231886373898</v>
      </c>
      <c r="F567">
        <v>309.60000000000002</v>
      </c>
      <c r="G567">
        <v>-37.490867173096497</v>
      </c>
      <c r="H567">
        <f>(Table2[[#This Row],[1Y Return vs Nifty]]-AVERAGE(Table2[1Y Return vs Nifty]))/_xlfn.STDEV.P(Table2[1Y Return vs Nifty])</f>
        <v>-1.0479881258491937</v>
      </c>
      <c r="I567">
        <v>-5.56215355815712</v>
      </c>
      <c r="J567">
        <f>(Table2[[#This Row],[1M Return vs Nifty]]-AVERAGE(Table2[1M Return vs Nifty]))/_xlfn.STDEV.P(Table2[1M Return vs Nifty])</f>
        <v>-0.62308050029843742</v>
      </c>
      <c r="K567">
        <v>-19.5887325999967</v>
      </c>
      <c r="L567">
        <f>(Table2[[#This Row],[6M Return vs Nifty]]-AVERAGE(Table2[6M Return vs Nifty]))/_xlfn.STDEV.P(Table2[6M Return vs Nifty])</f>
        <v>-0.88093124512361531</v>
      </c>
      <c r="M567">
        <v>6.2713644591489999</v>
      </c>
      <c r="N567">
        <f>(Table2[[#This Row],[1W Return vs Nifty]]-AVERAGE(Table2[1W Return vs Nifty]))/_xlfn.STDEV.P(Table2[1W Return vs Nifty])</f>
        <v>0.94506434044854204</v>
      </c>
      <c r="O567">
        <v>307.85000000000002</v>
      </c>
      <c r="P567">
        <v>326.97613936435198</v>
      </c>
      <c r="Q567">
        <v>341.38499636039199</v>
      </c>
      <c r="R567">
        <v>52.547229617170899</v>
      </c>
      <c r="S567" s="1">
        <f>(Table2[[#This Row],[Close Price]]-Table2[[#This Row],[20D EMA]])/Table2[[#This Row],[20D EMA]]</f>
        <v>5.6845866493422121E-3</v>
      </c>
      <c r="T567" s="1">
        <f>(Table2[[#This Row],[Close Price]]-Table2[[#This Row],[50D EMA]])/Table2[[#This Row],[50D EMA]]</f>
        <v>-5.3141918545284411E-2</v>
      </c>
      <c r="U567" s="1">
        <f>(Table2[[#This Row],[Close Price]]-Table2[[#This Row],[200D EMA]])/Table2[[#This Row],[200D EMA]]</f>
        <v>-9.3106014321840055E-2</v>
      </c>
      <c r="V567">
        <v>0.57393562447582602</v>
      </c>
      <c r="W567">
        <v>303.60000000000002</v>
      </c>
      <c r="X567">
        <v>313.25</v>
      </c>
      <c r="Y567">
        <v>276.55</v>
      </c>
      <c r="Z567">
        <v>313.25</v>
      </c>
      <c r="AA567">
        <v>303.60000000000002</v>
      </c>
      <c r="AB567">
        <v>313.25</v>
      </c>
      <c r="AC567" s="1">
        <f>(Table2[[#This Row],[Close Price]]/Table2[[#This Row],[Day Low]])-1</f>
        <v>1.9762845849802479E-2</v>
      </c>
      <c r="AD567" s="1">
        <f>(Table2[[#This Row],[Day High]]/Table2[[#This Row],[Close Price]])-1</f>
        <v>1.1789405684754506E-2</v>
      </c>
      <c r="AE567" s="1">
        <f>(Table2[[#This Row],[Close Price]]/Table2[[#This Row],[Current Week Low]])-1</f>
        <v>0.11950822636051361</v>
      </c>
      <c r="AF567" s="1">
        <f>(Table2[[#This Row],[Current Week High]]/Table2[[#This Row],[Close Price]])-1</f>
        <v>1.1789405684754506E-2</v>
      </c>
      <c r="AG567" s="1">
        <f>(Table2[[#This Row],[Close Price]]/Table2[[#This Row],[Current Month Low]])-1</f>
        <v>1.9762845849802479E-2</v>
      </c>
      <c r="AH567" s="1">
        <f>(Table2[[#This Row],[Current Month High]]/Table2[[#This Row],[Close Price]])-1</f>
        <v>1.1789405684754506E-2</v>
      </c>
      <c r="AI567">
        <v>41.133720930232499</v>
      </c>
      <c r="AJ567">
        <v>15.6302521008403</v>
      </c>
      <c r="AK567" t="str">
        <f>IF(AND(Table2[[#This Row],[20D EMA]]&gt;Table2[[#This Row],[50D EMA]],Table2[[#This Row],[50D EMA]]&gt;Table2[[#This Row],[200D EMA]]),"Uptrend","Downtrend/NoTrend")</f>
        <v>Downtrend/NoTrend</v>
      </c>
      <c r="AL567">
        <v>-0.09</v>
      </c>
      <c r="AM567" t="s">
        <v>3180</v>
      </c>
      <c r="AN567">
        <v>-1.65</v>
      </c>
      <c r="AO567" t="s">
        <v>3180</v>
      </c>
      <c r="AP567">
        <v>7.8532471688433997E-2</v>
      </c>
      <c r="AQ567">
        <f>(Table2[[#This Row],[Sharpe Ratio]]-AVERAGE(Table2[Sharpe Ratio]))/_xlfn.STDEV.P(Table2[Sharpe Ratio])</f>
        <v>0.24589802136488442</v>
      </c>
      <c r="AR5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7">
        <f>_xlfn.RANK.AVG(Table2[[#This Row],[1Y Return vs Nifty Z-Score]],Table2[1Y Return vs Nifty Z-Score])</f>
        <v>671</v>
      </c>
      <c r="AT567">
        <f>_xlfn.RANK.AVG(Table2[[#This Row],[6M Return vs Nifty Z-Score]],Table2[6M Return vs Nifty Z-Score])</f>
        <v>619</v>
      </c>
      <c r="AU567">
        <f>_xlfn.RANK.AVG(Table2[[#This Row],[Sharpe Ratio Z-Score]],Table2[Sharpe Ratio Z-Score])</f>
        <v>276</v>
      </c>
      <c r="AV567">
        <f>(Table2[[#This Row],[Rank 1Y]]+Table2[[#This Row],[Rank 6M]]+Table2[[#This Row],[Rank Sharpe]])/3</f>
        <v>522</v>
      </c>
    </row>
    <row r="568" spans="1:48" x14ac:dyDescent="0.3">
      <c r="A568" t="s">
        <v>724</v>
      </c>
      <c r="B568" t="s">
        <v>725</v>
      </c>
      <c r="C568" t="s">
        <v>3135</v>
      </c>
      <c r="D568" t="s">
        <v>397</v>
      </c>
      <c r="E568">
        <v>23823.391598917799</v>
      </c>
      <c r="F568">
        <v>1065.95</v>
      </c>
      <c r="G568">
        <v>-17.7295366363449</v>
      </c>
      <c r="H568">
        <f>(Table2[[#This Row],[1Y Return vs Nifty]]-AVERAGE(Table2[1Y Return vs Nifty]))/_xlfn.STDEV.P(Table2[1Y Return vs Nifty])</f>
        <v>-0.71412103629178281</v>
      </c>
      <c r="I568">
        <v>1.70045094484342</v>
      </c>
      <c r="J568">
        <f>(Table2[[#This Row],[1M Return vs Nifty]]-AVERAGE(Table2[1M Return vs Nifty]))/_xlfn.STDEV.P(Table2[1M Return vs Nifty])</f>
        <v>0.15301414822416584</v>
      </c>
      <c r="K568">
        <v>5.5198779695808096</v>
      </c>
      <c r="L568">
        <f>(Table2[[#This Row],[6M Return vs Nifty]]-AVERAGE(Table2[6M Return vs Nifty]))/_xlfn.STDEV.P(Table2[6M Return vs Nifty])</f>
        <v>-7.4810051286607598E-3</v>
      </c>
      <c r="M568">
        <v>-5.6569222572261699E-2</v>
      </c>
      <c r="N568">
        <f>(Table2[[#This Row],[1W Return vs Nifty]]-AVERAGE(Table2[1W Return vs Nifty]))/_xlfn.STDEV.P(Table2[1W Return vs Nifty])</f>
        <v>-0.2567879477418093</v>
      </c>
      <c r="O568">
        <v>1061.5</v>
      </c>
      <c r="P568">
        <v>1047.5123344449701</v>
      </c>
      <c r="Q568">
        <v>977.36041835511401</v>
      </c>
      <c r="R568">
        <v>60.395379340728901</v>
      </c>
      <c r="S568" s="1">
        <f>(Table2[[#This Row],[Close Price]]-Table2[[#This Row],[20D EMA]])/Table2[[#This Row],[20D EMA]]</f>
        <v>4.1921808761187429E-3</v>
      </c>
      <c r="T568" s="1">
        <f>(Table2[[#This Row],[Close Price]]-Table2[[#This Row],[50D EMA]])/Table2[[#This Row],[50D EMA]]</f>
        <v>1.7601382770160195E-2</v>
      </c>
      <c r="U568" s="1">
        <f>(Table2[[#This Row],[Close Price]]-Table2[[#This Row],[200D EMA]])/Table2[[#This Row],[200D EMA]]</f>
        <v>9.0641671159531159E-2</v>
      </c>
      <c r="V568">
        <v>0.76950962628800501</v>
      </c>
      <c r="W568">
        <v>1060</v>
      </c>
      <c r="X568">
        <v>1079.9000000000001</v>
      </c>
      <c r="Y568">
        <v>1044.95</v>
      </c>
      <c r="Z568">
        <v>1106</v>
      </c>
      <c r="AA568">
        <v>1060</v>
      </c>
      <c r="AB568">
        <v>1079.9000000000001</v>
      </c>
      <c r="AC568" s="1">
        <f>(Table2[[#This Row],[Close Price]]/Table2[[#This Row],[Day Low]])-1</f>
        <v>5.6132075471697629E-3</v>
      </c>
      <c r="AD568" s="1">
        <f>(Table2[[#This Row],[Day High]]/Table2[[#This Row],[Close Price]])-1</f>
        <v>1.3086917772878737E-2</v>
      </c>
      <c r="AE568" s="1">
        <f>(Table2[[#This Row],[Close Price]]/Table2[[#This Row],[Current Week Low]])-1</f>
        <v>2.0096655342360936E-2</v>
      </c>
      <c r="AF568" s="1">
        <f>(Table2[[#This Row],[Current Week High]]/Table2[[#This Row],[Close Price]])-1</f>
        <v>3.7572118767296825E-2</v>
      </c>
      <c r="AG568" s="1">
        <f>(Table2[[#This Row],[Close Price]]/Table2[[#This Row],[Current Month Low]])-1</f>
        <v>5.6132075471697629E-3</v>
      </c>
      <c r="AH568" s="1">
        <f>(Table2[[#This Row],[Current Month High]]/Table2[[#This Row],[Close Price]])-1</f>
        <v>1.3086917772878737E-2</v>
      </c>
      <c r="AI568">
        <v>7.3033444345419403</v>
      </c>
      <c r="AJ568">
        <v>44.712191148520198</v>
      </c>
      <c r="AK568" t="str">
        <f>IF(AND(Table2[[#This Row],[20D EMA]]&gt;Table2[[#This Row],[50D EMA]],Table2[[#This Row],[50D EMA]]&gt;Table2[[#This Row],[200D EMA]]),"Uptrend","Downtrend/NoTrend")</f>
        <v>Uptrend</v>
      </c>
      <c r="AL568">
        <v>0.14000000000000001</v>
      </c>
      <c r="AM568" t="s">
        <v>3181</v>
      </c>
      <c r="AN568">
        <v>-3.46</v>
      </c>
      <c r="AO568" t="s">
        <v>3180</v>
      </c>
      <c r="AP568">
        <v>-6.7448507393843005E-2</v>
      </c>
      <c r="AQ568">
        <f>(Table2[[#This Row],[Sharpe Ratio]]-AVERAGE(Table2[Sharpe Ratio]))/_xlfn.STDEV.P(Table2[Sharpe Ratio])</f>
        <v>-1.4882736585987646</v>
      </c>
      <c r="AR5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-2.3136494995368513</v>
      </c>
      <c r="AS568">
        <f>_xlfn.RANK.AVG(Table2[[#This Row],[1Y Return vs Nifty Z-Score]],Table2[1Y Return vs Nifty Z-Score])</f>
        <v>567</v>
      </c>
      <c r="AT568">
        <f>_xlfn.RANK.AVG(Table2[[#This Row],[6M Return vs Nifty Z-Score]],Table2[6M Return vs Nifty Z-Score])</f>
        <v>320</v>
      </c>
      <c r="AU568">
        <f>_xlfn.RANK.AVG(Table2[[#This Row],[Sharpe Ratio Z-Score]],Table2[Sharpe Ratio Z-Score])</f>
        <v>688</v>
      </c>
      <c r="AV568">
        <f>(Table2[[#This Row],[Rank 1Y]]+Table2[[#This Row],[Rank 6M]]+Table2[[#This Row],[Rank Sharpe]])/3</f>
        <v>525</v>
      </c>
    </row>
    <row r="569" spans="1:48" hidden="1" x14ac:dyDescent="0.3">
      <c r="A569" t="s">
        <v>38</v>
      </c>
      <c r="B569" t="s">
        <v>39</v>
      </c>
      <c r="C569" t="s">
        <v>3137</v>
      </c>
      <c r="D569" t="s">
        <v>40</v>
      </c>
      <c r="E569">
        <v>593901.173507759</v>
      </c>
      <c r="F569">
        <v>2537.5</v>
      </c>
      <c r="G569">
        <v>-25.3514248293185</v>
      </c>
      <c r="H569">
        <f>(Table2[[#This Row],[1Y Return vs Nifty]]-AVERAGE(Table2[1Y Return vs Nifty]))/_xlfn.STDEV.P(Table2[1Y Return vs Nifty])</f>
        <v>-0.84289260980438252</v>
      </c>
      <c r="I569">
        <v>-8.6847956264646502</v>
      </c>
      <c r="J569">
        <f>(Table2[[#This Row],[1M Return vs Nifty]]-AVERAGE(Table2[1M Return vs Nifty]))/_xlfn.STDEV.P(Table2[1M Return vs Nifty])</f>
        <v>-0.95677150570342306</v>
      </c>
      <c r="K569">
        <v>6.4600516638952001</v>
      </c>
      <c r="L569">
        <f>(Table2[[#This Row],[6M Return vs Nifty]]-AVERAGE(Table2[6M Return vs Nifty]))/_xlfn.STDEV.P(Table2[6M Return vs Nifty])</f>
        <v>2.5224704996567621E-2</v>
      </c>
      <c r="M569">
        <v>0.53216036547614798</v>
      </c>
      <c r="N569">
        <f>(Table2[[#This Row],[1W Return vs Nifty]]-AVERAGE(Table2[1W Return vs Nifty]))/_xlfn.STDEV.P(Table2[1W Return vs Nifty])</f>
        <v>-0.14497166803502218</v>
      </c>
      <c r="O569">
        <v>2660.63</v>
      </c>
      <c r="P569">
        <v>2729.9043886291101</v>
      </c>
      <c r="Q569">
        <v>2620.4353173200898</v>
      </c>
      <c r="R569">
        <v>28.041394168511601</v>
      </c>
      <c r="S569" s="1">
        <f>(Table2[[#This Row],[Close Price]]-Table2[[#This Row],[20D EMA]])/Table2[[#This Row],[20D EMA]]</f>
        <v>-4.6278512983767041E-2</v>
      </c>
      <c r="T569" s="1">
        <f>(Table2[[#This Row],[Close Price]]-Table2[[#This Row],[50D EMA]])/Table2[[#This Row],[50D EMA]]</f>
        <v>-7.0480266426375032E-2</v>
      </c>
      <c r="U569" s="1">
        <f>(Table2[[#This Row],[Close Price]]-Table2[[#This Row],[200D EMA]])/Table2[[#This Row],[200D EMA]]</f>
        <v>-3.1649442660125433E-2</v>
      </c>
      <c r="V569">
        <v>1.161745813242</v>
      </c>
      <c r="W569">
        <v>2511.35</v>
      </c>
      <c r="X569">
        <v>2545.9499999999998</v>
      </c>
      <c r="Y569">
        <v>2511.35</v>
      </c>
      <c r="Z569">
        <v>2589.6</v>
      </c>
      <c r="AA569">
        <v>2511.35</v>
      </c>
      <c r="AB569">
        <v>2545.9499999999998</v>
      </c>
      <c r="AC569" s="1">
        <f>(Table2[[#This Row],[Close Price]]/Table2[[#This Row],[Day Low]])-1</f>
        <v>1.0412726222947866E-2</v>
      </c>
      <c r="AD569" s="1">
        <f>(Table2[[#This Row],[Day High]]/Table2[[#This Row],[Close Price]])-1</f>
        <v>3.3300492610837118E-3</v>
      </c>
      <c r="AE569" s="1">
        <f>(Table2[[#This Row],[Close Price]]/Table2[[#This Row],[Current Week Low]])-1</f>
        <v>1.0412726222947866E-2</v>
      </c>
      <c r="AF569" s="1">
        <f>(Table2[[#This Row],[Current Week High]]/Table2[[#This Row],[Close Price]])-1</f>
        <v>2.0532019704433413E-2</v>
      </c>
      <c r="AG569" s="1">
        <f>(Table2[[#This Row],[Close Price]]/Table2[[#This Row],[Current Month Low]])-1</f>
        <v>1.0412726222947866E-2</v>
      </c>
      <c r="AH569" s="1">
        <f>(Table2[[#This Row],[Current Month High]]/Table2[[#This Row],[Close Price]])-1</f>
        <v>3.3300492610837118E-3</v>
      </c>
      <c r="AI569">
        <v>19.605911330049199</v>
      </c>
      <c r="AJ569">
        <v>16.825119127091899</v>
      </c>
      <c r="AK569" t="str">
        <f>IF(AND(Table2[[#This Row],[20D EMA]]&gt;Table2[[#This Row],[50D EMA]],Table2[[#This Row],[50D EMA]]&gt;Table2[[#This Row],[200D EMA]]),"Uptrend","Downtrend/NoTrend")</f>
        <v>Downtrend/NoTrend</v>
      </c>
      <c r="AL569">
        <v>-0.04</v>
      </c>
      <c r="AM569" t="s">
        <v>3180</v>
      </c>
      <c r="AN569">
        <v>-8.76</v>
      </c>
      <c r="AO569" t="s">
        <v>3180</v>
      </c>
      <c r="AP569">
        <v>-4.7604331331776002E-2</v>
      </c>
      <c r="AQ569">
        <f>(Table2[[#This Row],[Sharpe Ratio]]-AVERAGE(Table2[Sharpe Ratio]))/_xlfn.STDEV.P(Table2[Sharpe Ratio])</f>
        <v>-1.2525360415791296</v>
      </c>
      <c r="AR5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9">
        <f>_xlfn.RANK.AVG(Table2[[#This Row],[1Y Return vs Nifty Z-Score]],Table2[1Y Return vs Nifty Z-Score])</f>
        <v>615</v>
      </c>
      <c r="AT569">
        <f>_xlfn.RANK.AVG(Table2[[#This Row],[6M Return vs Nifty Z-Score]],Table2[6M Return vs Nifty Z-Score])</f>
        <v>307</v>
      </c>
      <c r="AU569">
        <f>_xlfn.RANK.AVG(Table2[[#This Row],[Sharpe Ratio Z-Score]],Table2[Sharpe Ratio Z-Score])</f>
        <v>656</v>
      </c>
      <c r="AV569">
        <f>(Table2[[#This Row],[Rank 1Y]]+Table2[[#This Row],[Rank 6M]]+Table2[[#This Row],[Rank Sharpe]])/3</f>
        <v>526</v>
      </c>
    </row>
    <row r="570" spans="1:48" hidden="1" x14ac:dyDescent="0.3">
      <c r="A570" t="s">
        <v>1250</v>
      </c>
      <c r="B570" t="s">
        <v>1251</v>
      </c>
      <c r="C570" t="s">
        <v>3145</v>
      </c>
      <c r="D570" t="s">
        <v>820</v>
      </c>
      <c r="E570">
        <v>9262.2317789941408</v>
      </c>
      <c r="F570">
        <v>7261.85</v>
      </c>
      <c r="G570">
        <v>-38.9800081321224</v>
      </c>
      <c r="H570">
        <f>(Table2[[#This Row],[1Y Return vs Nifty]]-AVERAGE(Table2[1Y Return vs Nifty]))/_xlfn.STDEV.P(Table2[1Y Return vs Nifty])</f>
        <v>-1.0731471179021872</v>
      </c>
      <c r="I570">
        <v>-5.5247211180365099</v>
      </c>
      <c r="J570">
        <f>(Table2[[#This Row],[1M Return vs Nifty]]-AVERAGE(Table2[1M Return vs Nifty]))/_xlfn.STDEV.P(Table2[1M Return vs Nifty])</f>
        <v>-0.61908040412815224</v>
      </c>
      <c r="K570">
        <v>-4.4636334033821896</v>
      </c>
      <c r="L570">
        <f>(Table2[[#This Row],[6M Return vs Nifty]]-AVERAGE(Table2[6M Return vs Nifty]))/_xlfn.STDEV.P(Table2[6M Return vs Nifty])</f>
        <v>-0.35477622405536935</v>
      </c>
      <c r="M570">
        <v>0.92362978035608301</v>
      </c>
      <c r="N570">
        <f>(Table2[[#This Row],[1W Return vs Nifty]]-AVERAGE(Table2[1W Return vs Nifty]))/_xlfn.STDEV.P(Table2[1W Return vs Nifty])</f>
        <v>-7.0620634080758235E-2</v>
      </c>
      <c r="O570">
        <v>7512.48</v>
      </c>
      <c r="P570">
        <v>8024.5426354870197</v>
      </c>
      <c r="Q570">
        <v>8137.3257284463598</v>
      </c>
      <c r="R570">
        <v>32.502168307289701</v>
      </c>
      <c r="S570" s="1">
        <f>(Table2[[#This Row],[Close Price]]-Table2[[#This Row],[20D EMA]])/Table2[[#This Row],[20D EMA]]</f>
        <v>-3.3361819266074483E-2</v>
      </c>
      <c r="T570" s="1">
        <f>(Table2[[#This Row],[Close Price]]-Table2[[#This Row],[50D EMA]])/Table2[[#This Row],[50D EMA]]</f>
        <v>-9.5044997594524033E-2</v>
      </c>
      <c r="U570" s="1">
        <f>(Table2[[#This Row],[Close Price]]-Table2[[#This Row],[200D EMA]])/Table2[[#This Row],[200D EMA]]</f>
        <v>-0.10758764705533201</v>
      </c>
      <c r="V570">
        <v>0.408442033219442</v>
      </c>
      <c r="W570">
        <v>7216.5</v>
      </c>
      <c r="X570">
        <v>7380</v>
      </c>
      <c r="Y570">
        <v>6895</v>
      </c>
      <c r="Z570">
        <v>7380</v>
      </c>
      <c r="AA570">
        <v>7216.5</v>
      </c>
      <c r="AB570">
        <v>7380</v>
      </c>
      <c r="AC570" s="1">
        <f>(Table2[[#This Row],[Close Price]]/Table2[[#This Row],[Day Low]])-1</f>
        <v>6.2842097969930677E-3</v>
      </c>
      <c r="AD570" s="1">
        <f>(Table2[[#This Row],[Day High]]/Table2[[#This Row],[Close Price]])-1</f>
        <v>1.626995875706605E-2</v>
      </c>
      <c r="AE570" s="1">
        <f>(Table2[[#This Row],[Close Price]]/Table2[[#This Row],[Current Week Low]])-1</f>
        <v>5.320522117476445E-2</v>
      </c>
      <c r="AF570" s="1">
        <f>(Table2[[#This Row],[Current Week High]]/Table2[[#This Row],[Close Price]])-1</f>
        <v>1.626995875706605E-2</v>
      </c>
      <c r="AG570" s="1">
        <f>(Table2[[#This Row],[Close Price]]/Table2[[#This Row],[Current Month Low]])-1</f>
        <v>6.2842097969930677E-3</v>
      </c>
      <c r="AH570" s="1">
        <f>(Table2[[#This Row],[Current Month High]]/Table2[[#This Row],[Close Price]])-1</f>
        <v>1.626995875706605E-2</v>
      </c>
      <c r="AI570">
        <v>48.5840385025854</v>
      </c>
      <c r="AJ570">
        <v>10.1749302099769</v>
      </c>
      <c r="AK570" t="str">
        <f>IF(AND(Table2[[#This Row],[20D EMA]]&gt;Table2[[#This Row],[50D EMA]],Table2[[#This Row],[50D EMA]]&gt;Table2[[#This Row],[200D EMA]]),"Uptrend","Downtrend/NoTrend")</f>
        <v>Downtrend/NoTrend</v>
      </c>
      <c r="AL570">
        <v>-0.27</v>
      </c>
      <c r="AM570" t="s">
        <v>3180</v>
      </c>
      <c r="AN570">
        <v>-8.89</v>
      </c>
      <c r="AO570" t="s">
        <v>3180</v>
      </c>
      <c r="AP570">
        <v>1.3864739540417E-2</v>
      </c>
      <c r="AQ570">
        <f>(Table2[[#This Row],[Sharpe Ratio]]-AVERAGE(Table2[Sharpe Ratio]))/_xlfn.STDEV.P(Table2[Sharpe Ratio])</f>
        <v>-0.52231815586296793</v>
      </c>
      <c r="AR5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0">
        <f>_xlfn.RANK.AVG(Table2[[#This Row],[1Y Return vs Nifty Z-Score]],Table2[1Y Return vs Nifty Z-Score])</f>
        <v>679</v>
      </c>
      <c r="AT570">
        <f>_xlfn.RANK.AVG(Table2[[#This Row],[6M Return vs Nifty Z-Score]],Table2[6M Return vs Nifty Z-Score])</f>
        <v>437</v>
      </c>
      <c r="AU570">
        <f>_xlfn.RANK.AVG(Table2[[#This Row],[Sharpe Ratio Z-Score]],Table2[Sharpe Ratio Z-Score])</f>
        <v>465</v>
      </c>
      <c r="AV570">
        <f>(Table2[[#This Row],[Rank 1Y]]+Table2[[#This Row],[Rank 6M]]+Table2[[#This Row],[Rank Sharpe]])/3</f>
        <v>527</v>
      </c>
    </row>
    <row r="571" spans="1:48" hidden="1" x14ac:dyDescent="0.3">
      <c r="A571" t="s">
        <v>1479</v>
      </c>
      <c r="B571" t="s">
        <v>1480</v>
      </c>
      <c r="C571" t="s">
        <v>3148</v>
      </c>
      <c r="D571" t="s">
        <v>139</v>
      </c>
      <c r="E571">
        <v>7014.6144312454999</v>
      </c>
      <c r="F571">
        <v>111.12</v>
      </c>
      <c r="G571">
        <v>23.502121518785501</v>
      </c>
      <c r="H571">
        <f>(Table2[[#This Row],[1Y Return vs Nifty]]-AVERAGE(Table2[1Y Return vs Nifty]))/_xlfn.STDEV.P(Table2[1Y Return vs Nifty])</f>
        <v>-1.7513402495160219E-2</v>
      </c>
      <c r="I571">
        <v>-8.0985635119015296</v>
      </c>
      <c r="J571">
        <f>(Table2[[#This Row],[1M Return vs Nifty]]-AVERAGE(Table2[1M Return vs Nifty]))/_xlfn.STDEV.P(Table2[1M Return vs Nifty])</f>
        <v>-0.89412571427741938</v>
      </c>
      <c r="K571">
        <v>-22.0084865984049</v>
      </c>
      <c r="L571">
        <f>(Table2[[#This Row],[6M Return vs Nifty]]-AVERAGE(Table2[6M Return vs Nifty]))/_xlfn.STDEV.P(Table2[6M Return vs Nifty])</f>
        <v>-0.96510693874798614</v>
      </c>
      <c r="M571">
        <v>-4.8956912661760796</v>
      </c>
      <c r="N571">
        <f>(Table2[[#This Row],[1W Return vs Nifty]]-AVERAGE(Table2[1W Return vs Nifty]))/_xlfn.STDEV.P(Table2[1W Return vs Nifty])</f>
        <v>-1.1758731015159924</v>
      </c>
      <c r="O571">
        <v>117.42</v>
      </c>
      <c r="P571">
        <v>123.51919381522499</v>
      </c>
      <c r="Q571">
        <v>121.121159592097</v>
      </c>
      <c r="R571">
        <v>30.029145016347901</v>
      </c>
      <c r="S571" s="1">
        <f>(Table2[[#This Row],[Close Price]]-Table2[[#This Row],[20D EMA]])/Table2[[#This Row],[20D EMA]]</f>
        <v>-5.3653551354113413E-2</v>
      </c>
      <c r="T571" s="1">
        <f>(Table2[[#This Row],[Close Price]]-Table2[[#This Row],[50D EMA]])/Table2[[#This Row],[50D EMA]]</f>
        <v>-0.10038272945476967</v>
      </c>
      <c r="U571" s="1">
        <f>(Table2[[#This Row],[Close Price]]-Table2[[#This Row],[200D EMA]])/Table2[[#This Row],[200D EMA]]</f>
        <v>-8.2571531066728321E-2</v>
      </c>
      <c r="V571">
        <v>1.15030760878576</v>
      </c>
      <c r="W571">
        <v>110.42</v>
      </c>
      <c r="X571">
        <v>112</v>
      </c>
      <c r="Y571">
        <v>105.71</v>
      </c>
      <c r="Z571">
        <v>112.51</v>
      </c>
      <c r="AA571">
        <v>110.42</v>
      </c>
      <c r="AB571">
        <v>112</v>
      </c>
      <c r="AC571" s="1">
        <f>(Table2[[#This Row],[Close Price]]/Table2[[#This Row],[Day Low]])-1</f>
        <v>6.3394312624525107E-3</v>
      </c>
      <c r="AD571" s="1">
        <f>(Table2[[#This Row],[Day High]]/Table2[[#This Row],[Close Price]])-1</f>
        <v>7.9193664506838068E-3</v>
      </c>
      <c r="AE571" s="1">
        <f>(Table2[[#This Row],[Close Price]]/Table2[[#This Row],[Current Week Low]])-1</f>
        <v>5.1177750449342696E-2</v>
      </c>
      <c r="AF571" s="1">
        <f>(Table2[[#This Row],[Current Week High]]/Table2[[#This Row],[Close Price]])-1</f>
        <v>1.2508999280057553E-2</v>
      </c>
      <c r="AG571" s="1">
        <f>(Table2[[#This Row],[Close Price]]/Table2[[#This Row],[Current Month Low]])-1</f>
        <v>6.3394312624525107E-3</v>
      </c>
      <c r="AH571" s="1">
        <f>(Table2[[#This Row],[Current Month High]]/Table2[[#This Row],[Close Price]])-1</f>
        <v>7.9193664506838068E-3</v>
      </c>
      <c r="AI571">
        <v>47.912167026637803</v>
      </c>
      <c r="AJ571">
        <v>54.8710801393728</v>
      </c>
      <c r="AK571" t="str">
        <f>IF(AND(Table2[[#This Row],[20D EMA]]&gt;Table2[[#This Row],[50D EMA]],Table2[[#This Row],[50D EMA]]&gt;Table2[[#This Row],[200D EMA]]),"Uptrend","Downtrend/NoTrend")</f>
        <v>Downtrend/NoTrend</v>
      </c>
      <c r="AL571">
        <v>-0.13</v>
      </c>
      <c r="AM571" t="s">
        <v>3180</v>
      </c>
      <c r="AN571">
        <v>-15.57</v>
      </c>
      <c r="AO571" t="s">
        <v>3180</v>
      </c>
      <c r="AP571">
        <v>-3.9727566605071998E-2</v>
      </c>
      <c r="AQ571">
        <f>(Table2[[#This Row],[Sharpe Ratio]]-AVERAGE(Table2[Sharpe Ratio]))/_xlfn.STDEV.P(Table2[Sharpe Ratio])</f>
        <v>-1.1589645201065415</v>
      </c>
      <c r="AR5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1">
        <f>_xlfn.RANK.AVG(Table2[[#This Row],[1Y Return vs Nifty Z-Score]],Table2[1Y Return vs Nifty Z-Score])</f>
        <v>300</v>
      </c>
      <c r="AT571">
        <f>_xlfn.RANK.AVG(Table2[[#This Row],[6M Return vs Nifty Z-Score]],Table2[6M Return vs Nifty Z-Score])</f>
        <v>643</v>
      </c>
      <c r="AU571">
        <f>_xlfn.RANK.AVG(Table2[[#This Row],[Sharpe Ratio Z-Score]],Table2[Sharpe Ratio Z-Score])</f>
        <v>641</v>
      </c>
      <c r="AV571">
        <f>(Table2[[#This Row],[Rank 1Y]]+Table2[[#This Row],[Rank 6M]]+Table2[[#This Row],[Rank Sharpe]])/3</f>
        <v>528</v>
      </c>
    </row>
    <row r="572" spans="1:48" hidden="1" x14ac:dyDescent="0.3">
      <c r="A572" t="s">
        <v>1329</v>
      </c>
      <c r="B572" t="s">
        <v>1330</v>
      </c>
      <c r="C572" t="s">
        <v>3146</v>
      </c>
      <c r="D572" t="s">
        <v>470</v>
      </c>
      <c r="E572">
        <v>8384.4480803241204</v>
      </c>
      <c r="F572">
        <v>638.75</v>
      </c>
      <c r="G572">
        <v>-37.918098863719699</v>
      </c>
      <c r="H572">
        <f>(Table2[[#This Row],[1Y Return vs Nifty]]-AVERAGE(Table2[1Y Return vs Nifty]))/_xlfn.STDEV.P(Table2[1Y Return vs Nifty])</f>
        <v>-1.0552061925097247</v>
      </c>
      <c r="I572">
        <v>2.6066266695200202</v>
      </c>
      <c r="J572">
        <f>(Table2[[#This Row],[1M Return vs Nifty]]-AVERAGE(Table2[1M Return vs Nifty]))/_xlfn.STDEV.P(Table2[1M Return vs Nifty])</f>
        <v>0.24984967468743977</v>
      </c>
      <c r="K572">
        <v>-34.784296697922102</v>
      </c>
      <c r="L572">
        <f>(Table2[[#This Row],[6M Return vs Nifty]]-AVERAGE(Table2[6M Return vs Nifty]))/_xlfn.STDEV.P(Table2[6M Return vs Nifty])</f>
        <v>-1.4095375203060891</v>
      </c>
      <c r="M572">
        <v>6.6826859344682301</v>
      </c>
      <c r="N572">
        <f>(Table2[[#This Row],[1W Return vs Nifty]]-AVERAGE(Table2[1W Return vs Nifty]))/_xlfn.STDEV.P(Table2[1W Return vs Nifty])</f>
        <v>1.0231858381061756</v>
      </c>
      <c r="O572">
        <v>612.20000000000005</v>
      </c>
      <c r="P572">
        <v>627.55211701724602</v>
      </c>
      <c r="Q572">
        <v>691.21364381025899</v>
      </c>
      <c r="R572">
        <v>66.492044012820102</v>
      </c>
      <c r="S572" s="1">
        <f>(Table2[[#This Row],[Close Price]]-Table2[[#This Row],[20D EMA]])/Table2[[#This Row],[20D EMA]]</f>
        <v>4.3368180333224357E-2</v>
      </c>
      <c r="T572" s="1">
        <f>(Table2[[#This Row],[Close Price]]-Table2[[#This Row],[50D EMA]])/Table2[[#This Row],[50D EMA]]</f>
        <v>1.7843749832248988E-2</v>
      </c>
      <c r="U572" s="1">
        <f>(Table2[[#This Row],[Close Price]]-Table2[[#This Row],[200D EMA]])/Table2[[#This Row],[200D EMA]]</f>
        <v>-7.5900764228346851E-2</v>
      </c>
      <c r="V572">
        <v>0.99940274145765695</v>
      </c>
      <c r="W572">
        <v>627.5</v>
      </c>
      <c r="X572">
        <v>640</v>
      </c>
      <c r="Y572">
        <v>570.9</v>
      </c>
      <c r="Z572">
        <v>640</v>
      </c>
      <c r="AA572">
        <v>627.5</v>
      </c>
      <c r="AB572">
        <v>640</v>
      </c>
      <c r="AC572" s="1">
        <f>(Table2[[#This Row],[Close Price]]/Table2[[#This Row],[Day Low]])-1</f>
        <v>1.7928286852589626E-2</v>
      </c>
      <c r="AD572" s="1">
        <f>(Table2[[#This Row],[Day High]]/Table2[[#This Row],[Close Price]])-1</f>
        <v>1.9569471624265589E-3</v>
      </c>
      <c r="AE572" s="1">
        <f>(Table2[[#This Row],[Close Price]]/Table2[[#This Row],[Current Week Low]])-1</f>
        <v>0.11884743387633567</v>
      </c>
      <c r="AF572" s="1">
        <f>(Table2[[#This Row],[Current Week High]]/Table2[[#This Row],[Close Price]])-1</f>
        <v>1.9569471624265589E-3</v>
      </c>
      <c r="AG572" s="1">
        <f>(Table2[[#This Row],[Close Price]]/Table2[[#This Row],[Current Month Low]])-1</f>
        <v>1.7928286852589626E-2</v>
      </c>
      <c r="AH572" s="1">
        <f>(Table2[[#This Row],[Current Month High]]/Table2[[#This Row],[Close Price]])-1</f>
        <v>1.9569471624265589E-3</v>
      </c>
      <c r="AI572">
        <v>71.741682974559694</v>
      </c>
      <c r="AJ572">
        <v>12.7537511032656</v>
      </c>
      <c r="AK572" t="str">
        <f>IF(AND(Table2[[#This Row],[20D EMA]]&gt;Table2[[#This Row],[50D EMA]],Table2[[#This Row],[50D EMA]]&gt;Table2[[#This Row],[200D EMA]]),"Uptrend","Downtrend/NoTrend")</f>
        <v>Downtrend/NoTrend</v>
      </c>
      <c r="AL572">
        <v>0.04</v>
      </c>
      <c r="AM572" t="s">
        <v>3181</v>
      </c>
      <c r="AN572">
        <v>3.89</v>
      </c>
      <c r="AO572" t="s">
        <v>3181</v>
      </c>
      <c r="AP572">
        <v>0.105289981638855</v>
      </c>
      <c r="AQ572">
        <f>(Table2[[#This Row],[Sharpe Ratio]]-AVERAGE(Table2[Sharpe Ratio]))/_xlfn.STDEV.P(Table2[Sharpe Ratio])</f>
        <v>0.56376214499302324</v>
      </c>
      <c r="AR5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2">
        <f>_xlfn.RANK.AVG(Table2[[#This Row],[1Y Return vs Nifty Z-Score]],Table2[1Y Return vs Nifty Z-Score])</f>
        <v>674</v>
      </c>
      <c r="AT572">
        <f>_xlfn.RANK.AVG(Table2[[#This Row],[6M Return vs Nifty Z-Score]],Table2[6M Return vs Nifty Z-Score])</f>
        <v>712</v>
      </c>
      <c r="AU572">
        <f>_xlfn.RANK.AVG(Table2[[#This Row],[Sharpe Ratio Z-Score]],Table2[Sharpe Ratio Z-Score])</f>
        <v>200</v>
      </c>
      <c r="AV572">
        <f>(Table2[[#This Row],[Rank 1Y]]+Table2[[#This Row],[Rank 6M]]+Table2[[#This Row],[Rank Sharpe]])/3</f>
        <v>528.66666666666663</v>
      </c>
    </row>
    <row r="573" spans="1:48" hidden="1" x14ac:dyDescent="0.3">
      <c r="A573" t="s">
        <v>95</v>
      </c>
      <c r="B573" t="s">
        <v>96</v>
      </c>
      <c r="C573" t="s">
        <v>3135</v>
      </c>
      <c r="D573" t="s">
        <v>43</v>
      </c>
      <c r="E573">
        <v>279092.75182541198</v>
      </c>
      <c r="F573">
        <v>1754.7</v>
      </c>
      <c r="G573">
        <v>-16.680042948527301</v>
      </c>
      <c r="H573">
        <f>(Table2[[#This Row],[1Y Return vs Nifty]]-AVERAGE(Table2[1Y Return vs Nifty]))/_xlfn.STDEV.P(Table2[1Y Return vs Nifty])</f>
        <v>-0.69638987176270983</v>
      </c>
      <c r="I573">
        <v>-5.8371450092000998</v>
      </c>
      <c r="J573">
        <f>(Table2[[#This Row],[1M Return vs Nifty]]-AVERAGE(Table2[1M Return vs Nifty]))/_xlfn.STDEV.P(Table2[1M Return vs Nifty])</f>
        <v>-0.6524665688163841</v>
      </c>
      <c r="K573">
        <v>1.1015911306077</v>
      </c>
      <c r="L573">
        <f>(Table2[[#This Row],[6M Return vs Nifty]]-AVERAGE(Table2[6M Return vs Nifty]))/_xlfn.STDEV.P(Table2[6M Return vs Nifty])</f>
        <v>-0.16117942221843395</v>
      </c>
      <c r="M573">
        <v>-0.41088539047390199</v>
      </c>
      <c r="N573">
        <f>(Table2[[#This Row],[1W Return vs Nifty]]-AVERAGE(Table2[1W Return vs Nifty]))/_xlfn.STDEV.P(Table2[1W Return vs Nifty])</f>
        <v>-0.32408253686898103</v>
      </c>
      <c r="O573">
        <v>1789.29</v>
      </c>
      <c r="P573">
        <v>1790.54843519991</v>
      </c>
      <c r="Q573">
        <v>1685.2773303184799</v>
      </c>
      <c r="R573">
        <v>40.837792999804698</v>
      </c>
      <c r="S573" s="1">
        <f>(Table2[[#This Row],[Close Price]]-Table2[[#This Row],[20D EMA]])/Table2[[#This Row],[20D EMA]]</f>
        <v>-1.9331690223496425E-2</v>
      </c>
      <c r="T573" s="1">
        <f>(Table2[[#This Row],[Close Price]]-Table2[[#This Row],[50D EMA]])/Table2[[#This Row],[50D EMA]]</f>
        <v>-2.0020924592250761E-2</v>
      </c>
      <c r="U573" s="1">
        <f>(Table2[[#This Row],[Close Price]]-Table2[[#This Row],[200D EMA]])/Table2[[#This Row],[200D EMA]]</f>
        <v>4.1193617473274137E-2</v>
      </c>
      <c r="V573">
        <v>0.694612213940906</v>
      </c>
      <c r="W573">
        <v>1746.3</v>
      </c>
      <c r="X573">
        <v>1772.15</v>
      </c>
      <c r="Y573">
        <v>1701.95</v>
      </c>
      <c r="Z573">
        <v>1777.45</v>
      </c>
      <c r="AA573">
        <v>1746.3</v>
      </c>
      <c r="AB573">
        <v>1772.15</v>
      </c>
      <c r="AC573" s="1">
        <f>(Table2[[#This Row],[Close Price]]/Table2[[#This Row],[Day Low]])-1</f>
        <v>4.8101700738705233E-3</v>
      </c>
      <c r="AD573" s="1">
        <f>(Table2[[#This Row],[Day High]]/Table2[[#This Row],[Close Price]])-1</f>
        <v>9.9447198951387872E-3</v>
      </c>
      <c r="AE573" s="1">
        <f>(Table2[[#This Row],[Close Price]]/Table2[[#This Row],[Current Week Low]])-1</f>
        <v>3.0993859984135952E-2</v>
      </c>
      <c r="AF573" s="1">
        <f>(Table2[[#This Row],[Current Week High]]/Table2[[#This Row],[Close Price]])-1</f>
        <v>1.296517923291729E-2</v>
      </c>
      <c r="AG573" s="1">
        <f>(Table2[[#This Row],[Close Price]]/Table2[[#This Row],[Current Month Low]])-1</f>
        <v>4.8101700738705233E-3</v>
      </c>
      <c r="AH573" s="1">
        <f>(Table2[[#This Row],[Current Month High]]/Table2[[#This Row],[Close Price]])-1</f>
        <v>9.9447198951387872E-3</v>
      </c>
      <c r="AI573">
        <v>15.683592636917901</v>
      </c>
      <c r="AJ573">
        <v>23.653148232972701</v>
      </c>
      <c r="AK573" t="str">
        <f>IF(AND(Table2[[#This Row],[20D EMA]]&gt;Table2[[#This Row],[50D EMA]],Table2[[#This Row],[50D EMA]]&gt;Table2[[#This Row],[200D EMA]]),"Uptrend","Downtrend/NoTrend")</f>
        <v>Downtrend/NoTrend</v>
      </c>
      <c r="AL573">
        <v>0.08</v>
      </c>
      <c r="AM573" t="s">
        <v>3181</v>
      </c>
      <c r="AN573">
        <v>-5.77</v>
      </c>
      <c r="AO573" t="s">
        <v>3180</v>
      </c>
      <c r="AP573">
        <v>-4.4888136541604E-2</v>
      </c>
      <c r="AQ573">
        <f>(Table2[[#This Row],[Sharpe Ratio]]-AVERAGE(Table2[Sharpe Ratio]))/_xlfn.STDEV.P(Table2[Sharpe Ratio])</f>
        <v>-1.2202691797455323</v>
      </c>
      <c r="AR5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3">
        <f>_xlfn.RANK.AVG(Table2[[#This Row],[1Y Return vs Nifty Z-Score]],Table2[1Y Return vs Nifty Z-Score])</f>
        <v>562</v>
      </c>
      <c r="AT573">
        <f>_xlfn.RANK.AVG(Table2[[#This Row],[6M Return vs Nifty Z-Score]],Table2[6M Return vs Nifty Z-Score])</f>
        <v>375</v>
      </c>
      <c r="AU573">
        <f>_xlfn.RANK.AVG(Table2[[#This Row],[Sharpe Ratio Z-Score]],Table2[Sharpe Ratio Z-Score])</f>
        <v>650</v>
      </c>
      <c r="AV573">
        <f>(Table2[[#This Row],[Rank 1Y]]+Table2[[#This Row],[Rank 6M]]+Table2[[#This Row],[Rank Sharpe]])/3</f>
        <v>529</v>
      </c>
    </row>
    <row r="574" spans="1:48" hidden="1" x14ac:dyDescent="0.3">
      <c r="A574" t="s">
        <v>1122</v>
      </c>
      <c r="B574" t="s">
        <v>1123</v>
      </c>
      <c r="C574" t="s">
        <v>3135</v>
      </c>
      <c r="D574" t="s">
        <v>24</v>
      </c>
      <c r="E574">
        <v>11056.6763758371</v>
      </c>
      <c r="F574">
        <v>102.12</v>
      </c>
      <c r="G574">
        <v>-30.8261158790379</v>
      </c>
      <c r="H574">
        <f>(Table2[[#This Row],[1Y Return vs Nifty]]-AVERAGE(Table2[1Y Return vs Nifty]))/_xlfn.STDEV.P(Table2[1Y Return vs Nifty])</f>
        <v>-0.93538735167393894</v>
      </c>
      <c r="I574">
        <v>-0.55573619696573495</v>
      </c>
      <c r="J574">
        <f>(Table2[[#This Row],[1M Return vs Nifty]]-AVERAGE(Table2[1M Return vs Nifty]))/_xlfn.STDEV.P(Table2[1M Return vs Nifty])</f>
        <v>-8.8085964841355252E-2</v>
      </c>
      <c r="K574">
        <v>-33.865214761071798</v>
      </c>
      <c r="L574">
        <f>(Table2[[#This Row],[6M Return vs Nifty]]-AVERAGE(Table2[6M Return vs Nifty]))/_xlfn.STDEV.P(Table2[6M Return vs Nifty])</f>
        <v>-1.3775655266311546</v>
      </c>
      <c r="M574">
        <v>6.8089975921506802</v>
      </c>
      <c r="N574">
        <f>(Table2[[#This Row],[1W Return vs Nifty]]-AVERAGE(Table2[1W Return vs Nifty]))/_xlfn.STDEV.P(Table2[1W Return vs Nifty])</f>
        <v>1.0471759686047424</v>
      </c>
      <c r="O574">
        <v>98.89</v>
      </c>
      <c r="P574">
        <v>102.65145195175801</v>
      </c>
      <c r="Q574">
        <v>110.760807975267</v>
      </c>
      <c r="R574">
        <v>62.662030139569801</v>
      </c>
      <c r="S574" s="1">
        <f>(Table2[[#This Row],[Close Price]]-Table2[[#This Row],[20D EMA]])/Table2[[#This Row],[20D EMA]]</f>
        <v>3.266255435332191E-2</v>
      </c>
      <c r="T574" s="1">
        <f>(Table2[[#This Row],[Close Price]]-Table2[[#This Row],[50D EMA]])/Table2[[#This Row],[50D EMA]]</f>
        <v>-5.1772472931777107E-3</v>
      </c>
      <c r="U574" s="1">
        <f>(Table2[[#This Row],[Close Price]]-Table2[[#This Row],[200D EMA]])/Table2[[#This Row],[200D EMA]]</f>
        <v>-7.8013226277624262E-2</v>
      </c>
      <c r="V574">
        <v>0.910134995264963</v>
      </c>
      <c r="W574">
        <v>100.88</v>
      </c>
      <c r="X574">
        <v>102.4</v>
      </c>
      <c r="Y574">
        <v>94.48</v>
      </c>
      <c r="Z574">
        <v>102.4</v>
      </c>
      <c r="AA574">
        <v>100.88</v>
      </c>
      <c r="AB574">
        <v>102.4</v>
      </c>
      <c r="AC574" s="1">
        <f>(Table2[[#This Row],[Close Price]]/Table2[[#This Row],[Day Low]])-1</f>
        <v>1.2291831879460924E-2</v>
      </c>
      <c r="AD574" s="1">
        <f>(Table2[[#This Row],[Day High]]/Table2[[#This Row],[Close Price]])-1</f>
        <v>2.7418723070897766E-3</v>
      </c>
      <c r="AE574" s="1">
        <f>(Table2[[#This Row],[Close Price]]/Table2[[#This Row],[Current Week Low]])-1</f>
        <v>8.0863674851820555E-2</v>
      </c>
      <c r="AF574" s="1">
        <f>(Table2[[#This Row],[Current Week High]]/Table2[[#This Row],[Close Price]])-1</f>
        <v>2.7418723070897766E-3</v>
      </c>
      <c r="AG574" s="1">
        <f>(Table2[[#This Row],[Close Price]]/Table2[[#This Row],[Current Month Low]])-1</f>
        <v>1.2291831879460924E-2</v>
      </c>
      <c r="AH574" s="1">
        <f>(Table2[[#This Row],[Current Month High]]/Table2[[#This Row],[Close Price]])-1</f>
        <v>2.7418723070897766E-3</v>
      </c>
      <c r="AI574">
        <v>49.334116725420998</v>
      </c>
      <c r="AJ574">
        <v>15.9005788219271</v>
      </c>
      <c r="AK574" t="str">
        <f>IF(AND(Table2[[#This Row],[20D EMA]]&gt;Table2[[#This Row],[50D EMA]],Table2[[#This Row],[50D EMA]]&gt;Table2[[#This Row],[200D EMA]]),"Uptrend","Downtrend/NoTrend")</f>
        <v>Downtrend/NoTrend</v>
      </c>
      <c r="AL574">
        <v>-0.09</v>
      </c>
      <c r="AM574" t="s">
        <v>3180</v>
      </c>
      <c r="AN574">
        <v>5.15</v>
      </c>
      <c r="AO574" t="s">
        <v>3181</v>
      </c>
      <c r="AP574">
        <v>8.9034438970316002E-2</v>
      </c>
      <c r="AQ574">
        <f>(Table2[[#This Row],[Sharpe Ratio]]-AVERAGE(Table2[Sharpe Ratio]))/_xlfn.STDEV.P(Table2[Sharpe Ratio])</f>
        <v>0.37065546825034423</v>
      </c>
      <c r="AR5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4">
        <f>_xlfn.RANK.AVG(Table2[[#This Row],[1Y Return vs Nifty Z-Score]],Table2[1Y Return vs Nifty Z-Score])</f>
        <v>637</v>
      </c>
      <c r="AT574">
        <f>_xlfn.RANK.AVG(Table2[[#This Row],[6M Return vs Nifty Z-Score]],Table2[6M Return vs Nifty Z-Score])</f>
        <v>707</v>
      </c>
      <c r="AU574">
        <f>_xlfn.RANK.AVG(Table2[[#This Row],[Sharpe Ratio Z-Score]],Table2[Sharpe Ratio Z-Score])</f>
        <v>244</v>
      </c>
      <c r="AV574">
        <f>(Table2[[#This Row],[Rank 1Y]]+Table2[[#This Row],[Rank 6M]]+Table2[[#This Row],[Rank Sharpe]])/3</f>
        <v>529.33333333333337</v>
      </c>
    </row>
    <row r="575" spans="1:48" hidden="1" x14ac:dyDescent="0.3">
      <c r="A575" t="s">
        <v>1464</v>
      </c>
      <c r="B575" t="s">
        <v>1465</v>
      </c>
      <c r="C575" t="s">
        <v>3145</v>
      </c>
      <c r="D575" t="s">
        <v>1466</v>
      </c>
      <c r="E575">
        <v>7152.8235517261301</v>
      </c>
      <c r="F575">
        <v>269.2</v>
      </c>
      <c r="G575">
        <v>-41.625626374717498</v>
      </c>
      <c r="H575">
        <f>(Table2[[#This Row],[1Y Return vs Nifty]]-AVERAGE(Table2[1Y Return vs Nifty]))/_xlfn.STDEV.P(Table2[1Y Return vs Nifty])</f>
        <v>-1.117844759141096</v>
      </c>
      <c r="I575">
        <v>2.9964229536448901</v>
      </c>
      <c r="J575">
        <f>(Table2[[#This Row],[1M Return vs Nifty]]-AVERAGE(Table2[1M Return vs Nifty]))/_xlfn.STDEV.P(Table2[1M Return vs Nifty])</f>
        <v>0.29150398892117263</v>
      </c>
      <c r="K575">
        <v>-20.158246141588499</v>
      </c>
      <c r="L575">
        <f>(Table2[[#This Row],[6M Return vs Nifty]]-AVERAGE(Table2[6M Return vs Nifty]))/_xlfn.STDEV.P(Table2[6M Return vs Nifty])</f>
        <v>-0.900742844742212</v>
      </c>
      <c r="M575">
        <v>-1.21399529495743</v>
      </c>
      <c r="N575">
        <f>(Table2[[#This Row],[1W Return vs Nifty]]-AVERAGE(Table2[1W Return vs Nifty]))/_xlfn.STDEV.P(Table2[1W Return vs Nifty])</f>
        <v>-0.47661565825108015</v>
      </c>
      <c r="O575">
        <v>271.29000000000002</v>
      </c>
      <c r="P575">
        <v>274.94623153549702</v>
      </c>
      <c r="Q575">
        <v>281.20211706151701</v>
      </c>
      <c r="R575">
        <v>42.756396243347901</v>
      </c>
      <c r="S575" s="1">
        <f>(Table2[[#This Row],[Close Price]]-Table2[[#This Row],[20D EMA]])/Table2[[#This Row],[20D EMA]]</f>
        <v>-7.7039330605626144E-3</v>
      </c>
      <c r="T575" s="1">
        <f>(Table2[[#This Row],[Close Price]]-Table2[[#This Row],[50D EMA]])/Table2[[#This Row],[50D EMA]]</f>
        <v>-2.0899473702206982E-2</v>
      </c>
      <c r="U575" s="1">
        <f>(Table2[[#This Row],[Close Price]]-Table2[[#This Row],[200D EMA]])/Table2[[#This Row],[200D EMA]]</f>
        <v>-4.2681460534279653E-2</v>
      </c>
      <c r="V575">
        <v>0.420798498714407</v>
      </c>
      <c r="W575">
        <v>265</v>
      </c>
      <c r="X575">
        <v>272.10000000000002</v>
      </c>
      <c r="Y575">
        <v>262</v>
      </c>
      <c r="Z575">
        <v>272.10000000000002</v>
      </c>
      <c r="AA575">
        <v>265</v>
      </c>
      <c r="AB575">
        <v>272.10000000000002</v>
      </c>
      <c r="AC575" s="1">
        <f>(Table2[[#This Row],[Close Price]]/Table2[[#This Row],[Day Low]])-1</f>
        <v>1.5849056603773448E-2</v>
      </c>
      <c r="AD575" s="1">
        <f>(Table2[[#This Row],[Day High]]/Table2[[#This Row],[Close Price]])-1</f>
        <v>1.0772659732541046E-2</v>
      </c>
      <c r="AE575" s="1">
        <f>(Table2[[#This Row],[Close Price]]/Table2[[#This Row],[Current Week Low]])-1</f>
        <v>2.7480916030534264E-2</v>
      </c>
      <c r="AF575" s="1">
        <f>(Table2[[#This Row],[Current Week High]]/Table2[[#This Row],[Close Price]])-1</f>
        <v>1.0772659732541046E-2</v>
      </c>
      <c r="AG575" s="1">
        <f>(Table2[[#This Row],[Close Price]]/Table2[[#This Row],[Current Month Low]])-1</f>
        <v>1.5849056603773448E-2</v>
      </c>
      <c r="AH575" s="1">
        <f>(Table2[[#This Row],[Current Month High]]/Table2[[#This Row],[Close Price]])-1</f>
        <v>1.0772659732541046E-2</v>
      </c>
      <c r="AI575">
        <v>33.636701337295698</v>
      </c>
      <c r="AJ575">
        <v>7.65846830633871</v>
      </c>
      <c r="AK575" t="str">
        <f>IF(AND(Table2[[#This Row],[20D EMA]]&gt;Table2[[#This Row],[50D EMA]],Table2[[#This Row],[50D EMA]]&gt;Table2[[#This Row],[200D EMA]]),"Uptrend","Downtrend/NoTrend")</f>
        <v>Downtrend/NoTrend</v>
      </c>
      <c r="AL575">
        <v>0</v>
      </c>
      <c r="AM575" t="s">
        <v>3182</v>
      </c>
      <c r="AN575">
        <v>-3.18</v>
      </c>
      <c r="AO575" t="s">
        <v>3180</v>
      </c>
      <c r="AP575">
        <v>7.8362601135133006E-2</v>
      </c>
      <c r="AQ575">
        <f>(Table2[[#This Row],[Sharpe Ratio]]-AVERAGE(Table2[Sharpe Ratio]))/_xlfn.STDEV.P(Table2[Sharpe Ratio])</f>
        <v>0.24388005501991081</v>
      </c>
      <c r="AR5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5">
        <f>_xlfn.RANK.AVG(Table2[[#This Row],[1Y Return vs Nifty Z-Score]],Table2[1Y Return vs Nifty Z-Score])</f>
        <v>685</v>
      </c>
      <c r="AT575">
        <f>_xlfn.RANK.AVG(Table2[[#This Row],[6M Return vs Nifty Z-Score]],Table2[6M Return vs Nifty Z-Score])</f>
        <v>626</v>
      </c>
      <c r="AU575">
        <f>_xlfn.RANK.AVG(Table2[[#This Row],[Sharpe Ratio Z-Score]],Table2[Sharpe Ratio Z-Score])</f>
        <v>277</v>
      </c>
      <c r="AV575">
        <f>(Table2[[#This Row],[Rank 1Y]]+Table2[[#This Row],[Rank 6M]]+Table2[[#This Row],[Rank Sharpe]])/3</f>
        <v>529.33333333333337</v>
      </c>
    </row>
    <row r="576" spans="1:48" hidden="1" x14ac:dyDescent="0.3">
      <c r="A576" t="s">
        <v>630</v>
      </c>
      <c r="B576" t="s">
        <v>631</v>
      </c>
      <c r="C576" t="s">
        <v>3139</v>
      </c>
      <c r="D576" t="s">
        <v>247</v>
      </c>
      <c r="E576">
        <v>29697.313547989801</v>
      </c>
      <c r="F576">
        <v>1115.7</v>
      </c>
      <c r="G576">
        <v>11.5415451160647</v>
      </c>
      <c r="H576">
        <f>(Table2[[#This Row],[1Y Return vs Nifty]]-AVERAGE(Table2[1Y Return vs Nifty]))/_xlfn.STDEV.P(Table2[1Y Return vs Nifty])</f>
        <v>-0.21958698380482528</v>
      </c>
      <c r="I576">
        <v>15.3928677891418</v>
      </c>
      <c r="J576">
        <f>(Table2[[#This Row],[1M Return vs Nifty]]-AVERAGE(Table2[1M Return vs Nifty]))/_xlfn.STDEV.P(Table2[1M Return vs Nifty])</f>
        <v>1.6162098149867365</v>
      </c>
      <c r="K576">
        <v>-29.193330533025499</v>
      </c>
      <c r="L576">
        <f>(Table2[[#This Row],[6M Return vs Nifty]]-AVERAGE(Table2[6M Return vs Nifty]))/_xlfn.STDEV.P(Table2[6M Return vs Nifty])</f>
        <v>-1.215045247426221</v>
      </c>
      <c r="M576">
        <v>2.7181754927932902</v>
      </c>
      <c r="N576">
        <f>(Table2[[#This Row],[1W Return vs Nifty]]-AVERAGE(Table2[1W Return vs Nifty]))/_xlfn.STDEV.P(Table2[1W Return vs Nifty])</f>
        <v>0.27021398575491873</v>
      </c>
      <c r="O576">
        <v>1068.05</v>
      </c>
      <c r="P576">
        <v>1084.6152435751301</v>
      </c>
      <c r="Q576">
        <v>1113.7010951423899</v>
      </c>
      <c r="R576">
        <v>61.747741423611501</v>
      </c>
      <c r="S576" s="1">
        <f>(Table2[[#This Row],[Close Price]]-Table2[[#This Row],[20D EMA]])/Table2[[#This Row],[20D EMA]]</f>
        <v>4.461401619774364E-2</v>
      </c>
      <c r="T576" s="1">
        <f>(Table2[[#This Row],[Close Price]]-Table2[[#This Row],[50D EMA]])/Table2[[#This Row],[50D EMA]]</f>
        <v>2.8659708232025009E-2</v>
      </c>
      <c r="U576" s="1">
        <f>(Table2[[#This Row],[Close Price]]-Table2[[#This Row],[200D EMA]])/Table2[[#This Row],[200D EMA]]</f>
        <v>1.7948306474050366E-3</v>
      </c>
      <c r="V576">
        <v>0.53212360793164104</v>
      </c>
      <c r="W576">
        <v>1109</v>
      </c>
      <c r="X576">
        <v>1124</v>
      </c>
      <c r="Y576">
        <v>1042.5</v>
      </c>
      <c r="Z576">
        <v>1124</v>
      </c>
      <c r="AA576">
        <v>1109</v>
      </c>
      <c r="AB576">
        <v>1124</v>
      </c>
      <c r="AC576" s="1">
        <f>(Table2[[#This Row],[Close Price]]/Table2[[#This Row],[Day Low]])-1</f>
        <v>6.0414788097384875E-3</v>
      </c>
      <c r="AD576" s="1">
        <f>(Table2[[#This Row],[Day High]]/Table2[[#This Row],[Close Price]])-1</f>
        <v>7.4392757909831353E-3</v>
      </c>
      <c r="AE576" s="1">
        <f>(Table2[[#This Row],[Close Price]]/Table2[[#This Row],[Current Week Low]])-1</f>
        <v>7.0215827338129477E-2</v>
      </c>
      <c r="AF576" s="1">
        <f>(Table2[[#This Row],[Current Week High]]/Table2[[#This Row],[Close Price]])-1</f>
        <v>7.4392757909831353E-3</v>
      </c>
      <c r="AG576" s="1">
        <f>(Table2[[#This Row],[Close Price]]/Table2[[#This Row],[Current Month Low]])-1</f>
        <v>6.0414788097384875E-3</v>
      </c>
      <c r="AH576" s="1">
        <f>(Table2[[#This Row],[Current Month High]]/Table2[[#This Row],[Close Price]])-1</f>
        <v>7.4392757909831353E-3</v>
      </c>
      <c r="AI576">
        <v>35.690597830958097</v>
      </c>
      <c r="AJ576">
        <v>43.443044484443298</v>
      </c>
      <c r="AK576" t="str">
        <f>IF(AND(Table2[[#This Row],[20D EMA]]&gt;Table2[[#This Row],[50D EMA]],Table2[[#This Row],[50D EMA]]&gt;Table2[[#This Row],[200D EMA]]),"Uptrend","Downtrend/NoTrend")</f>
        <v>Downtrend/NoTrend</v>
      </c>
      <c r="AL576">
        <v>0.01</v>
      </c>
      <c r="AM576" t="s">
        <v>3181</v>
      </c>
      <c r="AN576">
        <v>0.97</v>
      </c>
      <c r="AO576" t="s">
        <v>3181</v>
      </c>
      <c r="AQ576">
        <f>(Table2[[#This Row],[Sharpe Ratio]]-AVERAGE(Table2[Sharpe Ratio]))/_xlfn.STDEV.P(Table2[Sharpe Ratio])</f>
        <v>-0.68702344015560113</v>
      </c>
      <c r="AR5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6">
        <f>_xlfn.RANK.AVG(Table2[[#This Row],[1Y Return vs Nifty Z-Score]],Table2[1Y Return vs Nifty Z-Score])</f>
        <v>372</v>
      </c>
      <c r="AT576">
        <f>_xlfn.RANK.AVG(Table2[[#This Row],[6M Return vs Nifty Z-Score]],Table2[6M Return vs Nifty Z-Score])</f>
        <v>690</v>
      </c>
      <c r="AU576">
        <f>_xlfn.RANK.AVG(Table2[[#This Row],[Sharpe Ratio Z-Score]],Table2[Sharpe Ratio Z-Score])</f>
        <v>529.5</v>
      </c>
      <c r="AV576">
        <f>(Table2[[#This Row],[Rank 1Y]]+Table2[[#This Row],[Rank 6M]]+Table2[[#This Row],[Rank Sharpe]])/3</f>
        <v>530.5</v>
      </c>
    </row>
    <row r="577" spans="1:48" hidden="1" x14ac:dyDescent="0.3">
      <c r="A577" t="s">
        <v>1118</v>
      </c>
      <c r="B577" t="s">
        <v>1119</v>
      </c>
      <c r="C577" t="s">
        <v>580</v>
      </c>
      <c r="D577" t="s">
        <v>580</v>
      </c>
      <c r="E577">
        <v>11149.409880359701</v>
      </c>
      <c r="F577">
        <v>22.82</v>
      </c>
      <c r="G577">
        <v>2.2121775337228402</v>
      </c>
      <c r="H577">
        <f>(Table2[[#This Row],[1Y Return vs Nifty]]-AVERAGE(Table2[1Y Return vs Nifty]))/_xlfn.STDEV.P(Table2[1Y Return vs Nifty])</f>
        <v>-0.37720637063381285</v>
      </c>
      <c r="I577">
        <v>-8.8149877471497895</v>
      </c>
      <c r="J577">
        <f>(Table2[[#This Row],[1M Return vs Nifty]]-AVERAGE(Table2[1M Return vs Nifty]))/_xlfn.STDEV.P(Table2[1M Return vs Nifty])</f>
        <v>-0.97068406394637852</v>
      </c>
      <c r="K577">
        <v>-22.8429733890287</v>
      </c>
      <c r="L577">
        <f>(Table2[[#This Row],[6M Return vs Nifty]]-AVERAGE(Table2[6M Return vs Nifty]))/_xlfn.STDEV.P(Table2[6M Return vs Nifty])</f>
        <v>-0.9941361311647946</v>
      </c>
      <c r="M577">
        <v>2.2808194477271901</v>
      </c>
      <c r="N577">
        <f>(Table2[[#This Row],[1W Return vs Nifty]]-AVERAGE(Table2[1W Return vs Nifty]))/_xlfn.STDEV.P(Table2[1W Return vs Nifty])</f>
        <v>0.18714779227774622</v>
      </c>
      <c r="O577">
        <v>23.04</v>
      </c>
      <c r="P577">
        <v>24.459896382040501</v>
      </c>
      <c r="Q577">
        <v>25.3025805646683</v>
      </c>
      <c r="R577">
        <v>43.680839814096302</v>
      </c>
      <c r="S577" s="1">
        <f>(Table2[[#This Row],[Close Price]]-Table2[[#This Row],[20D EMA]])/Table2[[#This Row],[20D EMA]]</f>
        <v>-9.5486111111110616E-3</v>
      </c>
      <c r="T577" s="1">
        <f>(Table2[[#This Row],[Close Price]]-Table2[[#This Row],[50D EMA]])/Table2[[#This Row],[50D EMA]]</f>
        <v>-6.7044289821463945E-2</v>
      </c>
      <c r="U577" s="1">
        <f>(Table2[[#This Row],[Close Price]]-Table2[[#This Row],[200D EMA]])/Table2[[#This Row],[200D EMA]]</f>
        <v>-9.811570635348138E-2</v>
      </c>
      <c r="V577">
        <v>0.40274066684826199</v>
      </c>
      <c r="W577">
        <v>22.59</v>
      </c>
      <c r="X577">
        <v>23.1</v>
      </c>
      <c r="Y577">
        <v>20.62</v>
      </c>
      <c r="Z577">
        <v>23.1</v>
      </c>
      <c r="AA577">
        <v>22.59</v>
      </c>
      <c r="AB577">
        <v>23.1</v>
      </c>
      <c r="AC577" s="1">
        <f>(Table2[[#This Row],[Close Price]]/Table2[[#This Row],[Day Low]])-1</f>
        <v>1.0181496237273047E-2</v>
      </c>
      <c r="AD577" s="1">
        <f>(Table2[[#This Row],[Day High]]/Table2[[#This Row],[Close Price]])-1</f>
        <v>1.22699386503069E-2</v>
      </c>
      <c r="AE577" s="1">
        <f>(Table2[[#This Row],[Close Price]]/Table2[[#This Row],[Current Week Low]])-1</f>
        <v>0.10669253152279334</v>
      </c>
      <c r="AF577" s="1">
        <f>(Table2[[#This Row],[Current Week High]]/Table2[[#This Row],[Close Price]])-1</f>
        <v>1.22699386503069E-2</v>
      </c>
      <c r="AG577" s="1">
        <f>(Table2[[#This Row],[Close Price]]/Table2[[#This Row],[Current Month Low]])-1</f>
        <v>1.0181496237273047E-2</v>
      </c>
      <c r="AH577" s="1">
        <f>(Table2[[#This Row],[Current Month High]]/Table2[[#This Row],[Close Price]])-1</f>
        <v>1.22699386503069E-2</v>
      </c>
      <c r="AI577">
        <v>71.121822962313701</v>
      </c>
      <c r="AJ577">
        <v>33.450292397660803</v>
      </c>
      <c r="AK577" t="str">
        <f>IF(AND(Table2[[#This Row],[20D EMA]]&gt;Table2[[#This Row],[50D EMA]],Table2[[#This Row],[50D EMA]]&gt;Table2[[#This Row],[200D EMA]]),"Uptrend","Downtrend/NoTrend")</f>
        <v>Downtrend/NoTrend</v>
      </c>
      <c r="AL577">
        <v>-0.08</v>
      </c>
      <c r="AM577" t="s">
        <v>3180</v>
      </c>
      <c r="AN577">
        <v>-4.16</v>
      </c>
      <c r="AO577" t="s">
        <v>3180</v>
      </c>
      <c r="AP577">
        <v>7.5658534915000003E-5</v>
      </c>
      <c r="AQ577">
        <f>(Table2[[#This Row],[Sharpe Ratio]]-AVERAGE(Table2[Sharpe Ratio]))/_xlfn.STDEV.P(Table2[Sharpe Ratio])</f>
        <v>-0.6861246594416891</v>
      </c>
      <c r="AR5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7">
        <f>_xlfn.RANK.AVG(Table2[[#This Row],[1Y Return vs Nifty Z-Score]],Table2[1Y Return vs Nifty Z-Score])</f>
        <v>437</v>
      </c>
      <c r="AT577">
        <f>_xlfn.RANK.AVG(Table2[[#This Row],[6M Return vs Nifty Z-Score]],Table2[6M Return vs Nifty Z-Score])</f>
        <v>652</v>
      </c>
      <c r="AU577">
        <f>_xlfn.RANK.AVG(Table2[[#This Row],[Sharpe Ratio Z-Score]],Table2[Sharpe Ratio Z-Score])</f>
        <v>503</v>
      </c>
      <c r="AV577">
        <f>(Table2[[#This Row],[Rank 1Y]]+Table2[[#This Row],[Rank 6M]]+Table2[[#This Row],[Rank Sharpe]])/3</f>
        <v>530.66666666666663</v>
      </c>
    </row>
    <row r="578" spans="1:48" hidden="1" x14ac:dyDescent="0.3">
      <c r="A578" t="s">
        <v>785</v>
      </c>
      <c r="B578" t="s">
        <v>786</v>
      </c>
      <c r="C578" t="s">
        <v>3147</v>
      </c>
      <c r="D578" t="s">
        <v>540</v>
      </c>
      <c r="E578">
        <v>20450.0367248328</v>
      </c>
      <c r="F578">
        <v>170.97</v>
      </c>
      <c r="G578">
        <v>-35.097485483179398</v>
      </c>
      <c r="H578">
        <f>(Table2[[#This Row],[1Y Return vs Nifty]]-AVERAGE(Table2[1Y Return vs Nifty]))/_xlfn.STDEV.P(Table2[1Y Return vs Nifty])</f>
        <v>-1.0075520136387062</v>
      </c>
      <c r="I578">
        <v>-8.2515384538081893</v>
      </c>
      <c r="J578">
        <f>(Table2[[#This Row],[1M Return vs Nifty]]-AVERAGE(Table2[1M Return vs Nifty]))/_xlfn.STDEV.P(Table2[1M Return vs Nifty])</f>
        <v>-0.91047288473434895</v>
      </c>
      <c r="K578">
        <v>-3.9942290361972201</v>
      </c>
      <c r="L578">
        <f>(Table2[[#This Row],[6M Return vs Nifty]]-AVERAGE(Table2[6M Return vs Nifty]))/_xlfn.STDEV.P(Table2[6M Return vs Nifty])</f>
        <v>-0.33844711034211739</v>
      </c>
      <c r="M578">
        <v>1.9111400626514801</v>
      </c>
      <c r="N578">
        <f>(Table2[[#This Row],[1W Return vs Nifty]]-AVERAGE(Table2[1W Return vs Nifty]))/_xlfn.STDEV.P(Table2[1W Return vs Nifty])</f>
        <v>0.11693529682548823</v>
      </c>
      <c r="O578">
        <v>173.64</v>
      </c>
      <c r="P578">
        <v>178.238849409257</v>
      </c>
      <c r="Q578">
        <v>175.47818708259999</v>
      </c>
      <c r="R578">
        <v>41.1679091247223</v>
      </c>
      <c r="S578" s="1">
        <f>(Table2[[#This Row],[Close Price]]-Table2[[#This Row],[20D EMA]])/Table2[[#This Row],[20D EMA]]</f>
        <v>-1.5376641326883135E-2</v>
      </c>
      <c r="T578" s="1">
        <f>(Table2[[#This Row],[Close Price]]-Table2[[#This Row],[50D EMA]])/Table2[[#This Row],[50D EMA]]</f>
        <v>-4.0781509942127613E-2</v>
      </c>
      <c r="U578" s="1">
        <f>(Table2[[#This Row],[Close Price]]-Table2[[#This Row],[200D EMA]])/Table2[[#This Row],[200D EMA]]</f>
        <v>-2.5690868805693344E-2</v>
      </c>
      <c r="V578">
        <v>0.35668112466659502</v>
      </c>
      <c r="W578">
        <v>170</v>
      </c>
      <c r="X578">
        <v>171.95</v>
      </c>
      <c r="Y578">
        <v>160.44999999999999</v>
      </c>
      <c r="Z578">
        <v>171.95</v>
      </c>
      <c r="AA578">
        <v>170</v>
      </c>
      <c r="AB578">
        <v>171.95</v>
      </c>
      <c r="AC578" s="1">
        <f>(Table2[[#This Row],[Close Price]]/Table2[[#This Row],[Day Low]])-1</f>
        <v>5.7058823529412273E-3</v>
      </c>
      <c r="AD578" s="1">
        <f>(Table2[[#This Row],[Day High]]/Table2[[#This Row],[Close Price]])-1</f>
        <v>5.731999766040774E-3</v>
      </c>
      <c r="AE578" s="1">
        <f>(Table2[[#This Row],[Close Price]]/Table2[[#This Row],[Current Week Low]])-1</f>
        <v>6.5565596759115108E-2</v>
      </c>
      <c r="AF578" s="1">
        <f>(Table2[[#This Row],[Current Week High]]/Table2[[#This Row],[Close Price]])-1</f>
        <v>5.731999766040774E-3</v>
      </c>
      <c r="AG578" s="1">
        <f>(Table2[[#This Row],[Close Price]]/Table2[[#This Row],[Current Month Low]])-1</f>
        <v>5.7058823529412273E-3</v>
      </c>
      <c r="AH578" s="1">
        <f>(Table2[[#This Row],[Current Month High]]/Table2[[#This Row],[Close Price]])-1</f>
        <v>5.731999766040774E-3</v>
      </c>
      <c r="AI578">
        <v>30.2801661110136</v>
      </c>
      <c r="AJ578">
        <v>20.1898066783831</v>
      </c>
      <c r="AK578" t="str">
        <f>IF(AND(Table2[[#This Row],[20D EMA]]&gt;Table2[[#This Row],[50D EMA]],Table2[[#This Row],[50D EMA]]&gt;Table2[[#This Row],[200D EMA]]),"Uptrend","Downtrend/NoTrend")</f>
        <v>Downtrend/NoTrend</v>
      </c>
      <c r="AL578">
        <v>0.04</v>
      </c>
      <c r="AM578" t="s">
        <v>3181</v>
      </c>
      <c r="AN578">
        <v>-6.07</v>
      </c>
      <c r="AO578" t="s">
        <v>3180</v>
      </c>
      <c r="AP578">
        <v>2.9207390778699998E-4</v>
      </c>
      <c r="AQ578">
        <f>(Table2[[#This Row],[Sharpe Ratio]]-AVERAGE(Table2[Sharpe Ratio]))/_xlfn.STDEV.P(Table2[Sharpe Ratio])</f>
        <v>-0.68355376689731273</v>
      </c>
      <c r="AR5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8">
        <f>_xlfn.RANK.AVG(Table2[[#This Row],[1Y Return vs Nifty Z-Score]],Table2[1Y Return vs Nifty Z-Score])</f>
        <v>662</v>
      </c>
      <c r="AT578">
        <f>_xlfn.RANK.AVG(Table2[[#This Row],[6M Return vs Nifty Z-Score]],Table2[6M Return vs Nifty Z-Score])</f>
        <v>430</v>
      </c>
      <c r="AU578">
        <f>_xlfn.RANK.AVG(Table2[[#This Row],[Sharpe Ratio Z-Score]],Table2[Sharpe Ratio Z-Score])</f>
        <v>501</v>
      </c>
      <c r="AV578">
        <f>(Table2[[#This Row],[Rank 1Y]]+Table2[[#This Row],[Rank 6M]]+Table2[[#This Row],[Rank Sharpe]])/3</f>
        <v>531</v>
      </c>
    </row>
    <row r="579" spans="1:48" hidden="1" x14ac:dyDescent="0.3">
      <c r="A579" t="s">
        <v>1060</v>
      </c>
      <c r="B579" t="s">
        <v>1061</v>
      </c>
      <c r="C579" t="s">
        <v>3137</v>
      </c>
      <c r="D579" t="s">
        <v>197</v>
      </c>
      <c r="E579">
        <v>12800.045049181101</v>
      </c>
      <c r="F579">
        <v>395</v>
      </c>
      <c r="G579">
        <v>-10.8148088247739</v>
      </c>
      <c r="H579">
        <f>(Table2[[#This Row],[1Y Return vs Nifty]]-AVERAGE(Table2[1Y Return vs Nifty]))/_xlfn.STDEV.P(Table2[1Y Return vs Nifty])</f>
        <v>-0.597296916314769</v>
      </c>
      <c r="I579">
        <v>-6.7904721616756296</v>
      </c>
      <c r="J579">
        <f>(Table2[[#This Row],[1M Return vs Nifty]]-AVERAGE(Table2[1M Return vs Nifty]))/_xlfn.STDEV.P(Table2[1M Return vs Nifty])</f>
        <v>-0.7543407795106154</v>
      </c>
      <c r="K579">
        <v>-14.1597539849396</v>
      </c>
      <c r="L579">
        <f>(Table2[[#This Row],[6M Return vs Nifty]]-AVERAGE(Table2[6M Return vs Nifty]))/_xlfn.STDEV.P(Table2[6M Return vs Nifty])</f>
        <v>-0.6920740138121142</v>
      </c>
      <c r="M579">
        <v>-4.5523302714196996</v>
      </c>
      <c r="N579">
        <f>(Table2[[#This Row],[1W Return vs Nifty]]-AVERAGE(Table2[1W Return vs Nifty]))/_xlfn.STDEV.P(Table2[1W Return vs Nifty])</f>
        <v>-1.1106592073793806</v>
      </c>
      <c r="O579">
        <v>417.13</v>
      </c>
      <c r="P579">
        <v>440.742048548578</v>
      </c>
      <c r="Q579">
        <v>438.05056754497298</v>
      </c>
      <c r="R579">
        <v>40.522946768856002</v>
      </c>
      <c r="S579" s="1">
        <f>(Table2[[#This Row],[Close Price]]-Table2[[#This Row],[20D EMA]])/Table2[[#This Row],[20D EMA]]</f>
        <v>-5.3053005058375076E-2</v>
      </c>
      <c r="T579" s="1">
        <f>(Table2[[#This Row],[Close Price]]-Table2[[#This Row],[50D EMA]])/Table2[[#This Row],[50D EMA]]</f>
        <v>-0.10378417194187083</v>
      </c>
      <c r="U579" s="1">
        <f>(Table2[[#This Row],[Close Price]]-Table2[[#This Row],[200D EMA]])/Table2[[#This Row],[200D EMA]]</f>
        <v>-9.8277620746497818E-2</v>
      </c>
      <c r="V579">
        <v>0.22162198191975599</v>
      </c>
      <c r="W579">
        <v>393.15</v>
      </c>
      <c r="X579">
        <v>400.6</v>
      </c>
      <c r="Y579">
        <v>392.9</v>
      </c>
      <c r="Z579">
        <v>411.25</v>
      </c>
      <c r="AA579">
        <v>393.15</v>
      </c>
      <c r="AB579">
        <v>400.6</v>
      </c>
      <c r="AC579" s="1">
        <f>(Table2[[#This Row],[Close Price]]/Table2[[#This Row],[Day Low]])-1</f>
        <v>4.7055831107720714E-3</v>
      </c>
      <c r="AD579" s="1">
        <f>(Table2[[#This Row],[Day High]]/Table2[[#This Row],[Close Price]])-1</f>
        <v>1.4177215189873582E-2</v>
      </c>
      <c r="AE579" s="1">
        <f>(Table2[[#This Row],[Close Price]]/Table2[[#This Row],[Current Week Low]])-1</f>
        <v>5.3448714685671028E-3</v>
      </c>
      <c r="AF579" s="1">
        <f>(Table2[[#This Row],[Current Week High]]/Table2[[#This Row],[Close Price]])-1</f>
        <v>4.1139240506329111E-2</v>
      </c>
      <c r="AG579" s="1">
        <f>(Table2[[#This Row],[Close Price]]/Table2[[#This Row],[Current Month Low]])-1</f>
        <v>4.7055831107720714E-3</v>
      </c>
      <c r="AH579" s="1">
        <f>(Table2[[#This Row],[Current Month High]]/Table2[[#This Row],[Close Price]])-1</f>
        <v>1.4177215189873582E-2</v>
      </c>
      <c r="AI579">
        <v>38.481012658227797</v>
      </c>
      <c r="AJ579">
        <v>54.116269996098303</v>
      </c>
      <c r="AK579" t="str">
        <f>IF(AND(Table2[[#This Row],[20D EMA]]&gt;Table2[[#This Row],[50D EMA]],Table2[[#This Row],[50D EMA]]&gt;Table2[[#This Row],[200D EMA]]),"Uptrend","Downtrend/NoTrend")</f>
        <v>Downtrend/NoTrend</v>
      </c>
      <c r="AL579">
        <v>-0.19</v>
      </c>
      <c r="AM579" t="s">
        <v>3180</v>
      </c>
      <c r="AN579">
        <v>-3.71</v>
      </c>
      <c r="AO579" t="s">
        <v>3180</v>
      </c>
      <c r="AQ579">
        <f>(Table2[[#This Row],[Sharpe Ratio]]-AVERAGE(Table2[Sharpe Ratio]))/_xlfn.STDEV.P(Table2[Sharpe Ratio])</f>
        <v>-0.68702344015560113</v>
      </c>
      <c r="AR5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9">
        <f>_xlfn.RANK.AVG(Table2[[#This Row],[1Y Return vs Nifty Z-Score]],Table2[1Y Return vs Nifty Z-Score])</f>
        <v>519</v>
      </c>
      <c r="AT579">
        <f>_xlfn.RANK.AVG(Table2[[#This Row],[6M Return vs Nifty Z-Score]],Table2[6M Return vs Nifty Z-Score])</f>
        <v>549</v>
      </c>
      <c r="AU579">
        <f>_xlfn.RANK.AVG(Table2[[#This Row],[Sharpe Ratio Z-Score]],Table2[Sharpe Ratio Z-Score])</f>
        <v>529.5</v>
      </c>
      <c r="AV579">
        <f>(Table2[[#This Row],[Rank 1Y]]+Table2[[#This Row],[Rank 6M]]+Table2[[#This Row],[Rank Sharpe]])/3</f>
        <v>532.5</v>
      </c>
    </row>
    <row r="580" spans="1:48" hidden="1" x14ac:dyDescent="0.3">
      <c r="A580" t="s">
        <v>1913</v>
      </c>
      <c r="B580" t="s">
        <v>1914</v>
      </c>
      <c r="C580" t="s">
        <v>3154</v>
      </c>
      <c r="D580" t="s">
        <v>1399</v>
      </c>
      <c r="E580">
        <v>3755.35258936626</v>
      </c>
      <c r="F580">
        <v>573.85</v>
      </c>
      <c r="G580">
        <v>-47.7207531893335</v>
      </c>
      <c r="H580">
        <f>(Table2[[#This Row],[1Y Return vs Nifty]]-AVERAGE(Table2[1Y Return vs Nifty]))/_xlfn.STDEV.P(Table2[1Y Return vs Nifty])</f>
        <v>-1.2208217447390346</v>
      </c>
      <c r="I580">
        <v>-2.1170612989731801</v>
      </c>
      <c r="J580">
        <f>(Table2[[#This Row],[1M Return vs Nifty]]-AVERAGE(Table2[1M Return vs Nifty]))/_xlfn.STDEV.P(Table2[1M Return vs Nifty])</f>
        <v>-0.25493190224182338</v>
      </c>
      <c r="K580">
        <v>-23.320513602464999</v>
      </c>
      <c r="L580">
        <f>(Table2[[#This Row],[6M Return vs Nifty]]-AVERAGE(Table2[6M Return vs Nifty]))/_xlfn.STDEV.P(Table2[6M Return vs Nifty])</f>
        <v>-1.0107482655908453</v>
      </c>
      <c r="M580">
        <v>-0.37888868802055897</v>
      </c>
      <c r="N580">
        <f>(Table2[[#This Row],[1W Return vs Nifty]]-AVERAGE(Table2[1W Return vs Nifty]))/_xlfn.STDEV.P(Table2[1W Return vs Nifty])</f>
        <v>-0.31800546463777585</v>
      </c>
      <c r="O580">
        <v>582.23</v>
      </c>
      <c r="P580">
        <v>599.17165902443901</v>
      </c>
      <c r="Q580">
        <v>623.63163443141195</v>
      </c>
      <c r="R580">
        <v>36.359131326085098</v>
      </c>
      <c r="S580" s="1">
        <f>(Table2[[#This Row],[Close Price]]-Table2[[#This Row],[20D EMA]])/Table2[[#This Row],[20D EMA]]</f>
        <v>-1.4392937498926534E-2</v>
      </c>
      <c r="T580" s="1">
        <f>(Table2[[#This Row],[Close Price]]-Table2[[#This Row],[50D EMA]])/Table2[[#This Row],[50D EMA]]</f>
        <v>-4.2261109388363388E-2</v>
      </c>
      <c r="U580" s="1">
        <f>(Table2[[#This Row],[Close Price]]-Table2[[#This Row],[200D EMA]])/Table2[[#This Row],[200D EMA]]</f>
        <v>-7.982538358048448E-2</v>
      </c>
      <c r="V580">
        <v>0.70246608017512502</v>
      </c>
      <c r="W580">
        <v>570.95000000000005</v>
      </c>
      <c r="X580">
        <v>579.5</v>
      </c>
      <c r="Y580">
        <v>542.9</v>
      </c>
      <c r="Z580">
        <v>579.5</v>
      </c>
      <c r="AA580">
        <v>570.95000000000005</v>
      </c>
      <c r="AB580">
        <v>579.5</v>
      </c>
      <c r="AC580" s="1">
        <f>(Table2[[#This Row],[Close Price]]/Table2[[#This Row],[Day Low]])-1</f>
        <v>5.0792538751203153E-3</v>
      </c>
      <c r="AD580" s="1">
        <f>(Table2[[#This Row],[Day High]]/Table2[[#This Row],[Close Price]])-1</f>
        <v>9.8457785135488418E-3</v>
      </c>
      <c r="AE580" s="1">
        <f>(Table2[[#This Row],[Close Price]]/Table2[[#This Row],[Current Week Low]])-1</f>
        <v>5.7008657211272906E-2</v>
      </c>
      <c r="AF580" s="1">
        <f>(Table2[[#This Row],[Current Week High]]/Table2[[#This Row],[Close Price]])-1</f>
        <v>9.8457785135488418E-3</v>
      </c>
      <c r="AG580" s="1">
        <f>(Table2[[#This Row],[Close Price]]/Table2[[#This Row],[Current Month Low]])-1</f>
        <v>5.0792538751203153E-3</v>
      </c>
      <c r="AH580" s="1">
        <f>(Table2[[#This Row],[Current Month High]]/Table2[[#This Row],[Close Price]])-1</f>
        <v>9.8457785135488418E-3</v>
      </c>
      <c r="AI580">
        <v>42.023176788359301</v>
      </c>
      <c r="AJ580">
        <v>5.7008657211272897</v>
      </c>
      <c r="AK580" t="str">
        <f>IF(AND(Table2[[#This Row],[20D EMA]]&gt;Table2[[#This Row],[50D EMA]],Table2[[#This Row],[50D EMA]]&gt;Table2[[#This Row],[200D EMA]]),"Uptrend","Downtrend/NoTrend")</f>
        <v>Downtrend/NoTrend</v>
      </c>
      <c r="AL580">
        <v>0.01</v>
      </c>
      <c r="AM580" t="s">
        <v>3181</v>
      </c>
      <c r="AN580">
        <v>-6.54</v>
      </c>
      <c r="AO580" t="s">
        <v>3180</v>
      </c>
      <c r="AP580">
        <v>9.1476255586423E-2</v>
      </c>
      <c r="AQ580">
        <f>(Table2[[#This Row],[Sharpe Ratio]]-AVERAGE(Table2[Sharpe Ratio]))/_xlfn.STDEV.P(Table2[Sharpe Ratio])</f>
        <v>0.39966287215966301</v>
      </c>
      <c r="AR5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0">
        <f>_xlfn.RANK.AVG(Table2[[#This Row],[1Y Return vs Nifty Z-Score]],Table2[1Y Return vs Nifty Z-Score])</f>
        <v>704</v>
      </c>
      <c r="AT580">
        <f>_xlfn.RANK.AVG(Table2[[#This Row],[6M Return vs Nifty Z-Score]],Table2[6M Return vs Nifty Z-Score])</f>
        <v>655</v>
      </c>
      <c r="AU580">
        <f>_xlfn.RANK.AVG(Table2[[#This Row],[Sharpe Ratio Z-Score]],Table2[Sharpe Ratio Z-Score])</f>
        <v>239</v>
      </c>
      <c r="AV580">
        <f>(Table2[[#This Row],[Rank 1Y]]+Table2[[#This Row],[Rank 6M]]+Table2[[#This Row],[Rank Sharpe]])/3</f>
        <v>532.66666666666663</v>
      </c>
    </row>
    <row r="581" spans="1:48" hidden="1" x14ac:dyDescent="0.3">
      <c r="A581" t="s">
        <v>452</v>
      </c>
      <c r="B581" t="s">
        <v>453</v>
      </c>
      <c r="C581" t="s">
        <v>3135</v>
      </c>
      <c r="D581" t="s">
        <v>32</v>
      </c>
      <c r="E581">
        <v>49471.765113650203</v>
      </c>
      <c r="F581">
        <v>110.18</v>
      </c>
      <c r="G581">
        <v>-15.619481853309701</v>
      </c>
      <c r="H581">
        <f>(Table2[[#This Row],[1Y Return vs Nifty]]-AVERAGE(Table2[1Y Return vs Nifty]))/_xlfn.STDEV.P(Table2[1Y Return vs Nifty])</f>
        <v>-0.67847172371596776</v>
      </c>
      <c r="I581">
        <v>3.6517910775734501</v>
      </c>
      <c r="J581">
        <f>(Table2[[#This Row],[1M Return vs Nifty]]-AVERAGE(Table2[1M Return vs Nifty]))/_xlfn.STDEV.P(Table2[1M Return vs Nifty])</f>
        <v>0.36153777550326094</v>
      </c>
      <c r="K581">
        <v>-34.864160247010801</v>
      </c>
      <c r="L581">
        <f>(Table2[[#This Row],[6M Return vs Nifty]]-AVERAGE(Table2[6M Return vs Nifty]))/_xlfn.STDEV.P(Table2[6M Return vs Nifty])</f>
        <v>-1.4123157240591431</v>
      </c>
      <c r="M581">
        <v>8.5608085629485409</v>
      </c>
      <c r="N581">
        <f>(Table2[[#This Row],[1W Return vs Nifty]]-AVERAGE(Table2[1W Return vs Nifty]))/_xlfn.STDEV.P(Table2[1W Return vs Nifty])</f>
        <v>1.3798940610544208</v>
      </c>
      <c r="O581">
        <v>105.13</v>
      </c>
      <c r="P581">
        <v>109.106515882677</v>
      </c>
      <c r="Q581">
        <v>116.26740098782101</v>
      </c>
      <c r="R581">
        <v>66.081882280979002</v>
      </c>
      <c r="S581" s="1">
        <f>(Table2[[#This Row],[Close Price]]-Table2[[#This Row],[20D EMA]])/Table2[[#This Row],[20D EMA]]</f>
        <v>4.8035765243032547E-2</v>
      </c>
      <c r="T581" s="1">
        <f>(Table2[[#This Row],[Close Price]]-Table2[[#This Row],[50D EMA]])/Table2[[#This Row],[50D EMA]]</f>
        <v>9.838863505432895E-3</v>
      </c>
      <c r="U581" s="1">
        <f>(Table2[[#This Row],[Close Price]]-Table2[[#This Row],[200D EMA]])/Table2[[#This Row],[200D EMA]]</f>
        <v>-5.2356902589218914E-2</v>
      </c>
      <c r="V581">
        <v>1.1769842204969201</v>
      </c>
      <c r="W581">
        <v>107.21</v>
      </c>
      <c r="X581">
        <v>110.79</v>
      </c>
      <c r="Y581">
        <v>96.6</v>
      </c>
      <c r="Z581">
        <v>110.79</v>
      </c>
      <c r="AA581">
        <v>107.21</v>
      </c>
      <c r="AB581">
        <v>110.79</v>
      </c>
      <c r="AC581" s="1">
        <f>(Table2[[#This Row],[Close Price]]/Table2[[#This Row],[Day Low]])-1</f>
        <v>2.7702639679134444E-2</v>
      </c>
      <c r="AD581" s="1">
        <f>(Table2[[#This Row],[Day High]]/Table2[[#This Row],[Close Price]])-1</f>
        <v>5.5363949900162357E-3</v>
      </c>
      <c r="AE581" s="1">
        <f>(Table2[[#This Row],[Close Price]]/Table2[[#This Row],[Current Week Low]])-1</f>
        <v>0.14057971014492776</v>
      </c>
      <c r="AF581" s="1">
        <f>(Table2[[#This Row],[Current Week High]]/Table2[[#This Row],[Close Price]])-1</f>
        <v>5.5363949900162357E-3</v>
      </c>
      <c r="AG581" s="1">
        <f>(Table2[[#This Row],[Close Price]]/Table2[[#This Row],[Current Month Low]])-1</f>
        <v>2.7702639679134444E-2</v>
      </c>
      <c r="AH581" s="1">
        <f>(Table2[[#This Row],[Current Month High]]/Table2[[#This Row],[Close Price]])-1</f>
        <v>5.5363949900162357E-3</v>
      </c>
      <c r="AI581">
        <v>43.3563260119803</v>
      </c>
      <c r="AJ581">
        <v>15.9179379274066</v>
      </c>
      <c r="AK581" t="str">
        <f>IF(AND(Table2[[#This Row],[20D EMA]]&gt;Table2[[#This Row],[50D EMA]],Table2[[#This Row],[50D EMA]]&gt;Table2[[#This Row],[200D EMA]]),"Uptrend","Downtrend/NoTrend")</f>
        <v>Downtrend/NoTrend</v>
      </c>
      <c r="AL581">
        <v>-0.08</v>
      </c>
      <c r="AM581" t="s">
        <v>3180</v>
      </c>
      <c r="AN581">
        <v>5.0999999999999996</v>
      </c>
      <c r="AO581" t="s">
        <v>3181</v>
      </c>
      <c r="AP581">
        <v>5.8145723771664999E-2</v>
      </c>
      <c r="AQ581">
        <f>(Table2[[#This Row],[Sharpe Ratio]]-AVERAGE(Table2[Sharpe Ratio]))/_xlfn.STDEV.P(Table2[Sharpe Ratio])</f>
        <v>3.7149567897892173E-3</v>
      </c>
      <c r="AR5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1">
        <f>_xlfn.RANK.AVG(Table2[[#This Row],[1Y Return vs Nifty Z-Score]],Table2[1Y Return vs Nifty Z-Score])</f>
        <v>553</v>
      </c>
      <c r="AT581">
        <f>_xlfn.RANK.AVG(Table2[[#This Row],[6M Return vs Nifty Z-Score]],Table2[6M Return vs Nifty Z-Score])</f>
        <v>713</v>
      </c>
      <c r="AU581">
        <f>_xlfn.RANK.AVG(Table2[[#This Row],[Sharpe Ratio Z-Score]],Table2[Sharpe Ratio Z-Score])</f>
        <v>335</v>
      </c>
      <c r="AV581">
        <f>(Table2[[#This Row],[Rank 1Y]]+Table2[[#This Row],[Rank 6M]]+Table2[[#This Row],[Rank Sharpe]])/3</f>
        <v>533.66666666666663</v>
      </c>
    </row>
    <row r="582" spans="1:48" hidden="1" x14ac:dyDescent="0.3">
      <c r="A582" t="s">
        <v>669</v>
      </c>
      <c r="B582" t="s">
        <v>670</v>
      </c>
      <c r="C582" t="s">
        <v>3141</v>
      </c>
      <c r="D582" t="s">
        <v>548</v>
      </c>
      <c r="E582">
        <v>27758.2837097435</v>
      </c>
      <c r="F582">
        <v>63.97</v>
      </c>
      <c r="G582">
        <v>-19.750450289421401</v>
      </c>
      <c r="H582">
        <f>(Table2[[#This Row],[1Y Return vs Nifty]]-AVERAGE(Table2[1Y Return vs Nifty]))/_xlfn.STDEV.P(Table2[1Y Return vs Nifty])</f>
        <v>-0.74826431213774203</v>
      </c>
      <c r="I582">
        <v>-6.3574841459403801</v>
      </c>
      <c r="J582">
        <f>(Table2[[#This Row],[1M Return vs Nifty]]-AVERAGE(Table2[1M Return vs Nifty]))/_xlfn.STDEV.P(Table2[1M Return vs Nifty])</f>
        <v>-0.70807092112197356</v>
      </c>
      <c r="K582">
        <v>-14.673595597009401</v>
      </c>
      <c r="L582">
        <f>(Table2[[#This Row],[6M Return vs Nifty]]-AVERAGE(Table2[6M Return vs Nifty]))/_xlfn.STDEV.P(Table2[6M Return vs Nifty])</f>
        <v>-0.70994896066104762</v>
      </c>
      <c r="M582">
        <v>-0.98637838216759999</v>
      </c>
      <c r="N582">
        <f>(Table2[[#This Row],[1W Return vs Nifty]]-AVERAGE(Table2[1W Return vs Nifty]))/_xlfn.STDEV.P(Table2[1W Return vs Nifty])</f>
        <v>-0.43338481525765787</v>
      </c>
      <c r="O582">
        <v>64.33</v>
      </c>
      <c r="P582">
        <v>66.868197847903602</v>
      </c>
      <c r="Q582">
        <v>67.737177060081905</v>
      </c>
      <c r="R582">
        <v>37.385121211871301</v>
      </c>
      <c r="S582" s="1">
        <f>(Table2[[#This Row],[Close Price]]-Table2[[#This Row],[20D EMA]])/Table2[[#This Row],[20D EMA]]</f>
        <v>-5.5961448779729434E-3</v>
      </c>
      <c r="T582" s="1">
        <f>(Table2[[#This Row],[Close Price]]-Table2[[#This Row],[50D EMA]])/Table2[[#This Row],[50D EMA]]</f>
        <v>-4.3341946413686175E-2</v>
      </c>
      <c r="U582" s="1">
        <f>(Table2[[#This Row],[Close Price]]-Table2[[#This Row],[200D EMA]])/Table2[[#This Row],[200D EMA]]</f>
        <v>-5.5614615541779572E-2</v>
      </c>
      <c r="V582">
        <v>0.72716815339874696</v>
      </c>
      <c r="W582">
        <v>63.19</v>
      </c>
      <c r="X582">
        <v>64.06</v>
      </c>
      <c r="Y582">
        <v>60.85</v>
      </c>
      <c r="Z582">
        <v>64.06</v>
      </c>
      <c r="AA582">
        <v>63.19</v>
      </c>
      <c r="AB582">
        <v>64.06</v>
      </c>
      <c r="AC582" s="1">
        <f>(Table2[[#This Row],[Close Price]]/Table2[[#This Row],[Day Low]])-1</f>
        <v>1.2343725272986328E-2</v>
      </c>
      <c r="AD582" s="1">
        <f>(Table2[[#This Row],[Day High]]/Table2[[#This Row],[Close Price]])-1</f>
        <v>1.4069094888229383E-3</v>
      </c>
      <c r="AE582" s="1">
        <f>(Table2[[#This Row],[Close Price]]/Table2[[#This Row],[Current Week Low]])-1</f>
        <v>5.1273623664749302E-2</v>
      </c>
      <c r="AF582" s="1">
        <f>(Table2[[#This Row],[Current Week High]]/Table2[[#This Row],[Close Price]])-1</f>
        <v>1.4069094888229383E-3</v>
      </c>
      <c r="AG582" s="1">
        <f>(Table2[[#This Row],[Close Price]]/Table2[[#This Row],[Current Month Low]])-1</f>
        <v>1.2343725272986328E-2</v>
      </c>
      <c r="AH582" s="1">
        <f>(Table2[[#This Row],[Current Month High]]/Table2[[#This Row],[Close Price]])-1</f>
        <v>1.4069094888229383E-3</v>
      </c>
      <c r="AI582">
        <v>25.0586212287009</v>
      </c>
      <c r="AJ582">
        <v>10.579083837510799</v>
      </c>
      <c r="AK582" t="str">
        <f>IF(AND(Table2[[#This Row],[20D EMA]]&gt;Table2[[#This Row],[50D EMA]],Table2[[#This Row],[50D EMA]]&gt;Table2[[#This Row],[200D EMA]]),"Uptrend","Downtrend/NoTrend")</f>
        <v>Downtrend/NoTrend</v>
      </c>
      <c r="AL582">
        <v>-0.13</v>
      </c>
      <c r="AM582" t="s">
        <v>3180</v>
      </c>
      <c r="AN582">
        <v>-0.81</v>
      </c>
      <c r="AO582" t="s">
        <v>3180</v>
      </c>
      <c r="AP582">
        <v>1.5659967414247002E-2</v>
      </c>
      <c r="AQ582">
        <f>(Table2[[#This Row],[Sharpe Ratio]]-AVERAGE(Table2[Sharpe Ratio]))/_xlfn.STDEV.P(Table2[Sharpe Ratio])</f>
        <v>-0.50099186145496366</v>
      </c>
      <c r="AR5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2">
        <f>_xlfn.RANK.AVG(Table2[[#This Row],[1Y Return vs Nifty Z-Score]],Table2[1Y Return vs Nifty Z-Score])</f>
        <v>581</v>
      </c>
      <c r="AT582">
        <f>_xlfn.RANK.AVG(Table2[[#This Row],[6M Return vs Nifty Z-Score]],Table2[6M Return vs Nifty Z-Score])</f>
        <v>559</v>
      </c>
      <c r="AU582">
        <f>_xlfn.RANK.AVG(Table2[[#This Row],[Sharpe Ratio Z-Score]],Table2[Sharpe Ratio Z-Score])</f>
        <v>462</v>
      </c>
      <c r="AV582">
        <f>(Table2[[#This Row],[Rank 1Y]]+Table2[[#This Row],[Rank 6M]]+Table2[[#This Row],[Rank Sharpe]])/3</f>
        <v>534</v>
      </c>
    </row>
    <row r="583" spans="1:48" hidden="1" x14ac:dyDescent="0.3">
      <c r="A583" t="s">
        <v>1664</v>
      </c>
      <c r="B583" t="s">
        <v>1665</v>
      </c>
      <c r="C583" t="s">
        <v>3145</v>
      </c>
      <c r="D583" t="s">
        <v>307</v>
      </c>
      <c r="E583">
        <v>5278.5460803144197</v>
      </c>
      <c r="F583">
        <v>248.94</v>
      </c>
      <c r="G583">
        <v>-11.7722336220438</v>
      </c>
      <c r="H583">
        <f>(Table2[[#This Row],[1Y Return vs Nifty]]-AVERAGE(Table2[1Y Return vs Nifty]))/_xlfn.STDEV.P(Table2[1Y Return vs Nifty])</f>
        <v>-0.61347257968622637</v>
      </c>
      <c r="I583">
        <v>8.0040476595535708</v>
      </c>
      <c r="J583">
        <f>(Table2[[#This Row],[1M Return vs Nifty]]-AVERAGE(Table2[1M Return vs Nifty]))/_xlfn.STDEV.P(Table2[1M Return vs Nifty])</f>
        <v>0.82662754335121791</v>
      </c>
      <c r="K583">
        <v>2.6321444135226599</v>
      </c>
      <c r="L583">
        <f>(Table2[[#This Row],[6M Return vs Nifty]]-AVERAGE(Table2[6M Return vs Nifty]))/_xlfn.STDEV.P(Table2[6M Return vs Nifty])</f>
        <v>-0.107936247786993</v>
      </c>
      <c r="M583">
        <v>15.581011456985699</v>
      </c>
      <c r="N583">
        <f>(Table2[[#This Row],[1W Return vs Nifty]]-AVERAGE(Table2[1W Return vs Nifty]))/_xlfn.STDEV.P(Table2[1W Return vs Nifty])</f>
        <v>2.7132277108887646</v>
      </c>
      <c r="O583">
        <v>237.55</v>
      </c>
      <c r="P583">
        <v>243.62737635939601</v>
      </c>
      <c r="Q583">
        <v>241.783136242881</v>
      </c>
      <c r="R583">
        <v>64.268864691847</v>
      </c>
      <c r="S583" s="1">
        <f>(Table2[[#This Row],[Close Price]]-Table2[[#This Row],[20D EMA]])/Table2[[#This Row],[20D EMA]]</f>
        <v>4.7947800463060346E-2</v>
      </c>
      <c r="T583" s="1">
        <f>(Table2[[#This Row],[Close Price]]-Table2[[#This Row],[50D EMA]])/Table2[[#This Row],[50D EMA]]</f>
        <v>2.1806349187814069E-2</v>
      </c>
      <c r="U583" s="1">
        <f>(Table2[[#This Row],[Close Price]]-Table2[[#This Row],[200D EMA]])/Table2[[#This Row],[200D EMA]]</f>
        <v>2.9600342969865513E-2</v>
      </c>
      <c r="V583">
        <v>2.1004209498175799</v>
      </c>
      <c r="W583">
        <v>245.6</v>
      </c>
      <c r="X583">
        <v>251.5</v>
      </c>
      <c r="Y583">
        <v>215.99</v>
      </c>
      <c r="Z583">
        <v>265</v>
      </c>
      <c r="AA583">
        <v>245.6</v>
      </c>
      <c r="AB583">
        <v>251.5</v>
      </c>
      <c r="AC583" s="1">
        <f>(Table2[[#This Row],[Close Price]]/Table2[[#This Row],[Day Low]])-1</f>
        <v>1.3599348534201861E-2</v>
      </c>
      <c r="AD583" s="1">
        <f>(Table2[[#This Row],[Day High]]/Table2[[#This Row],[Close Price]])-1</f>
        <v>1.0283602474491893E-2</v>
      </c>
      <c r="AE583" s="1">
        <f>(Table2[[#This Row],[Close Price]]/Table2[[#This Row],[Current Week Low]])-1</f>
        <v>0.15255335895180333</v>
      </c>
      <c r="AF583" s="1">
        <f>(Table2[[#This Row],[Current Week High]]/Table2[[#This Row],[Close Price]])-1</f>
        <v>6.4513537398569909E-2</v>
      </c>
      <c r="AG583" s="1">
        <f>(Table2[[#This Row],[Close Price]]/Table2[[#This Row],[Current Month Low]])-1</f>
        <v>1.3599348534201861E-2</v>
      </c>
      <c r="AH583" s="1">
        <f>(Table2[[#This Row],[Current Month High]]/Table2[[#This Row],[Close Price]])-1</f>
        <v>1.0283602474491893E-2</v>
      </c>
      <c r="AI583">
        <v>19.346027155137801</v>
      </c>
      <c r="AJ583">
        <v>31.714285714285701</v>
      </c>
      <c r="AK583" t="str">
        <f>IF(AND(Table2[[#This Row],[20D EMA]]&gt;Table2[[#This Row],[50D EMA]],Table2[[#This Row],[50D EMA]]&gt;Table2[[#This Row],[200D EMA]]),"Uptrend","Downtrend/NoTrend")</f>
        <v>Downtrend/NoTrend</v>
      </c>
      <c r="AL583">
        <v>-0.05</v>
      </c>
      <c r="AM583" t="s">
        <v>3180</v>
      </c>
      <c r="AN583">
        <v>5.73</v>
      </c>
      <c r="AO583" t="s">
        <v>3181</v>
      </c>
      <c r="AP583">
        <v>-0.108246437012327</v>
      </c>
      <c r="AQ583">
        <f>(Table2[[#This Row],[Sharpe Ratio]]-AVERAGE(Table2[Sharpe Ratio]))/_xlfn.STDEV.P(Table2[Sharpe Ratio])</f>
        <v>-1.9729300473304023</v>
      </c>
      <c r="AR5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3">
        <f>_xlfn.RANK.AVG(Table2[[#This Row],[1Y Return vs Nifty Z-Score]],Table2[1Y Return vs Nifty Z-Score])</f>
        <v>526</v>
      </c>
      <c r="AT583">
        <f>_xlfn.RANK.AVG(Table2[[#This Row],[6M Return vs Nifty Z-Score]],Table2[6M Return vs Nifty Z-Score])</f>
        <v>359</v>
      </c>
      <c r="AU583">
        <f>_xlfn.RANK.AVG(Table2[[#This Row],[Sharpe Ratio Z-Score]],Table2[Sharpe Ratio Z-Score])</f>
        <v>717</v>
      </c>
      <c r="AV583">
        <f>(Table2[[#This Row],[Rank 1Y]]+Table2[[#This Row],[Rank 6M]]+Table2[[#This Row],[Rank Sharpe]])/3</f>
        <v>534</v>
      </c>
    </row>
    <row r="584" spans="1:48" hidden="1" x14ac:dyDescent="0.3">
      <c r="A584" t="s">
        <v>1346</v>
      </c>
      <c r="B584" t="s">
        <v>1347</v>
      </c>
      <c r="C584" t="s">
        <v>3144</v>
      </c>
      <c r="D584" t="s">
        <v>438</v>
      </c>
      <c r="E584">
        <v>8293.6350886740602</v>
      </c>
      <c r="F584">
        <v>189.23</v>
      </c>
      <c r="G584">
        <v>-38.647000525972501</v>
      </c>
      <c r="H584">
        <f>(Table2[[#This Row],[1Y Return vs Nifty]]-AVERAGE(Table2[1Y Return vs Nifty]))/_xlfn.STDEV.P(Table2[1Y Return vs Nifty])</f>
        <v>-1.0675209643363137</v>
      </c>
      <c r="I584">
        <v>-1.5984945216528299</v>
      </c>
      <c r="J584">
        <f>(Table2[[#This Row],[1M Return vs Nifty]]-AVERAGE(Table2[1M Return vs Nifty]))/_xlfn.STDEV.P(Table2[1M Return vs Nifty])</f>
        <v>-0.19951694737079032</v>
      </c>
      <c r="K584">
        <v>-0.87980834894065296</v>
      </c>
      <c r="L584">
        <f>(Table2[[#This Row],[6M Return vs Nifty]]-AVERAGE(Table2[6M Return vs Nifty]))/_xlfn.STDEV.P(Table2[6M Return vs Nifty])</f>
        <v>-0.23010612949845802</v>
      </c>
      <c r="M584">
        <v>4.7916639895403401</v>
      </c>
      <c r="N584">
        <f>(Table2[[#This Row],[1W Return vs Nifty]]-AVERAGE(Table2[1W Return vs Nifty]))/_xlfn.STDEV.P(Table2[1W Return vs Nifty])</f>
        <v>0.66402767276466579</v>
      </c>
      <c r="O584">
        <v>186.34</v>
      </c>
      <c r="P584">
        <v>190.339913691493</v>
      </c>
      <c r="Q584">
        <v>192.08021485955501</v>
      </c>
      <c r="R584">
        <v>51.687637699980499</v>
      </c>
      <c r="S584" s="1">
        <f>(Table2[[#This Row],[Close Price]]-Table2[[#This Row],[20D EMA]])/Table2[[#This Row],[20D EMA]]</f>
        <v>1.5509284104325354E-2</v>
      </c>
      <c r="T584" s="1">
        <f>(Table2[[#This Row],[Close Price]]-Table2[[#This Row],[50D EMA]])/Table2[[#This Row],[50D EMA]]</f>
        <v>-5.831218844051687E-3</v>
      </c>
      <c r="U584" s="1">
        <f>(Table2[[#This Row],[Close Price]]-Table2[[#This Row],[200D EMA]])/Table2[[#This Row],[200D EMA]]</f>
        <v>-1.4838669675786445E-2</v>
      </c>
      <c r="V584">
        <v>0.29831859903707603</v>
      </c>
      <c r="W584">
        <v>187.02</v>
      </c>
      <c r="X584">
        <v>190</v>
      </c>
      <c r="Y584">
        <v>173.75</v>
      </c>
      <c r="Z584">
        <v>190</v>
      </c>
      <c r="AA584">
        <v>187.02</v>
      </c>
      <c r="AB584">
        <v>190</v>
      </c>
      <c r="AC584" s="1">
        <f>(Table2[[#This Row],[Close Price]]/Table2[[#This Row],[Day Low]])-1</f>
        <v>1.1816917976686936E-2</v>
      </c>
      <c r="AD584" s="1">
        <f>(Table2[[#This Row],[Day High]]/Table2[[#This Row],[Close Price]])-1</f>
        <v>4.0691222322042364E-3</v>
      </c>
      <c r="AE584" s="1">
        <f>(Table2[[#This Row],[Close Price]]/Table2[[#This Row],[Current Week Low]])-1</f>
        <v>8.9093525179856137E-2</v>
      </c>
      <c r="AF584" s="1">
        <f>(Table2[[#This Row],[Current Week High]]/Table2[[#This Row],[Close Price]])-1</f>
        <v>4.0691222322042364E-3</v>
      </c>
      <c r="AG584" s="1">
        <f>(Table2[[#This Row],[Close Price]]/Table2[[#This Row],[Current Month Low]])-1</f>
        <v>1.1816917976686936E-2</v>
      </c>
      <c r="AH584" s="1">
        <f>(Table2[[#This Row],[Current Month High]]/Table2[[#This Row],[Close Price]])-1</f>
        <v>4.0691222322042364E-3</v>
      </c>
      <c r="AI584">
        <v>18.321619193573898</v>
      </c>
      <c r="AJ584">
        <v>30.503448275861999</v>
      </c>
      <c r="AK584" t="str">
        <f>IF(AND(Table2[[#This Row],[20D EMA]]&gt;Table2[[#This Row],[50D EMA]],Table2[[#This Row],[50D EMA]]&gt;Table2[[#This Row],[200D EMA]]),"Uptrend","Downtrend/NoTrend")</f>
        <v>Downtrend/NoTrend</v>
      </c>
      <c r="AL584">
        <v>0.03</v>
      </c>
      <c r="AM584" t="s">
        <v>3181</v>
      </c>
      <c r="AN584">
        <v>-0.42</v>
      </c>
      <c r="AO584" t="s">
        <v>3180</v>
      </c>
      <c r="AQ584">
        <f>(Table2[[#This Row],[Sharpe Ratio]]-AVERAGE(Table2[Sharpe Ratio]))/_xlfn.STDEV.P(Table2[Sharpe Ratio])</f>
        <v>-0.68702344015560113</v>
      </c>
      <c r="AR5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4">
        <f>_xlfn.RANK.AVG(Table2[[#This Row],[1Y Return vs Nifty Z-Score]],Table2[1Y Return vs Nifty Z-Score])</f>
        <v>677</v>
      </c>
      <c r="AT584">
        <f>_xlfn.RANK.AVG(Table2[[#This Row],[6M Return vs Nifty Z-Score]],Table2[6M Return vs Nifty Z-Score])</f>
        <v>402</v>
      </c>
      <c r="AU584">
        <f>_xlfn.RANK.AVG(Table2[[#This Row],[Sharpe Ratio Z-Score]],Table2[Sharpe Ratio Z-Score])</f>
        <v>529.5</v>
      </c>
      <c r="AV584">
        <f>(Table2[[#This Row],[Rank 1Y]]+Table2[[#This Row],[Rank 6M]]+Table2[[#This Row],[Rank Sharpe]])/3</f>
        <v>536.16666666666663</v>
      </c>
    </row>
    <row r="585" spans="1:48" hidden="1" x14ac:dyDescent="0.3">
      <c r="A585" t="s">
        <v>1408</v>
      </c>
      <c r="B585" t="s">
        <v>1409</v>
      </c>
      <c r="C585" t="s">
        <v>3147</v>
      </c>
      <c r="D585" t="s">
        <v>268</v>
      </c>
      <c r="E585">
        <v>7632.2665536301101</v>
      </c>
      <c r="F585">
        <v>380.8</v>
      </c>
      <c r="G585">
        <v>-32.288283218559897</v>
      </c>
      <c r="H585">
        <f>(Table2[[#This Row],[1Y Return vs Nifty]]-AVERAGE(Table2[1Y Return vs Nifty]))/_xlfn.STDEV.P(Table2[1Y Return vs Nifty])</f>
        <v>-0.96009062523055633</v>
      </c>
      <c r="I585">
        <v>2.8883368116880699</v>
      </c>
      <c r="J585">
        <f>(Table2[[#This Row],[1M Return vs Nifty]]-AVERAGE(Table2[1M Return vs Nifty]))/_xlfn.STDEV.P(Table2[1M Return vs Nifty])</f>
        <v>0.27995371431686433</v>
      </c>
      <c r="K585">
        <v>-15.715019375828801</v>
      </c>
      <c r="L585">
        <f>(Table2[[#This Row],[6M Return vs Nifty]]-AVERAGE(Table2[6M Return vs Nifty]))/_xlfn.STDEV.P(Table2[6M Return vs Nifty])</f>
        <v>-0.74617684539507589</v>
      </c>
      <c r="M585">
        <v>2.4106500416884802</v>
      </c>
      <c r="N585">
        <f>(Table2[[#This Row],[1W Return vs Nifty]]-AVERAGE(Table2[1W Return vs Nifty]))/_xlfn.STDEV.P(Table2[1W Return vs Nifty])</f>
        <v>0.21180626758386623</v>
      </c>
      <c r="O585">
        <v>379.39</v>
      </c>
      <c r="P585">
        <v>393.947624191692</v>
      </c>
      <c r="Q585">
        <v>403.62646045765399</v>
      </c>
      <c r="R585">
        <v>49.510087953753199</v>
      </c>
      <c r="S585" s="1">
        <f>(Table2[[#This Row],[Close Price]]-Table2[[#This Row],[20D EMA]])/Table2[[#This Row],[20D EMA]]</f>
        <v>3.7164922638973749E-3</v>
      </c>
      <c r="T585" s="1">
        <f>(Table2[[#This Row],[Close Price]]-Table2[[#This Row],[50D EMA]])/Table2[[#This Row],[50D EMA]]</f>
        <v>-3.3374041076319458E-2</v>
      </c>
      <c r="U585" s="1">
        <f>(Table2[[#This Row],[Close Price]]-Table2[[#This Row],[200D EMA]])/Table2[[#This Row],[200D EMA]]</f>
        <v>-5.655342920722313E-2</v>
      </c>
      <c r="V585">
        <v>0.68944223294248796</v>
      </c>
      <c r="W585">
        <v>379</v>
      </c>
      <c r="X585">
        <v>383.5</v>
      </c>
      <c r="Y585">
        <v>359.05</v>
      </c>
      <c r="Z585">
        <v>383.5</v>
      </c>
      <c r="AA585">
        <v>379</v>
      </c>
      <c r="AB585">
        <v>383.5</v>
      </c>
      <c r="AC585" s="1">
        <f>(Table2[[#This Row],[Close Price]]/Table2[[#This Row],[Day Low]])-1</f>
        <v>4.749340369393229E-3</v>
      </c>
      <c r="AD585" s="1">
        <f>(Table2[[#This Row],[Day High]]/Table2[[#This Row],[Close Price]])-1</f>
        <v>7.0903361344536453E-3</v>
      </c>
      <c r="AE585" s="1">
        <f>(Table2[[#This Row],[Close Price]]/Table2[[#This Row],[Current Week Low]])-1</f>
        <v>6.0576521375852899E-2</v>
      </c>
      <c r="AF585" s="1">
        <f>(Table2[[#This Row],[Current Week High]]/Table2[[#This Row],[Close Price]])-1</f>
        <v>7.0903361344536453E-3</v>
      </c>
      <c r="AG585" s="1">
        <f>(Table2[[#This Row],[Close Price]]/Table2[[#This Row],[Current Month Low]])-1</f>
        <v>4.749340369393229E-3</v>
      </c>
      <c r="AH585" s="1">
        <f>(Table2[[#This Row],[Current Month High]]/Table2[[#This Row],[Close Price]])-1</f>
        <v>7.0903361344536453E-3</v>
      </c>
      <c r="AI585">
        <v>32.615546218487303</v>
      </c>
      <c r="AJ585">
        <v>9.5039539899353098</v>
      </c>
      <c r="AK585" t="str">
        <f>IF(AND(Table2[[#This Row],[20D EMA]]&gt;Table2[[#This Row],[50D EMA]],Table2[[#This Row],[50D EMA]]&gt;Table2[[#This Row],[200D EMA]]),"Uptrend","Downtrend/NoTrend")</f>
        <v>Downtrend/NoTrend</v>
      </c>
      <c r="AL585">
        <v>-0.09</v>
      </c>
      <c r="AM585" t="s">
        <v>3180</v>
      </c>
      <c r="AN585">
        <v>-1.64</v>
      </c>
      <c r="AO585" t="s">
        <v>3180</v>
      </c>
      <c r="AP585">
        <v>4.3821724774254001E-2</v>
      </c>
      <c r="AQ585">
        <f>(Table2[[#This Row],[Sharpe Ratio]]-AVERAGE(Table2[Sharpe Ratio]))/_xlfn.STDEV.P(Table2[Sharpe Ratio])</f>
        <v>-0.16644607077214757</v>
      </c>
      <c r="AR5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5">
        <f>_xlfn.RANK.AVG(Table2[[#This Row],[1Y Return vs Nifty Z-Score]],Table2[1Y Return vs Nifty Z-Score])</f>
        <v>645</v>
      </c>
      <c r="AT585">
        <f>_xlfn.RANK.AVG(Table2[[#This Row],[6M Return vs Nifty Z-Score]],Table2[6M Return vs Nifty Z-Score])</f>
        <v>577</v>
      </c>
      <c r="AU585">
        <f>_xlfn.RANK.AVG(Table2[[#This Row],[Sharpe Ratio Z-Score]],Table2[Sharpe Ratio Z-Score])</f>
        <v>390</v>
      </c>
      <c r="AV585">
        <f>(Table2[[#This Row],[Rank 1Y]]+Table2[[#This Row],[Rank 6M]]+Table2[[#This Row],[Rank Sharpe]])/3</f>
        <v>537.33333333333337</v>
      </c>
    </row>
    <row r="586" spans="1:48" hidden="1" x14ac:dyDescent="0.3">
      <c r="A586" t="s">
        <v>1406</v>
      </c>
      <c r="B586" t="s">
        <v>1407</v>
      </c>
      <c r="C586" t="s">
        <v>3148</v>
      </c>
      <c r="D586" t="s">
        <v>139</v>
      </c>
      <c r="E586">
        <v>7673.2928906124098</v>
      </c>
      <c r="F586">
        <v>503.65</v>
      </c>
      <c r="G586">
        <v>-22.712710983556899</v>
      </c>
      <c r="H586">
        <f>(Table2[[#This Row],[1Y Return vs Nifty]]-AVERAGE(Table2[1Y Return vs Nifty]))/_xlfn.STDEV.P(Table2[1Y Return vs Nifty])</f>
        <v>-0.79831161814388452</v>
      </c>
      <c r="I586">
        <v>-2.4463585599962601</v>
      </c>
      <c r="J586">
        <f>(Table2[[#This Row],[1M Return vs Nifty]]-AVERAGE(Table2[1M Return vs Nifty]))/_xlfn.STDEV.P(Table2[1M Return vs Nifty])</f>
        <v>-0.29012118481222582</v>
      </c>
      <c r="K586">
        <v>-26.850403453958599</v>
      </c>
      <c r="L586">
        <f>(Table2[[#This Row],[6M Return vs Nifty]]-AVERAGE(Table2[6M Return vs Nifty]))/_xlfn.STDEV.P(Table2[6M Return vs Nifty])</f>
        <v>-1.1335421226782036</v>
      </c>
      <c r="M586">
        <v>-2.6463849782617999</v>
      </c>
      <c r="N586">
        <f>(Table2[[#This Row],[1W Return vs Nifty]]-AVERAGE(Table2[1W Return vs Nifty]))/_xlfn.STDEV.P(Table2[1W Return vs Nifty])</f>
        <v>-0.74866667917634044</v>
      </c>
      <c r="O586">
        <v>506.97</v>
      </c>
      <c r="P586">
        <v>529.45375333204402</v>
      </c>
      <c r="Q586">
        <v>556.98588858651999</v>
      </c>
      <c r="R586">
        <v>31.320751189685101</v>
      </c>
      <c r="S586" s="1">
        <f>(Table2[[#This Row],[Close Price]]-Table2[[#This Row],[20D EMA]])/Table2[[#This Row],[20D EMA]]</f>
        <v>-6.5487109690909717E-3</v>
      </c>
      <c r="T586" s="1">
        <f>(Table2[[#This Row],[Close Price]]-Table2[[#This Row],[50D EMA]])/Table2[[#This Row],[50D EMA]]</f>
        <v>-4.873655757401224E-2</v>
      </c>
      <c r="U586" s="1">
        <f>(Table2[[#This Row],[Close Price]]-Table2[[#This Row],[200D EMA]])/Table2[[#This Row],[200D EMA]]</f>
        <v>-9.5758060804506412E-2</v>
      </c>
      <c r="V586">
        <v>0.94824344737113797</v>
      </c>
      <c r="W586">
        <v>496.1</v>
      </c>
      <c r="X586">
        <v>507.95</v>
      </c>
      <c r="Y586">
        <v>474.05</v>
      </c>
      <c r="Z586">
        <v>507.95</v>
      </c>
      <c r="AA586">
        <v>496.1</v>
      </c>
      <c r="AB586">
        <v>507.95</v>
      </c>
      <c r="AC586" s="1">
        <f>(Table2[[#This Row],[Close Price]]/Table2[[#This Row],[Day Low]])-1</f>
        <v>1.5218705906067331E-2</v>
      </c>
      <c r="AD586" s="1">
        <f>(Table2[[#This Row],[Day High]]/Table2[[#This Row],[Close Price]])-1</f>
        <v>8.5376749726993051E-3</v>
      </c>
      <c r="AE586" s="1">
        <f>(Table2[[#This Row],[Close Price]]/Table2[[#This Row],[Current Week Low]])-1</f>
        <v>6.2440670815314681E-2</v>
      </c>
      <c r="AF586" s="1">
        <f>(Table2[[#This Row],[Current Week High]]/Table2[[#This Row],[Close Price]])-1</f>
        <v>8.5376749726993051E-3</v>
      </c>
      <c r="AG586" s="1">
        <f>(Table2[[#This Row],[Close Price]]/Table2[[#This Row],[Current Month Low]])-1</f>
        <v>1.5218705906067331E-2</v>
      </c>
      <c r="AH586" s="1">
        <f>(Table2[[#This Row],[Current Month High]]/Table2[[#This Row],[Close Price]])-1</f>
        <v>8.5376749726993051E-3</v>
      </c>
      <c r="AI586">
        <v>34.776134220192503</v>
      </c>
      <c r="AJ586">
        <v>6.2440670815314601</v>
      </c>
      <c r="AK586" t="str">
        <f>IF(AND(Table2[[#This Row],[20D EMA]]&gt;Table2[[#This Row],[50D EMA]],Table2[[#This Row],[50D EMA]]&gt;Table2[[#This Row],[200D EMA]]),"Uptrend","Downtrend/NoTrend")</f>
        <v>Downtrend/NoTrend</v>
      </c>
      <c r="AL586">
        <v>-0.13</v>
      </c>
      <c r="AM586" t="s">
        <v>3180</v>
      </c>
      <c r="AN586">
        <v>-5.2</v>
      </c>
      <c r="AO586" t="s">
        <v>3180</v>
      </c>
      <c r="AP586">
        <v>5.8928247229932999E-2</v>
      </c>
      <c r="AQ586">
        <f>(Table2[[#This Row],[Sharpe Ratio]]-AVERAGE(Table2[Sharpe Ratio]))/_xlfn.STDEV.P(Table2[Sharpe Ratio])</f>
        <v>1.3010894032892241E-2</v>
      </c>
      <c r="AR5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6">
        <f>_xlfn.RANK.AVG(Table2[[#This Row],[1Y Return vs Nifty Z-Score]],Table2[1Y Return vs Nifty Z-Score])</f>
        <v>602</v>
      </c>
      <c r="AT586">
        <f>_xlfn.RANK.AVG(Table2[[#This Row],[6M Return vs Nifty Z-Score]],Table2[6M Return vs Nifty Z-Score])</f>
        <v>680</v>
      </c>
      <c r="AU586">
        <f>_xlfn.RANK.AVG(Table2[[#This Row],[Sharpe Ratio Z-Score]],Table2[Sharpe Ratio Z-Score])</f>
        <v>331</v>
      </c>
      <c r="AV586">
        <f>(Table2[[#This Row],[Rank 1Y]]+Table2[[#This Row],[Rank 6M]]+Table2[[#This Row],[Rank Sharpe]])/3</f>
        <v>537.66666666666663</v>
      </c>
    </row>
    <row r="587" spans="1:48" hidden="1" x14ac:dyDescent="0.3">
      <c r="A587" t="s">
        <v>1588</v>
      </c>
      <c r="B587" t="s">
        <v>1589</v>
      </c>
      <c r="C587" t="s">
        <v>3147</v>
      </c>
      <c r="D587" t="s">
        <v>1590</v>
      </c>
      <c r="E587">
        <v>5953.2627893774697</v>
      </c>
      <c r="F587">
        <v>441.3</v>
      </c>
      <c r="G587">
        <v>-13.3375643529332</v>
      </c>
      <c r="H587">
        <f>(Table2[[#This Row],[1Y Return vs Nifty]]-AVERAGE(Table2[1Y Return vs Nifty]))/_xlfn.STDEV.P(Table2[1Y Return vs Nifty])</f>
        <v>-0.63991879566064569</v>
      </c>
      <c r="I587">
        <v>-8.2201328026870399</v>
      </c>
      <c r="J587">
        <f>(Table2[[#This Row],[1M Return vs Nifty]]-AVERAGE(Table2[1M Return vs Nifty]))/_xlfn.STDEV.P(Table2[1M Return vs Nifty])</f>
        <v>-0.90711682180149589</v>
      </c>
      <c r="K587">
        <v>-14.348235782077399</v>
      </c>
      <c r="L587">
        <f>(Table2[[#This Row],[6M Return vs Nifty]]-AVERAGE(Table2[6M Return vs Nifty]))/_xlfn.STDEV.P(Table2[6M Return vs Nifty])</f>
        <v>-0.69863070760002788</v>
      </c>
      <c r="M587">
        <v>-1.1817020021100899</v>
      </c>
      <c r="N587">
        <f>(Table2[[#This Row],[1W Return vs Nifty]]-AVERAGE(Table2[1W Return vs Nifty]))/_xlfn.STDEV.P(Table2[1W Return vs Nifty])</f>
        <v>-0.4704822551760941</v>
      </c>
      <c r="O587">
        <v>464.17</v>
      </c>
      <c r="P587">
        <v>479.162002879292</v>
      </c>
      <c r="Q587">
        <v>465.15158445293702</v>
      </c>
      <c r="R587">
        <v>22.298172567395302</v>
      </c>
      <c r="S587" s="1">
        <f>(Table2[[#This Row],[Close Price]]-Table2[[#This Row],[20D EMA]])/Table2[[#This Row],[20D EMA]]</f>
        <v>-4.9270741323222102E-2</v>
      </c>
      <c r="T587" s="1">
        <f>(Table2[[#This Row],[Close Price]]-Table2[[#This Row],[50D EMA]])/Table2[[#This Row],[50D EMA]]</f>
        <v>-7.9017122918300334E-2</v>
      </c>
      <c r="U587" s="1">
        <f>(Table2[[#This Row],[Close Price]]-Table2[[#This Row],[200D EMA]])/Table2[[#This Row],[200D EMA]]</f>
        <v>-5.1277014311342746E-2</v>
      </c>
      <c r="V587">
        <v>1.0156035138372199</v>
      </c>
      <c r="W587">
        <v>435.05</v>
      </c>
      <c r="X587">
        <v>443.95</v>
      </c>
      <c r="Y587">
        <v>410.85</v>
      </c>
      <c r="Z587">
        <v>443.95</v>
      </c>
      <c r="AA587">
        <v>435.05</v>
      </c>
      <c r="AB587">
        <v>443.95</v>
      </c>
      <c r="AC587" s="1">
        <f>(Table2[[#This Row],[Close Price]]/Table2[[#This Row],[Day Low]])-1</f>
        <v>1.4366164808642612E-2</v>
      </c>
      <c r="AD587" s="1">
        <f>(Table2[[#This Row],[Day High]]/Table2[[#This Row],[Close Price]])-1</f>
        <v>6.0049852707908524E-3</v>
      </c>
      <c r="AE587" s="1">
        <f>(Table2[[#This Row],[Close Price]]/Table2[[#This Row],[Current Week Low]])-1</f>
        <v>7.4114640379700614E-2</v>
      </c>
      <c r="AF587" s="1">
        <f>(Table2[[#This Row],[Current Week High]]/Table2[[#This Row],[Close Price]])-1</f>
        <v>6.0049852707908524E-3</v>
      </c>
      <c r="AG587" s="1">
        <f>(Table2[[#This Row],[Close Price]]/Table2[[#This Row],[Current Month Low]])-1</f>
        <v>1.4366164808642612E-2</v>
      </c>
      <c r="AH587" s="1">
        <f>(Table2[[#This Row],[Current Month High]]/Table2[[#This Row],[Close Price]])-1</f>
        <v>6.0049852707908524E-3</v>
      </c>
      <c r="AI587">
        <v>30.727396329027801</v>
      </c>
      <c r="AJ587">
        <v>19.5934959349593</v>
      </c>
      <c r="AK587" t="str">
        <f>IF(AND(Table2[[#This Row],[20D EMA]]&gt;Table2[[#This Row],[50D EMA]],Table2[[#This Row],[50D EMA]]&gt;Table2[[#This Row],[200D EMA]]),"Uptrend","Downtrend/NoTrend")</f>
        <v>Downtrend/NoTrend</v>
      </c>
      <c r="AL587">
        <v>-0.05</v>
      </c>
      <c r="AM587" t="s">
        <v>3180</v>
      </c>
      <c r="AN587">
        <v>-13.87</v>
      </c>
      <c r="AO587" t="s">
        <v>3180</v>
      </c>
      <c r="AQ587">
        <f>(Table2[[#This Row],[Sharpe Ratio]]-AVERAGE(Table2[Sharpe Ratio]))/_xlfn.STDEV.P(Table2[Sharpe Ratio])</f>
        <v>-0.68702344015560113</v>
      </c>
      <c r="AR5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7">
        <f>_xlfn.RANK.AVG(Table2[[#This Row],[1Y Return vs Nifty Z-Score]],Table2[1Y Return vs Nifty Z-Score])</f>
        <v>536</v>
      </c>
      <c r="AT587">
        <f>_xlfn.RANK.AVG(Table2[[#This Row],[6M Return vs Nifty Z-Score]],Table2[6M Return vs Nifty Z-Score])</f>
        <v>550</v>
      </c>
      <c r="AU587">
        <f>_xlfn.RANK.AVG(Table2[[#This Row],[Sharpe Ratio Z-Score]],Table2[Sharpe Ratio Z-Score])</f>
        <v>529.5</v>
      </c>
      <c r="AV587">
        <f>(Table2[[#This Row],[Rank 1Y]]+Table2[[#This Row],[Rank 6M]]+Table2[[#This Row],[Rank Sharpe]])/3</f>
        <v>538.5</v>
      </c>
    </row>
    <row r="588" spans="1:48" hidden="1" x14ac:dyDescent="0.3">
      <c r="A588" t="s">
        <v>976</v>
      </c>
      <c r="B588" t="s">
        <v>977</v>
      </c>
      <c r="C588" t="s">
        <v>580</v>
      </c>
      <c r="D588" t="s">
        <v>580</v>
      </c>
      <c r="E588">
        <v>14447.307600476899</v>
      </c>
      <c r="F588">
        <v>155.28</v>
      </c>
      <c r="G588">
        <v>-25.765572893236101</v>
      </c>
      <c r="H588">
        <f>(Table2[[#This Row],[1Y Return vs Nifty]]-AVERAGE(Table2[1Y Return vs Nifty]))/_xlfn.STDEV.P(Table2[1Y Return vs Nifty])</f>
        <v>-0.84988962898225884</v>
      </c>
      <c r="I588">
        <v>-1.9601512862696799</v>
      </c>
      <c r="J588">
        <f>(Table2[[#This Row],[1M Return vs Nifty]]-AVERAGE(Table2[1M Return vs Nifty]))/_xlfn.STDEV.P(Table2[1M Return vs Nifty])</f>
        <v>-0.23816422322137165</v>
      </c>
      <c r="K588">
        <v>-4.1361409405185503</v>
      </c>
      <c r="L588">
        <f>(Table2[[#This Row],[6M Return vs Nifty]]-AVERAGE(Table2[6M Return vs Nifty]))/_xlfn.STDEV.P(Table2[6M Return vs Nifty])</f>
        <v>-0.34338378282521342</v>
      </c>
      <c r="M588">
        <v>-1.3836224748272601</v>
      </c>
      <c r="N588">
        <f>(Table2[[#This Row],[1W Return vs Nifty]]-AVERAGE(Table2[1W Return vs Nifty]))/_xlfn.STDEV.P(Table2[1W Return vs Nifty])</f>
        <v>-0.50883262266945217</v>
      </c>
      <c r="O588">
        <v>158.59</v>
      </c>
      <c r="P588">
        <v>165.906011667108</v>
      </c>
      <c r="Q588">
        <v>158.26806003353099</v>
      </c>
      <c r="R588">
        <v>40.941203301173701</v>
      </c>
      <c r="S588" s="1">
        <f>(Table2[[#This Row],[Close Price]]-Table2[[#This Row],[20D EMA]])/Table2[[#This Row],[20D EMA]]</f>
        <v>-2.0871429472223986E-2</v>
      </c>
      <c r="T588" s="1">
        <f>(Table2[[#This Row],[Close Price]]-Table2[[#This Row],[50D EMA]])/Table2[[#This Row],[50D EMA]]</f>
        <v>-6.4048382336073489E-2</v>
      </c>
      <c r="U588" s="1">
        <f>(Table2[[#This Row],[Close Price]]-Table2[[#This Row],[200D EMA]])/Table2[[#This Row],[200D EMA]]</f>
        <v>-1.8879741325558225E-2</v>
      </c>
      <c r="V588">
        <v>0.52939335564475598</v>
      </c>
      <c r="W588">
        <v>153</v>
      </c>
      <c r="X588">
        <v>155.69999999999999</v>
      </c>
      <c r="Y588">
        <v>145.85</v>
      </c>
      <c r="Z588">
        <v>155.69999999999999</v>
      </c>
      <c r="AA588">
        <v>153</v>
      </c>
      <c r="AB588">
        <v>155.69999999999999</v>
      </c>
      <c r="AC588" s="1">
        <f>(Table2[[#This Row],[Close Price]]/Table2[[#This Row],[Day Low]])-1</f>
        <v>1.4901960784313717E-2</v>
      </c>
      <c r="AD588" s="1">
        <f>(Table2[[#This Row],[Day High]]/Table2[[#This Row],[Close Price]])-1</f>
        <v>2.704791344667612E-3</v>
      </c>
      <c r="AE588" s="1">
        <f>(Table2[[#This Row],[Close Price]]/Table2[[#This Row],[Current Week Low]])-1</f>
        <v>6.4655467946520551E-2</v>
      </c>
      <c r="AF588" s="1">
        <f>(Table2[[#This Row],[Current Week High]]/Table2[[#This Row],[Close Price]])-1</f>
        <v>2.704791344667612E-3</v>
      </c>
      <c r="AG588" s="1">
        <f>(Table2[[#This Row],[Close Price]]/Table2[[#This Row],[Current Month Low]])-1</f>
        <v>1.4901960784313717E-2</v>
      </c>
      <c r="AH588" s="1">
        <f>(Table2[[#This Row],[Current Month High]]/Table2[[#This Row],[Close Price]])-1</f>
        <v>2.704791344667612E-3</v>
      </c>
      <c r="AI588">
        <v>37.139361154044302</v>
      </c>
      <c r="AJ588">
        <v>26.604158173664899</v>
      </c>
      <c r="AK588" t="str">
        <f>IF(AND(Table2[[#This Row],[20D EMA]]&gt;Table2[[#This Row],[50D EMA]],Table2[[#This Row],[50D EMA]]&gt;Table2[[#This Row],[200D EMA]]),"Uptrend","Downtrend/NoTrend")</f>
        <v>Downtrend/NoTrend</v>
      </c>
      <c r="AL588">
        <v>-0.1</v>
      </c>
      <c r="AM588" t="s">
        <v>3180</v>
      </c>
      <c r="AN588">
        <v>-6.86</v>
      </c>
      <c r="AO588" t="s">
        <v>3180</v>
      </c>
      <c r="AP588">
        <v>-6.2726892766600002E-3</v>
      </c>
      <c r="AQ588">
        <f>(Table2[[#This Row],[Sharpe Ratio]]-AVERAGE(Table2[Sharpe Ratio]))/_xlfn.STDEV.P(Table2[Sharpe Ratio])</f>
        <v>-0.7615394501808832</v>
      </c>
      <c r="AR5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8">
        <f>_xlfn.RANK.AVG(Table2[[#This Row],[1Y Return vs Nifty Z-Score]],Table2[1Y Return vs Nifty Z-Score])</f>
        <v>617</v>
      </c>
      <c r="AT588">
        <f>_xlfn.RANK.AVG(Table2[[#This Row],[6M Return vs Nifty Z-Score]],Table2[6M Return vs Nifty Z-Score])</f>
        <v>432</v>
      </c>
      <c r="AU588">
        <f>_xlfn.RANK.AVG(Table2[[#This Row],[Sharpe Ratio Z-Score]],Table2[Sharpe Ratio Z-Score])</f>
        <v>568</v>
      </c>
      <c r="AV588">
        <f>(Table2[[#This Row],[Rank 1Y]]+Table2[[#This Row],[Rank 6M]]+Table2[[#This Row],[Rank Sharpe]])/3</f>
        <v>539</v>
      </c>
    </row>
    <row r="589" spans="1:48" hidden="1" x14ac:dyDescent="0.3">
      <c r="A589" t="s">
        <v>1416</v>
      </c>
      <c r="B589" t="s">
        <v>1417</v>
      </c>
      <c r="C589" t="s">
        <v>3149</v>
      </c>
      <c r="D589" t="s">
        <v>473</v>
      </c>
      <c r="E589">
        <v>7547.1086165617899</v>
      </c>
      <c r="F589">
        <v>277</v>
      </c>
      <c r="G589">
        <v>-18.200788397104802</v>
      </c>
      <c r="H589">
        <f>(Table2[[#This Row],[1Y Return vs Nifty]]-AVERAGE(Table2[1Y Return vs Nifty]))/_xlfn.STDEV.P(Table2[1Y Return vs Nifty])</f>
        <v>-0.7220828207233071</v>
      </c>
      <c r="I589">
        <v>1.89492763870143</v>
      </c>
      <c r="J589">
        <f>(Table2[[#This Row],[1M Return vs Nifty]]-AVERAGE(Table2[1M Return vs Nifty]))/_xlfn.STDEV.P(Table2[1M Return vs Nifty])</f>
        <v>0.17379626864710951</v>
      </c>
      <c r="K589">
        <v>3.4148216793389801</v>
      </c>
      <c r="L589">
        <f>(Table2[[#This Row],[6M Return vs Nifty]]-AVERAGE(Table2[6M Return vs Nifty]))/_xlfn.STDEV.P(Table2[6M Return vs Nifty])</f>
        <v>-8.0709347127895209E-2</v>
      </c>
      <c r="M589">
        <v>5.7366245807469296</v>
      </c>
      <c r="N589">
        <f>(Table2[[#This Row],[1W Return vs Nifty]]-AVERAGE(Table2[1W Return vs Nifty]))/_xlfn.STDEV.P(Table2[1W Return vs Nifty])</f>
        <v>0.84350222258049512</v>
      </c>
      <c r="O589">
        <v>269.85000000000002</v>
      </c>
      <c r="P589">
        <v>275.78856485692199</v>
      </c>
      <c r="Q589">
        <v>270.03517955994101</v>
      </c>
      <c r="R589">
        <v>55.008623701220898</v>
      </c>
      <c r="S589" s="1">
        <f>(Table2[[#This Row],[Close Price]]-Table2[[#This Row],[20D EMA]])/Table2[[#This Row],[20D EMA]]</f>
        <v>2.6496201593477771E-2</v>
      </c>
      <c r="T589" s="1">
        <f>(Table2[[#This Row],[Close Price]]-Table2[[#This Row],[50D EMA]])/Table2[[#This Row],[50D EMA]]</f>
        <v>4.3926228185222037E-3</v>
      </c>
      <c r="U589" s="1">
        <f>(Table2[[#This Row],[Close Price]]-Table2[[#This Row],[200D EMA]])/Table2[[#This Row],[200D EMA]]</f>
        <v>2.5792270664174596E-2</v>
      </c>
      <c r="V589">
        <v>0.53744157656156499</v>
      </c>
      <c r="W589">
        <v>273</v>
      </c>
      <c r="X589">
        <v>279.60000000000002</v>
      </c>
      <c r="Y589">
        <v>241.05</v>
      </c>
      <c r="Z589">
        <v>279.60000000000002</v>
      </c>
      <c r="AA589">
        <v>273</v>
      </c>
      <c r="AB589">
        <v>279.60000000000002</v>
      </c>
      <c r="AC589" s="1">
        <f>(Table2[[#This Row],[Close Price]]/Table2[[#This Row],[Day Low]])-1</f>
        <v>1.46520146520146E-2</v>
      </c>
      <c r="AD589" s="1">
        <f>(Table2[[#This Row],[Day High]]/Table2[[#This Row],[Close Price]])-1</f>
        <v>9.3862815884477868E-3</v>
      </c>
      <c r="AE589" s="1">
        <f>(Table2[[#This Row],[Close Price]]/Table2[[#This Row],[Current Week Low]])-1</f>
        <v>0.14913918274216953</v>
      </c>
      <c r="AF589" s="1">
        <f>(Table2[[#This Row],[Current Week High]]/Table2[[#This Row],[Close Price]])-1</f>
        <v>9.3862815884477868E-3</v>
      </c>
      <c r="AG589" s="1">
        <f>(Table2[[#This Row],[Close Price]]/Table2[[#This Row],[Current Month Low]])-1</f>
        <v>1.46520146520146E-2</v>
      </c>
      <c r="AH589" s="1">
        <f>(Table2[[#This Row],[Current Month High]]/Table2[[#This Row],[Close Price]])-1</f>
        <v>9.3862815884477868E-3</v>
      </c>
      <c r="AI589">
        <v>17.509025270758102</v>
      </c>
      <c r="AJ589">
        <v>25.909090909090899</v>
      </c>
      <c r="AK589" t="str">
        <f>IF(AND(Table2[[#This Row],[20D EMA]]&gt;Table2[[#This Row],[50D EMA]],Table2[[#This Row],[50D EMA]]&gt;Table2[[#This Row],[200D EMA]]),"Uptrend","Downtrend/NoTrend")</f>
        <v>Downtrend/NoTrend</v>
      </c>
      <c r="AL589">
        <v>0.06</v>
      </c>
      <c r="AM589" t="s">
        <v>3181</v>
      </c>
      <c r="AN589">
        <v>-3.45</v>
      </c>
      <c r="AO589" t="s">
        <v>3180</v>
      </c>
      <c r="AP589">
        <v>-8.4144539017889999E-2</v>
      </c>
      <c r="AQ589">
        <f>(Table2[[#This Row],[Sharpe Ratio]]-AVERAGE(Table2[Sharpe Ratio]))/_xlfn.STDEV.P(Table2[Sharpe Ratio])</f>
        <v>-1.6866130956420042</v>
      </c>
      <c r="AR5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9">
        <f>_xlfn.RANK.AVG(Table2[[#This Row],[1Y Return vs Nifty Z-Score]],Table2[1Y Return vs Nifty Z-Score])</f>
        <v>571</v>
      </c>
      <c r="AT589">
        <f>_xlfn.RANK.AVG(Table2[[#This Row],[6M Return vs Nifty Z-Score]],Table2[6M Return vs Nifty Z-Score])</f>
        <v>349</v>
      </c>
      <c r="AU589">
        <f>_xlfn.RANK.AVG(Table2[[#This Row],[Sharpe Ratio Z-Score]],Table2[Sharpe Ratio Z-Score])</f>
        <v>699</v>
      </c>
      <c r="AV589">
        <f>(Table2[[#This Row],[Rank 1Y]]+Table2[[#This Row],[Rank 6M]]+Table2[[#This Row],[Rank Sharpe]])/3</f>
        <v>539.66666666666663</v>
      </c>
    </row>
    <row r="590" spans="1:48" hidden="1" x14ac:dyDescent="0.3">
      <c r="A590" t="s">
        <v>1342</v>
      </c>
      <c r="B590" t="s">
        <v>1343</v>
      </c>
      <c r="C590" t="s">
        <v>3149</v>
      </c>
      <c r="D590" t="s">
        <v>400</v>
      </c>
      <c r="E590">
        <v>8326.6968017441304</v>
      </c>
      <c r="F590">
        <v>209.72</v>
      </c>
      <c r="G590">
        <v>-22.311708671322702</v>
      </c>
      <c r="H590">
        <f>(Table2[[#This Row],[1Y Return vs Nifty]]-AVERAGE(Table2[1Y Return vs Nifty]))/_xlfn.STDEV.P(Table2[1Y Return vs Nifty])</f>
        <v>-0.79153669604830823</v>
      </c>
      <c r="I590">
        <v>1.4206388724733101</v>
      </c>
      <c r="J590">
        <f>(Table2[[#This Row],[1M Return vs Nifty]]-AVERAGE(Table2[1M Return vs Nifty]))/_xlfn.STDEV.P(Table2[1M Return vs Nifty])</f>
        <v>0.12311293966066196</v>
      </c>
      <c r="K590">
        <v>-22.542609247497602</v>
      </c>
      <c r="L590">
        <f>(Table2[[#This Row],[6M Return vs Nifty]]-AVERAGE(Table2[6M Return vs Nifty]))/_xlfn.STDEV.P(Table2[6M Return vs Nifty])</f>
        <v>-0.98368739961195861</v>
      </c>
      <c r="M590">
        <v>2.7089695284216302</v>
      </c>
      <c r="N590">
        <f>(Table2[[#This Row],[1W Return vs Nifty]]-AVERAGE(Table2[1W Return vs Nifty]))/_xlfn.STDEV.P(Table2[1W Return vs Nifty])</f>
        <v>0.2684655146264936</v>
      </c>
      <c r="O590">
        <v>208.86</v>
      </c>
      <c r="P590">
        <v>216.496867344669</v>
      </c>
      <c r="Q590">
        <v>221.66874058481301</v>
      </c>
      <c r="R590">
        <v>55.095079113252403</v>
      </c>
      <c r="S590" s="1">
        <f>(Table2[[#This Row],[Close Price]]-Table2[[#This Row],[20D EMA]])/Table2[[#This Row],[20D EMA]]</f>
        <v>4.1175907306328892E-3</v>
      </c>
      <c r="T590" s="1">
        <f>(Table2[[#This Row],[Close Price]]-Table2[[#This Row],[50D EMA]])/Table2[[#This Row],[50D EMA]]</f>
        <v>-3.1302380620039365E-2</v>
      </c>
      <c r="U590" s="1">
        <f>(Table2[[#This Row],[Close Price]]-Table2[[#This Row],[200D EMA]])/Table2[[#This Row],[200D EMA]]</f>
        <v>-5.39035885406733E-2</v>
      </c>
      <c r="V590">
        <v>0.66985382162317797</v>
      </c>
      <c r="W590">
        <v>209</v>
      </c>
      <c r="X590">
        <v>211.72</v>
      </c>
      <c r="Y590">
        <v>192.4</v>
      </c>
      <c r="Z590">
        <v>214.9</v>
      </c>
      <c r="AA590">
        <v>209</v>
      </c>
      <c r="AB590">
        <v>211.72</v>
      </c>
      <c r="AC590" s="1">
        <f>(Table2[[#This Row],[Close Price]]/Table2[[#This Row],[Day Low]])-1</f>
        <v>3.4449760765549176E-3</v>
      </c>
      <c r="AD590" s="1">
        <f>(Table2[[#This Row],[Day High]]/Table2[[#This Row],[Close Price]])-1</f>
        <v>9.5365248903298561E-3</v>
      </c>
      <c r="AE590" s="1">
        <f>(Table2[[#This Row],[Close Price]]/Table2[[#This Row],[Current Week Low]])-1</f>
        <v>9.0020790020789887E-2</v>
      </c>
      <c r="AF590" s="1">
        <f>(Table2[[#This Row],[Current Week High]]/Table2[[#This Row],[Close Price]])-1</f>
        <v>2.469959946595468E-2</v>
      </c>
      <c r="AG590" s="1">
        <f>(Table2[[#This Row],[Close Price]]/Table2[[#This Row],[Current Month Low]])-1</f>
        <v>3.4449760765549176E-3</v>
      </c>
      <c r="AH590" s="1">
        <f>(Table2[[#This Row],[Current Month High]]/Table2[[#This Row],[Close Price]])-1</f>
        <v>9.5365248903298561E-3</v>
      </c>
      <c r="AI590">
        <v>53.657257295441497</v>
      </c>
      <c r="AJ590">
        <v>17.096594081518699</v>
      </c>
      <c r="AK590" t="str">
        <f>IF(AND(Table2[[#This Row],[20D EMA]]&gt;Table2[[#This Row],[50D EMA]],Table2[[#This Row],[50D EMA]]&gt;Table2[[#This Row],[200D EMA]]),"Uptrend","Downtrend/NoTrend")</f>
        <v>Downtrend/NoTrend</v>
      </c>
      <c r="AL590">
        <v>-0.05</v>
      </c>
      <c r="AM590" t="s">
        <v>3180</v>
      </c>
      <c r="AN590">
        <v>-3.36</v>
      </c>
      <c r="AO590" t="s">
        <v>3180</v>
      </c>
      <c r="AP590">
        <v>4.7385880644732002E-2</v>
      </c>
      <c r="AQ590">
        <f>(Table2[[#This Row],[Sharpe Ratio]]-AVERAGE(Table2[Sharpe Ratio]))/_xlfn.STDEV.P(Table2[Sharpe Ratio])</f>
        <v>-0.1241059096606406</v>
      </c>
      <c r="AR5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0">
        <f>_xlfn.RANK.AVG(Table2[[#This Row],[1Y Return vs Nifty Z-Score]],Table2[1Y Return vs Nifty Z-Score])</f>
        <v>599</v>
      </c>
      <c r="AT590">
        <f>_xlfn.RANK.AVG(Table2[[#This Row],[6M Return vs Nifty Z-Score]],Table2[6M Return vs Nifty Z-Score])</f>
        <v>649</v>
      </c>
      <c r="AU590">
        <f>_xlfn.RANK.AVG(Table2[[#This Row],[Sharpe Ratio Z-Score]],Table2[Sharpe Ratio Z-Score])</f>
        <v>373</v>
      </c>
      <c r="AV590">
        <f>(Table2[[#This Row],[Rank 1Y]]+Table2[[#This Row],[Rank 6M]]+Table2[[#This Row],[Rank Sharpe]])/3</f>
        <v>540.33333333333337</v>
      </c>
    </row>
    <row r="591" spans="1:48" hidden="1" x14ac:dyDescent="0.3">
      <c r="A591" t="s">
        <v>1767</v>
      </c>
      <c r="B591" t="s">
        <v>1768</v>
      </c>
      <c r="C591" t="s">
        <v>3149</v>
      </c>
      <c r="D591" t="s">
        <v>473</v>
      </c>
      <c r="E591">
        <v>4471.4988349628902</v>
      </c>
      <c r="F591">
        <v>818.55</v>
      </c>
      <c r="G591">
        <v>-16.258534284814999</v>
      </c>
      <c r="H591">
        <f>(Table2[[#This Row],[1Y Return vs Nifty]]-AVERAGE(Table2[1Y Return vs Nifty]))/_xlfn.STDEV.P(Table2[1Y Return vs Nifty])</f>
        <v>-0.68926849547101043</v>
      </c>
      <c r="I591">
        <v>-5.4626482278782698</v>
      </c>
      <c r="J591">
        <f>(Table2[[#This Row],[1M Return vs Nifty]]-AVERAGE(Table2[1M Return vs Nifty]))/_xlfn.STDEV.P(Table2[1M Return vs Nifty])</f>
        <v>-0.61244718627218353</v>
      </c>
      <c r="K591">
        <v>4.1224547998036503</v>
      </c>
      <c r="L591">
        <f>(Table2[[#This Row],[6M Return vs Nifty]]-AVERAGE(Table2[6M Return vs Nifty]))/_xlfn.STDEV.P(Table2[6M Return vs Nifty])</f>
        <v>-5.6092998199088473E-2</v>
      </c>
      <c r="M591">
        <v>2.6886997893427398</v>
      </c>
      <c r="N591">
        <f>(Table2[[#This Row],[1W Return vs Nifty]]-AVERAGE(Table2[1W Return vs Nifty]))/_xlfn.STDEV.P(Table2[1W Return vs Nifty])</f>
        <v>0.26461572202146755</v>
      </c>
      <c r="O591">
        <v>824.36</v>
      </c>
      <c r="P591">
        <v>850.14108270106101</v>
      </c>
      <c r="Q591">
        <v>818.53171619925695</v>
      </c>
      <c r="R591">
        <v>39.252617157968203</v>
      </c>
      <c r="S591" s="1">
        <f>(Table2[[#This Row],[Close Price]]-Table2[[#This Row],[20D EMA]])/Table2[[#This Row],[20D EMA]]</f>
        <v>-7.0478916978020025E-3</v>
      </c>
      <c r="T591" s="1">
        <f>(Table2[[#This Row],[Close Price]]-Table2[[#This Row],[50D EMA]])/Table2[[#This Row],[50D EMA]]</f>
        <v>-3.7159811875800822E-2</v>
      </c>
      <c r="U591" s="1">
        <f>(Table2[[#This Row],[Close Price]]-Table2[[#This Row],[200D EMA]])/Table2[[#This Row],[200D EMA]]</f>
        <v>2.2337314952076371E-5</v>
      </c>
      <c r="V591">
        <v>0.32915662487238001</v>
      </c>
      <c r="W591">
        <v>813.95</v>
      </c>
      <c r="X591">
        <v>824.5</v>
      </c>
      <c r="Y591">
        <v>751.3</v>
      </c>
      <c r="Z591">
        <v>824.5</v>
      </c>
      <c r="AA591">
        <v>813.95</v>
      </c>
      <c r="AB591">
        <v>824.5</v>
      </c>
      <c r="AC591" s="1">
        <f>(Table2[[#This Row],[Close Price]]/Table2[[#This Row],[Day Low]])-1</f>
        <v>5.6514527919404589E-3</v>
      </c>
      <c r="AD591" s="1">
        <f>(Table2[[#This Row],[Day High]]/Table2[[#This Row],[Close Price]])-1</f>
        <v>7.2689511941848028E-3</v>
      </c>
      <c r="AE591" s="1">
        <f>(Table2[[#This Row],[Close Price]]/Table2[[#This Row],[Current Week Low]])-1</f>
        <v>8.9511513376813623E-2</v>
      </c>
      <c r="AF591" s="1">
        <f>(Table2[[#This Row],[Current Week High]]/Table2[[#This Row],[Close Price]])-1</f>
        <v>7.2689511941848028E-3</v>
      </c>
      <c r="AG591" s="1">
        <f>(Table2[[#This Row],[Close Price]]/Table2[[#This Row],[Current Month Low]])-1</f>
        <v>5.6514527919404589E-3</v>
      </c>
      <c r="AH591" s="1">
        <f>(Table2[[#This Row],[Current Month High]]/Table2[[#This Row],[Close Price]])-1</f>
        <v>7.2689511941848028E-3</v>
      </c>
      <c r="AI591">
        <v>18.8320811190519</v>
      </c>
      <c r="AJ591">
        <v>24.5985234797168</v>
      </c>
      <c r="AK591" t="str">
        <f>IF(AND(Table2[[#This Row],[20D EMA]]&gt;Table2[[#This Row],[50D EMA]],Table2[[#This Row],[50D EMA]]&gt;Table2[[#This Row],[200D EMA]]),"Uptrend","Downtrend/NoTrend")</f>
        <v>Downtrend/NoTrend</v>
      </c>
      <c r="AL591">
        <v>-0.09</v>
      </c>
      <c r="AM591" t="s">
        <v>3180</v>
      </c>
      <c r="AN591">
        <v>-6.33</v>
      </c>
      <c r="AO591" t="s">
        <v>3180</v>
      </c>
      <c r="AP591">
        <v>-0.13221681244915501</v>
      </c>
      <c r="AQ591">
        <f>(Table2[[#This Row],[Sharpe Ratio]]-AVERAGE(Table2[Sharpe Ratio]))/_xlfn.STDEV.P(Table2[Sharpe Ratio])</f>
        <v>-2.2576845852295806</v>
      </c>
      <c r="AR5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1">
        <f>_xlfn.RANK.AVG(Table2[[#This Row],[1Y Return vs Nifty Z-Score]],Table2[1Y Return vs Nifty Z-Score])</f>
        <v>557</v>
      </c>
      <c r="AT591">
        <f>_xlfn.RANK.AVG(Table2[[#This Row],[6M Return vs Nifty Z-Score]],Table2[6M Return vs Nifty Z-Score])</f>
        <v>337</v>
      </c>
      <c r="AU591">
        <f>_xlfn.RANK.AVG(Table2[[#This Row],[Sharpe Ratio Z-Score]],Table2[Sharpe Ratio Z-Score])</f>
        <v>728</v>
      </c>
      <c r="AV591">
        <f>(Table2[[#This Row],[Rank 1Y]]+Table2[[#This Row],[Rank 6M]]+Table2[[#This Row],[Rank Sharpe]])/3</f>
        <v>540.66666666666663</v>
      </c>
    </row>
    <row r="592" spans="1:48" hidden="1" x14ac:dyDescent="0.3">
      <c r="A592" t="s">
        <v>213</v>
      </c>
      <c r="B592" t="s">
        <v>214</v>
      </c>
      <c r="C592" t="s">
        <v>3140</v>
      </c>
      <c r="D592" t="s">
        <v>215</v>
      </c>
      <c r="E592">
        <v>117242.711571284</v>
      </c>
      <c r="F592">
        <v>978.75</v>
      </c>
      <c r="G592">
        <v>2.5179795630368602</v>
      </c>
      <c r="H592">
        <f>(Table2[[#This Row],[1Y Return vs Nifty]]-AVERAGE(Table2[1Y Return vs Nifty]))/_xlfn.STDEV.P(Table2[1Y Return vs Nifty])</f>
        <v>-0.37203985447651544</v>
      </c>
      <c r="I592">
        <v>1.03873655749204</v>
      </c>
      <c r="J592">
        <f>(Table2[[#This Row],[1M Return vs Nifty]]-AVERAGE(Table2[1M Return vs Nifty]))/_xlfn.STDEV.P(Table2[1M Return vs Nifty])</f>
        <v>8.2302188807727161E-2</v>
      </c>
      <c r="K592">
        <v>-14.556337671134999</v>
      </c>
      <c r="L592">
        <f>(Table2[[#This Row],[6M Return vs Nifty]]-AVERAGE(Table2[6M Return vs Nifty]))/_xlfn.STDEV.P(Table2[6M Return vs Nifty])</f>
        <v>-0.70586992318454123</v>
      </c>
      <c r="M592">
        <v>-0.249041472180553</v>
      </c>
      <c r="N592">
        <f>(Table2[[#This Row],[1W Return vs Nifty]]-AVERAGE(Table2[1W Return vs Nifty]))/_xlfn.STDEV.P(Table2[1W Return vs Nifty])</f>
        <v>-0.29334383237016198</v>
      </c>
      <c r="O592">
        <v>980.41</v>
      </c>
      <c r="P592">
        <v>1002.54238204848</v>
      </c>
      <c r="Q592">
        <v>1036.7203818036</v>
      </c>
      <c r="R592">
        <v>40.010068509880099</v>
      </c>
      <c r="S592" s="1">
        <f>(Table2[[#This Row],[Close Price]]-Table2[[#This Row],[20D EMA]])/Table2[[#This Row],[20D EMA]]</f>
        <v>-1.693169184320813E-3</v>
      </c>
      <c r="T592" s="1">
        <f>(Table2[[#This Row],[Close Price]]-Table2[[#This Row],[50D EMA]])/Table2[[#This Row],[50D EMA]]</f>
        <v>-2.3732046120449692E-2</v>
      </c>
      <c r="U592" s="1">
        <f>(Table2[[#This Row],[Close Price]]-Table2[[#This Row],[200D EMA]])/Table2[[#This Row],[200D EMA]]</f>
        <v>-5.5917085089759684E-2</v>
      </c>
      <c r="V592">
        <v>0.61904416770244997</v>
      </c>
      <c r="W592">
        <v>970.1</v>
      </c>
      <c r="X592">
        <v>990</v>
      </c>
      <c r="Y592">
        <v>891.05</v>
      </c>
      <c r="Z592">
        <v>990</v>
      </c>
      <c r="AA592">
        <v>970.1</v>
      </c>
      <c r="AB592">
        <v>990</v>
      </c>
      <c r="AC592" s="1">
        <f>(Table2[[#This Row],[Close Price]]/Table2[[#This Row],[Day Low]])-1</f>
        <v>8.916606535408711E-3</v>
      </c>
      <c r="AD592" s="1">
        <f>(Table2[[#This Row],[Day High]]/Table2[[#This Row],[Close Price]])-1</f>
        <v>1.1494252873563315E-2</v>
      </c>
      <c r="AE592" s="1">
        <f>(Table2[[#This Row],[Close Price]]/Table2[[#This Row],[Current Week Low]])-1</f>
        <v>9.8423208574154097E-2</v>
      </c>
      <c r="AF592" s="1">
        <f>(Table2[[#This Row],[Current Week High]]/Table2[[#This Row],[Close Price]])-1</f>
        <v>1.1494252873563315E-2</v>
      </c>
      <c r="AG592" s="1">
        <f>(Table2[[#This Row],[Close Price]]/Table2[[#This Row],[Current Month Low]])-1</f>
        <v>8.916606535408711E-3</v>
      </c>
      <c r="AH592" s="1">
        <f>(Table2[[#This Row],[Current Month High]]/Table2[[#This Row],[Close Price]])-1</f>
        <v>1.1494252873563315E-2</v>
      </c>
      <c r="AI592">
        <v>37.726692209450803</v>
      </c>
      <c r="AJ592">
        <v>35.9375</v>
      </c>
      <c r="AK592" t="str">
        <f>IF(AND(Table2[[#This Row],[20D EMA]]&gt;Table2[[#This Row],[50D EMA]],Table2[[#This Row],[50D EMA]]&gt;Table2[[#This Row],[200D EMA]]),"Uptrend","Downtrend/NoTrend")</f>
        <v>Downtrend/NoTrend</v>
      </c>
      <c r="AL592">
        <v>-0.06</v>
      </c>
      <c r="AM592" t="s">
        <v>3180</v>
      </c>
      <c r="AN592">
        <v>-5.22</v>
      </c>
      <c r="AO592" t="s">
        <v>3180</v>
      </c>
      <c r="AP592">
        <v>-3.5532296277642997E-2</v>
      </c>
      <c r="AQ592">
        <f>(Table2[[#This Row],[Sharpe Ratio]]-AVERAGE(Table2[Sharpe Ratio]))/_xlfn.STDEV.P(Table2[Sharpe Ratio])</f>
        <v>-1.1091270752739602</v>
      </c>
      <c r="AR5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2">
        <f>_xlfn.RANK.AVG(Table2[[#This Row],[1Y Return vs Nifty Z-Score]],Table2[1Y Return vs Nifty Z-Score])</f>
        <v>434</v>
      </c>
      <c r="AT592">
        <f>_xlfn.RANK.AVG(Table2[[#This Row],[6M Return vs Nifty Z-Score]],Table2[6M Return vs Nifty Z-Score])</f>
        <v>556</v>
      </c>
      <c r="AU592">
        <f>_xlfn.RANK.AVG(Table2[[#This Row],[Sharpe Ratio Z-Score]],Table2[Sharpe Ratio Z-Score])</f>
        <v>633</v>
      </c>
      <c r="AV592">
        <f>(Table2[[#This Row],[Rank 1Y]]+Table2[[#This Row],[Rank 6M]]+Table2[[#This Row],[Rank Sharpe]])/3</f>
        <v>541</v>
      </c>
    </row>
    <row r="593" spans="1:48" hidden="1" x14ac:dyDescent="0.3">
      <c r="A593" t="s">
        <v>1246</v>
      </c>
      <c r="B593" t="s">
        <v>1247</v>
      </c>
      <c r="C593" t="s">
        <v>3135</v>
      </c>
      <c r="D593" t="s">
        <v>136</v>
      </c>
      <c r="E593">
        <v>9337.8558936554291</v>
      </c>
      <c r="F593">
        <v>86.98</v>
      </c>
      <c r="G593">
        <v>-22.3683773618712</v>
      </c>
      <c r="H593">
        <f>(Table2[[#This Row],[1Y Return vs Nifty]]-AVERAGE(Table2[1Y Return vs Nifty]))/_xlfn.STDEV.P(Table2[1Y Return vs Nifty])</f>
        <v>-0.79249411188360686</v>
      </c>
      <c r="I593">
        <v>-2.4656800114254098</v>
      </c>
      <c r="J593">
        <f>(Table2[[#This Row],[1M Return vs Nifty]]-AVERAGE(Table2[1M Return vs Nifty]))/_xlfn.STDEV.P(Table2[1M Return vs Nifty])</f>
        <v>-0.29218590898241259</v>
      </c>
      <c r="K593">
        <v>-8.9015180190019692</v>
      </c>
      <c r="L593">
        <f>(Table2[[#This Row],[6M Return vs Nifty]]-AVERAGE(Table2[6M Return vs Nifty]))/_xlfn.STDEV.P(Table2[6M Return vs Nifty])</f>
        <v>-0.50915638666299856</v>
      </c>
      <c r="M593">
        <v>6.4348702418789898</v>
      </c>
      <c r="N593">
        <f>(Table2[[#This Row],[1W Return vs Nifty]]-AVERAGE(Table2[1W Return vs Nifty]))/_xlfn.STDEV.P(Table2[1W Return vs Nifty])</f>
        <v>0.97611867966736587</v>
      </c>
      <c r="O593">
        <v>85.68</v>
      </c>
      <c r="P593">
        <v>86.309825624271397</v>
      </c>
      <c r="Q593">
        <v>85.741093772273004</v>
      </c>
      <c r="R593">
        <v>46.261608050157498</v>
      </c>
      <c r="S593" s="1">
        <f>(Table2[[#This Row],[Close Price]]-Table2[[#This Row],[20D EMA]])/Table2[[#This Row],[20D EMA]]</f>
        <v>1.517273576097102E-2</v>
      </c>
      <c r="T593" s="1">
        <f>(Table2[[#This Row],[Close Price]]-Table2[[#This Row],[50D EMA]])/Table2[[#This Row],[50D EMA]]</f>
        <v>7.7647518214907082E-3</v>
      </c>
      <c r="U593" s="1">
        <f>(Table2[[#This Row],[Close Price]]-Table2[[#This Row],[200D EMA]])/Table2[[#This Row],[200D EMA]]</f>
        <v>1.4449386790160567E-2</v>
      </c>
      <c r="V593">
        <v>0.49161777165569198</v>
      </c>
      <c r="W593">
        <v>86</v>
      </c>
      <c r="X593">
        <v>88.36</v>
      </c>
      <c r="Y593">
        <v>79.22</v>
      </c>
      <c r="Z593">
        <v>88.36</v>
      </c>
      <c r="AA593">
        <v>86</v>
      </c>
      <c r="AB593">
        <v>88.36</v>
      </c>
      <c r="AC593" s="1">
        <f>(Table2[[#This Row],[Close Price]]/Table2[[#This Row],[Day Low]])-1</f>
        <v>1.1395348837209385E-2</v>
      </c>
      <c r="AD593" s="1">
        <f>(Table2[[#This Row],[Day High]]/Table2[[#This Row],[Close Price]])-1</f>
        <v>1.5865716256610707E-2</v>
      </c>
      <c r="AE593" s="1">
        <f>(Table2[[#This Row],[Close Price]]/Table2[[#This Row],[Current Week Low]])-1</f>
        <v>9.7955061853067571E-2</v>
      </c>
      <c r="AF593" s="1">
        <f>(Table2[[#This Row],[Current Week High]]/Table2[[#This Row],[Close Price]])-1</f>
        <v>1.5865716256610707E-2</v>
      </c>
      <c r="AG593" s="1">
        <f>(Table2[[#This Row],[Close Price]]/Table2[[#This Row],[Current Month Low]])-1</f>
        <v>1.1395348837209385E-2</v>
      </c>
      <c r="AH593" s="1">
        <f>(Table2[[#This Row],[Current Month High]]/Table2[[#This Row],[Close Price]])-1</f>
        <v>1.5865716256610707E-2</v>
      </c>
      <c r="AI593">
        <v>21.648654863186898</v>
      </c>
      <c r="AJ593">
        <v>20.138121546961301</v>
      </c>
      <c r="AK593" t="str">
        <f>IF(AND(Table2[[#This Row],[20D EMA]]&gt;Table2[[#This Row],[50D EMA]],Table2[[#This Row],[50D EMA]]&gt;Table2[[#This Row],[200D EMA]]),"Uptrend","Downtrend/NoTrend")</f>
        <v>Downtrend/NoTrend</v>
      </c>
      <c r="AL593">
        <v>-0.03</v>
      </c>
      <c r="AM593" t="s">
        <v>3180</v>
      </c>
      <c r="AN593">
        <v>-3.57</v>
      </c>
      <c r="AO593" t="s">
        <v>3180</v>
      </c>
      <c r="AQ593">
        <f>(Table2[[#This Row],[Sharpe Ratio]]-AVERAGE(Table2[Sharpe Ratio]))/_xlfn.STDEV.P(Table2[Sharpe Ratio])</f>
        <v>-0.68702344015560113</v>
      </c>
      <c r="AR5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3">
        <f>_xlfn.RANK.AVG(Table2[[#This Row],[1Y Return vs Nifty Z-Score]],Table2[1Y Return vs Nifty Z-Score])</f>
        <v>600</v>
      </c>
      <c r="AT593">
        <f>_xlfn.RANK.AVG(Table2[[#This Row],[6M Return vs Nifty Z-Score]],Table2[6M Return vs Nifty Z-Score])</f>
        <v>498</v>
      </c>
      <c r="AU593">
        <f>_xlfn.RANK.AVG(Table2[[#This Row],[Sharpe Ratio Z-Score]],Table2[Sharpe Ratio Z-Score])</f>
        <v>529.5</v>
      </c>
      <c r="AV593">
        <f>(Table2[[#This Row],[Rank 1Y]]+Table2[[#This Row],[Rank 6M]]+Table2[[#This Row],[Rank Sharpe]])/3</f>
        <v>542.5</v>
      </c>
    </row>
    <row r="594" spans="1:48" hidden="1" x14ac:dyDescent="0.3">
      <c r="A594" t="s">
        <v>553</v>
      </c>
      <c r="B594" t="s">
        <v>554</v>
      </c>
      <c r="C594" t="s">
        <v>3133</v>
      </c>
      <c r="D594" t="s">
        <v>194</v>
      </c>
      <c r="E594">
        <v>35729.6974866936</v>
      </c>
      <c r="F594">
        <v>523.35</v>
      </c>
      <c r="G594">
        <v>1.2634158069053401</v>
      </c>
      <c r="H594">
        <f>(Table2[[#This Row],[1Y Return vs Nifty]]-AVERAGE(Table2[1Y Return vs Nifty]))/_xlfn.STDEV.P(Table2[1Y Return vs Nifty])</f>
        <v>-0.39323567168856322</v>
      </c>
      <c r="I594">
        <v>-10.561310758488</v>
      </c>
      <c r="J594">
        <f>(Table2[[#This Row],[1M Return vs Nifty]]-AVERAGE(Table2[1M Return vs Nifty]))/_xlfn.STDEV.P(Table2[1M Return vs Nifty])</f>
        <v>-1.1572992022389177</v>
      </c>
      <c r="K594">
        <v>-10.0783427487697</v>
      </c>
      <c r="L594">
        <f>(Table2[[#This Row],[6M Return vs Nifty]]-AVERAGE(Table2[6M Return vs Nifty]))/_xlfn.STDEV.P(Table2[6M Return vs Nifty])</f>
        <v>-0.55009444812200492</v>
      </c>
      <c r="M594">
        <v>-3.4735593884326801</v>
      </c>
      <c r="N594">
        <f>(Table2[[#This Row],[1W Return vs Nifty]]-AVERAGE(Table2[1W Return vs Nifty]))/_xlfn.STDEV.P(Table2[1W Return vs Nifty])</f>
        <v>-0.90577032589565298</v>
      </c>
      <c r="O594">
        <v>554.83000000000004</v>
      </c>
      <c r="P594">
        <v>584.45352729432898</v>
      </c>
      <c r="Q594">
        <v>575.77054951156299</v>
      </c>
      <c r="R594">
        <v>19.966302725176099</v>
      </c>
      <c r="S594" s="1">
        <f>(Table2[[#This Row],[Close Price]]-Table2[[#This Row],[20D EMA]])/Table2[[#This Row],[20D EMA]]</f>
        <v>-5.6738099958545889E-2</v>
      </c>
      <c r="T594" s="1">
        <f>(Table2[[#This Row],[Close Price]]-Table2[[#This Row],[50D EMA]])/Table2[[#This Row],[50D EMA]]</f>
        <v>-0.10454813674784687</v>
      </c>
      <c r="U594" s="1">
        <f>(Table2[[#This Row],[Close Price]]-Table2[[#This Row],[200D EMA]])/Table2[[#This Row],[200D EMA]]</f>
        <v>-9.1044166041546082E-2</v>
      </c>
      <c r="V594">
        <v>0.42378204509599299</v>
      </c>
      <c r="W594">
        <v>521.1</v>
      </c>
      <c r="X594">
        <v>525.4</v>
      </c>
      <c r="Y594">
        <v>517</v>
      </c>
      <c r="Z594">
        <v>533.54999999999995</v>
      </c>
      <c r="AA594">
        <v>521.1</v>
      </c>
      <c r="AB594">
        <v>525.4</v>
      </c>
      <c r="AC594" s="1">
        <f>(Table2[[#This Row],[Close Price]]/Table2[[#This Row],[Day Low]])-1</f>
        <v>4.3177892918826455E-3</v>
      </c>
      <c r="AD594" s="1">
        <f>(Table2[[#This Row],[Day High]]/Table2[[#This Row],[Close Price]])-1</f>
        <v>3.9170727046908826E-3</v>
      </c>
      <c r="AE594" s="1">
        <f>(Table2[[#This Row],[Close Price]]/Table2[[#This Row],[Current Week Low]])-1</f>
        <v>1.2282398452611254E-2</v>
      </c>
      <c r="AF594" s="1">
        <f>(Table2[[#This Row],[Current Week High]]/Table2[[#This Row],[Close Price]])-1</f>
        <v>1.9489825164803465E-2</v>
      </c>
      <c r="AG594" s="1">
        <f>(Table2[[#This Row],[Close Price]]/Table2[[#This Row],[Current Month Low]])-1</f>
        <v>4.3177892918826455E-3</v>
      </c>
      <c r="AH594" s="1">
        <f>(Table2[[#This Row],[Current Month High]]/Table2[[#This Row],[Close Price]])-1</f>
        <v>3.9170727046908826E-3</v>
      </c>
      <c r="AI594">
        <v>31.8333811025126</v>
      </c>
      <c r="AJ594">
        <v>30.105655686761899</v>
      </c>
      <c r="AK594" t="str">
        <f>IF(AND(Table2[[#This Row],[20D EMA]]&gt;Table2[[#This Row],[50D EMA]],Table2[[#This Row],[50D EMA]]&gt;Table2[[#This Row],[200D EMA]]),"Uptrend","Downtrend/NoTrend")</f>
        <v>Downtrend/NoTrend</v>
      </c>
      <c r="AL594">
        <v>-0.06</v>
      </c>
      <c r="AM594" t="s">
        <v>3180</v>
      </c>
      <c r="AN594">
        <v>-10.74</v>
      </c>
      <c r="AO594" t="s">
        <v>3180</v>
      </c>
      <c r="AP594">
        <v>-5.7422005013809001E-2</v>
      </c>
      <c r="AQ594">
        <f>(Table2[[#This Row],[Sharpe Ratio]]-AVERAGE(Table2[Sharpe Ratio]))/_xlfn.STDEV.P(Table2[Sharpe Ratio])</f>
        <v>-1.3691644665255758</v>
      </c>
      <c r="AR5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4">
        <f>_xlfn.RANK.AVG(Table2[[#This Row],[1Y Return vs Nifty Z-Score]],Table2[1Y Return vs Nifty Z-Score])</f>
        <v>447</v>
      </c>
      <c r="AT594">
        <f>_xlfn.RANK.AVG(Table2[[#This Row],[6M Return vs Nifty Z-Score]],Table2[6M Return vs Nifty Z-Score])</f>
        <v>509</v>
      </c>
      <c r="AU594">
        <f>_xlfn.RANK.AVG(Table2[[#This Row],[Sharpe Ratio Z-Score]],Table2[Sharpe Ratio Z-Score])</f>
        <v>673</v>
      </c>
      <c r="AV594">
        <f>(Table2[[#This Row],[Rank 1Y]]+Table2[[#This Row],[Rank 6M]]+Table2[[#This Row],[Rank Sharpe]])/3</f>
        <v>543</v>
      </c>
    </row>
    <row r="595" spans="1:48" hidden="1" x14ac:dyDescent="0.3">
      <c r="A595" t="s">
        <v>1074</v>
      </c>
      <c r="B595" t="s">
        <v>1075</v>
      </c>
      <c r="C595" t="s">
        <v>3146</v>
      </c>
      <c r="D595" t="s">
        <v>75</v>
      </c>
      <c r="E595">
        <v>12240.7028263054</v>
      </c>
      <c r="F595">
        <v>595.9</v>
      </c>
      <c r="G595">
        <v>-40.164634060479997</v>
      </c>
      <c r="H595">
        <f>(Table2[[#This Row],[1Y Return vs Nifty]]-AVERAGE(Table2[1Y Return vs Nifty]))/_xlfn.STDEV.P(Table2[1Y Return vs Nifty])</f>
        <v>-1.0931613376015865</v>
      </c>
      <c r="I595">
        <v>2.9984305218801599</v>
      </c>
      <c r="J595">
        <f>(Table2[[#This Row],[1M Return vs Nifty]]-AVERAGE(Table2[1M Return vs Nifty]))/_xlfn.STDEV.P(Table2[1M Return vs Nifty])</f>
        <v>0.29171852118205693</v>
      </c>
      <c r="K595">
        <v>-15.1092106796903</v>
      </c>
      <c r="L595">
        <f>(Table2[[#This Row],[6M Return vs Nifty]]-AVERAGE(Table2[6M Return vs Nifty]))/_xlfn.STDEV.P(Table2[6M Return vs Nifty])</f>
        <v>-0.72510265056589895</v>
      </c>
      <c r="M595">
        <v>2.0757863897892301</v>
      </c>
      <c r="N595">
        <f>(Table2[[#This Row],[1W Return vs Nifty]]-AVERAGE(Table2[1W Return vs Nifty]))/_xlfn.STDEV.P(Table2[1W Return vs Nifty])</f>
        <v>0.14820625745268884</v>
      </c>
      <c r="O595">
        <v>589.28</v>
      </c>
      <c r="P595">
        <v>597.64466097204797</v>
      </c>
      <c r="Q595">
        <v>627.42268222955101</v>
      </c>
      <c r="R595">
        <v>33.6821714494031</v>
      </c>
      <c r="S595" s="1">
        <f>(Table2[[#This Row],[Close Price]]-Table2[[#This Row],[20D EMA]])/Table2[[#This Row],[20D EMA]]</f>
        <v>1.1234048330165634E-2</v>
      </c>
      <c r="T595" s="1">
        <f>(Table2[[#This Row],[Close Price]]-Table2[[#This Row],[50D EMA]])/Table2[[#This Row],[50D EMA]]</f>
        <v>-2.9192279057765965E-3</v>
      </c>
      <c r="U595" s="1">
        <f>(Table2[[#This Row],[Close Price]]-Table2[[#This Row],[200D EMA]])/Table2[[#This Row],[200D EMA]]</f>
        <v>-5.0241540706712995E-2</v>
      </c>
      <c r="V595">
        <v>0.30523022738853001</v>
      </c>
      <c r="W595">
        <v>595.04999999999995</v>
      </c>
      <c r="X595">
        <v>602.75</v>
      </c>
      <c r="Y595">
        <v>558.85</v>
      </c>
      <c r="Z595">
        <v>602.75</v>
      </c>
      <c r="AA595">
        <v>595.04999999999995</v>
      </c>
      <c r="AB595">
        <v>602.75</v>
      </c>
      <c r="AC595" s="1">
        <f>(Table2[[#This Row],[Close Price]]/Table2[[#This Row],[Day Low]])-1</f>
        <v>1.428451390639518E-3</v>
      </c>
      <c r="AD595" s="1">
        <f>(Table2[[#This Row],[Day High]]/Table2[[#This Row],[Close Price]])-1</f>
        <v>1.1495217318342021E-2</v>
      </c>
      <c r="AE595" s="1">
        <f>(Table2[[#This Row],[Close Price]]/Table2[[#This Row],[Current Week Low]])-1</f>
        <v>6.629685962243892E-2</v>
      </c>
      <c r="AF595" s="1">
        <f>(Table2[[#This Row],[Current Week High]]/Table2[[#This Row],[Close Price]])-1</f>
        <v>1.1495217318342021E-2</v>
      </c>
      <c r="AG595" s="1">
        <f>(Table2[[#This Row],[Close Price]]/Table2[[#This Row],[Current Month Low]])-1</f>
        <v>1.428451390639518E-3</v>
      </c>
      <c r="AH595" s="1">
        <f>(Table2[[#This Row],[Current Month High]]/Table2[[#This Row],[Close Price]])-1</f>
        <v>1.1495217318342021E-2</v>
      </c>
      <c r="AI595">
        <v>38.278234603121298</v>
      </c>
      <c r="AJ595">
        <v>18.175508180466</v>
      </c>
      <c r="AK595" t="str">
        <f>IF(AND(Table2[[#This Row],[20D EMA]]&gt;Table2[[#This Row],[50D EMA]],Table2[[#This Row],[50D EMA]]&gt;Table2[[#This Row],[200D EMA]]),"Uptrend","Downtrend/NoTrend")</f>
        <v>Downtrend/NoTrend</v>
      </c>
      <c r="AL595">
        <v>0.02</v>
      </c>
      <c r="AM595" t="s">
        <v>3181</v>
      </c>
      <c r="AN595">
        <v>-5.16</v>
      </c>
      <c r="AO595" t="s">
        <v>3180</v>
      </c>
      <c r="AP595">
        <v>4.6122699319151E-2</v>
      </c>
      <c r="AQ595">
        <f>(Table2[[#This Row],[Sharpe Ratio]]-AVERAGE(Table2[Sharpe Ratio]))/_xlfn.STDEV.P(Table2[Sharpe Ratio])</f>
        <v>-0.13911179121625666</v>
      </c>
      <c r="AR5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5">
        <f>_xlfn.RANK.AVG(Table2[[#This Row],[1Y Return vs Nifty Z-Score]],Table2[1Y Return vs Nifty Z-Score])</f>
        <v>683</v>
      </c>
      <c r="AT595">
        <f>_xlfn.RANK.AVG(Table2[[#This Row],[6M Return vs Nifty Z-Score]],Table2[6M Return vs Nifty Z-Score])</f>
        <v>568</v>
      </c>
      <c r="AU595">
        <f>_xlfn.RANK.AVG(Table2[[#This Row],[Sharpe Ratio Z-Score]],Table2[Sharpe Ratio Z-Score])</f>
        <v>378</v>
      </c>
      <c r="AV595">
        <f>(Table2[[#This Row],[Rank 1Y]]+Table2[[#This Row],[Rank 6M]]+Table2[[#This Row],[Rank Sharpe]])/3</f>
        <v>543</v>
      </c>
    </row>
    <row r="596" spans="1:48" hidden="1" x14ac:dyDescent="0.3">
      <c r="A596" t="s">
        <v>60</v>
      </c>
      <c r="B596" t="s">
        <v>61</v>
      </c>
      <c r="C596" t="s">
        <v>3141</v>
      </c>
      <c r="D596" t="s">
        <v>62</v>
      </c>
      <c r="E596">
        <v>348167.74399803899</v>
      </c>
      <c r="F596">
        <v>11110</v>
      </c>
      <c r="G596">
        <v>-19.364679121179101</v>
      </c>
      <c r="H596">
        <f>(Table2[[#This Row],[1Y Return vs Nifty]]-AVERAGE(Table2[1Y Return vs Nifty]))/_xlfn.STDEV.P(Table2[1Y Return vs Nifty])</f>
        <v>-0.74174671976527051</v>
      </c>
      <c r="I596">
        <v>-10.529324866409199</v>
      </c>
      <c r="J596">
        <f>(Table2[[#This Row],[1M Return vs Nifty]]-AVERAGE(Table2[1M Return vs Nifty]))/_xlfn.STDEV.P(Table2[1M Return vs Nifty])</f>
        <v>-1.1538811337401687</v>
      </c>
      <c r="K596">
        <v>-20.7576862888065</v>
      </c>
      <c r="L596">
        <f>(Table2[[#This Row],[6M Return vs Nifty]]-AVERAGE(Table2[6M Return vs Nifty]))/_xlfn.STDEV.P(Table2[6M Return vs Nifty])</f>
        <v>-0.92159549761996873</v>
      </c>
      <c r="M596">
        <v>-6.3314510261677199</v>
      </c>
      <c r="N596">
        <f>(Table2[[#This Row],[1W Return vs Nifty]]-AVERAGE(Table2[1W Return vs Nifty]))/_xlfn.STDEV.P(Table2[1W Return vs Nifty])</f>
        <v>-1.4485641946325387</v>
      </c>
      <c r="O596">
        <v>11840.68</v>
      </c>
      <c r="P596">
        <v>12187.5051136948</v>
      </c>
      <c r="Q596">
        <v>11942.612332373699</v>
      </c>
      <c r="R596">
        <v>25.304165384227399</v>
      </c>
      <c r="S596" s="1">
        <f>(Table2[[#This Row],[Close Price]]-Table2[[#This Row],[20D EMA]])/Table2[[#This Row],[20D EMA]]</f>
        <v>-6.1709293722995662E-2</v>
      </c>
      <c r="T596" s="1">
        <f>(Table2[[#This Row],[Close Price]]-Table2[[#This Row],[50D EMA]])/Table2[[#This Row],[50D EMA]]</f>
        <v>-8.8410638899673932E-2</v>
      </c>
      <c r="U596" s="1">
        <f>(Table2[[#This Row],[Close Price]]-Table2[[#This Row],[200D EMA]])/Table2[[#This Row],[200D EMA]]</f>
        <v>-6.9717772728557642E-2</v>
      </c>
      <c r="V596">
        <v>1.30920170882894</v>
      </c>
      <c r="W596">
        <v>11080</v>
      </c>
      <c r="X596">
        <v>11209.55</v>
      </c>
      <c r="Y596">
        <v>10742.45</v>
      </c>
      <c r="Z596">
        <v>11632.65</v>
      </c>
      <c r="AA596">
        <v>11080</v>
      </c>
      <c r="AB596">
        <v>11209.55</v>
      </c>
      <c r="AC596" s="1">
        <f>(Table2[[#This Row],[Close Price]]/Table2[[#This Row],[Day Low]])-1</f>
        <v>2.7075812274368616E-3</v>
      </c>
      <c r="AD596" s="1">
        <f>(Table2[[#This Row],[Day High]]/Table2[[#This Row],[Close Price]])-1</f>
        <v>8.9603960396038573E-3</v>
      </c>
      <c r="AE596" s="1">
        <f>(Table2[[#This Row],[Close Price]]/Table2[[#This Row],[Current Week Low]])-1</f>
        <v>3.4214727552839275E-2</v>
      </c>
      <c r="AF596" s="1">
        <f>(Table2[[#This Row],[Current Week High]]/Table2[[#This Row],[Close Price]])-1</f>
        <v>4.7043204320432075E-2</v>
      </c>
      <c r="AG596" s="1">
        <f>(Table2[[#This Row],[Close Price]]/Table2[[#This Row],[Current Month Low]])-1</f>
        <v>2.7075812274368616E-3</v>
      </c>
      <c r="AH596" s="1">
        <f>(Table2[[#This Row],[Current Month High]]/Table2[[#This Row],[Close Price]])-1</f>
        <v>8.9603960396038573E-3</v>
      </c>
      <c r="AI596">
        <v>23.132313231323099</v>
      </c>
      <c r="AJ596">
        <v>14.0932360477117</v>
      </c>
      <c r="AK596" t="str">
        <f>IF(AND(Table2[[#This Row],[20D EMA]]&gt;Table2[[#This Row],[50D EMA]],Table2[[#This Row],[50D EMA]]&gt;Table2[[#This Row],[200D EMA]]),"Uptrend","Downtrend/NoTrend")</f>
        <v>Downtrend/NoTrend</v>
      </c>
      <c r="AL596">
        <v>-0.04</v>
      </c>
      <c r="AM596" t="s">
        <v>3180</v>
      </c>
      <c r="AN596">
        <v>-10.29</v>
      </c>
      <c r="AO596" t="s">
        <v>3180</v>
      </c>
      <c r="AP596">
        <v>3.0138230827029999E-2</v>
      </c>
      <c r="AQ596">
        <f>(Table2[[#This Row],[Sharpe Ratio]]-AVERAGE(Table2[Sharpe Ratio]))/_xlfn.STDEV.P(Table2[Sharpe Ratio])</f>
        <v>-0.32899825966283558</v>
      </c>
      <c r="AR5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6">
        <f>_xlfn.RANK.AVG(Table2[[#This Row],[1Y Return vs Nifty Z-Score]],Table2[1Y Return vs Nifty Z-Score])</f>
        <v>578</v>
      </c>
      <c r="AT596">
        <f>_xlfn.RANK.AVG(Table2[[#This Row],[6M Return vs Nifty Z-Score]],Table2[6M Return vs Nifty Z-Score])</f>
        <v>630</v>
      </c>
      <c r="AU596">
        <f>_xlfn.RANK.AVG(Table2[[#This Row],[Sharpe Ratio Z-Score]],Table2[Sharpe Ratio Z-Score])</f>
        <v>424</v>
      </c>
      <c r="AV596">
        <f>(Table2[[#This Row],[Rank 1Y]]+Table2[[#This Row],[Rank 6M]]+Table2[[#This Row],[Rank Sharpe]])/3</f>
        <v>544</v>
      </c>
    </row>
    <row r="597" spans="1:48" hidden="1" x14ac:dyDescent="0.3">
      <c r="A597" t="s">
        <v>1041</v>
      </c>
      <c r="B597" t="s">
        <v>1042</v>
      </c>
      <c r="C597" t="s">
        <v>3135</v>
      </c>
      <c r="D597" t="s">
        <v>571</v>
      </c>
      <c r="E597">
        <v>13234.625004875101</v>
      </c>
      <c r="F597">
        <v>1682.8</v>
      </c>
      <c r="G597">
        <v>-9.9367731408925</v>
      </c>
      <c r="H597">
        <f>(Table2[[#This Row],[1Y Return vs Nifty]]-AVERAGE(Table2[1Y Return vs Nifty]))/_xlfn.STDEV.P(Table2[1Y Return vs Nifty])</f>
        <v>-0.58246252964430434</v>
      </c>
      <c r="I597">
        <v>-2.6123652974477598</v>
      </c>
      <c r="J597">
        <f>(Table2[[#This Row],[1M Return vs Nifty]]-AVERAGE(Table2[1M Return vs Nifty]))/_xlfn.STDEV.P(Table2[1M Return vs Nifty])</f>
        <v>-0.30786095578578998</v>
      </c>
      <c r="K597">
        <v>-2.1688129796819502</v>
      </c>
      <c r="L597">
        <f>(Table2[[#This Row],[6M Return vs Nifty]]-AVERAGE(Table2[6M Return vs Nifty]))/_xlfn.STDEV.P(Table2[6M Return vs Nifty])</f>
        <v>-0.27494657978764098</v>
      </c>
      <c r="M597">
        <v>-0.59457208722375898</v>
      </c>
      <c r="N597">
        <f>(Table2[[#This Row],[1W Return vs Nifty]]-AVERAGE(Table2[1W Return vs Nifty]))/_xlfn.STDEV.P(Table2[1W Return vs Nifty])</f>
        <v>-0.35896979832000381</v>
      </c>
      <c r="O597">
        <v>1707.02</v>
      </c>
      <c r="P597">
        <v>1735.7072898709</v>
      </c>
      <c r="Q597">
        <v>1682.90345279331</v>
      </c>
      <c r="R597">
        <v>36.280122821250799</v>
      </c>
      <c r="S597" s="1">
        <f>(Table2[[#This Row],[Close Price]]-Table2[[#This Row],[20D EMA]])/Table2[[#This Row],[20D EMA]]</f>
        <v>-1.4188468793570098E-2</v>
      </c>
      <c r="T597" s="1">
        <f>(Table2[[#This Row],[Close Price]]-Table2[[#This Row],[50D EMA]])/Table2[[#This Row],[50D EMA]]</f>
        <v>-3.048168903803777E-2</v>
      </c>
      <c r="U597" s="1">
        <f>(Table2[[#This Row],[Close Price]]-Table2[[#This Row],[200D EMA]])/Table2[[#This Row],[200D EMA]]</f>
        <v>-6.1472803527906142E-5</v>
      </c>
      <c r="V597">
        <v>0.46875678743507199</v>
      </c>
      <c r="W597">
        <v>1675.85</v>
      </c>
      <c r="X597">
        <v>1694.9</v>
      </c>
      <c r="Y597">
        <v>1633.8</v>
      </c>
      <c r="Z597">
        <v>1695.4</v>
      </c>
      <c r="AA597">
        <v>1675.85</v>
      </c>
      <c r="AB597">
        <v>1694.9</v>
      </c>
      <c r="AC597" s="1">
        <f>(Table2[[#This Row],[Close Price]]/Table2[[#This Row],[Day Low]])-1</f>
        <v>4.147149207864631E-3</v>
      </c>
      <c r="AD597" s="1">
        <f>(Table2[[#This Row],[Day High]]/Table2[[#This Row],[Close Price]])-1</f>
        <v>7.1903969574520499E-3</v>
      </c>
      <c r="AE597" s="1">
        <f>(Table2[[#This Row],[Close Price]]/Table2[[#This Row],[Current Week Low]])-1</f>
        <v>2.9991431019708692E-2</v>
      </c>
      <c r="AF597" s="1">
        <f>(Table2[[#This Row],[Current Week High]]/Table2[[#This Row],[Close Price]])-1</f>
        <v>7.4875207986688785E-3</v>
      </c>
      <c r="AG597" s="1">
        <f>(Table2[[#This Row],[Close Price]]/Table2[[#This Row],[Current Month Low]])-1</f>
        <v>4.147149207864631E-3</v>
      </c>
      <c r="AH597" s="1">
        <f>(Table2[[#This Row],[Current Month High]]/Table2[[#This Row],[Close Price]])-1</f>
        <v>7.1903969574520499E-3</v>
      </c>
      <c r="AI597">
        <v>17.598645115284</v>
      </c>
      <c r="AJ597">
        <v>28.752869166029001</v>
      </c>
      <c r="AK597" t="str">
        <f>IF(AND(Table2[[#This Row],[20D EMA]]&gt;Table2[[#This Row],[50D EMA]],Table2[[#This Row],[50D EMA]]&gt;Table2[[#This Row],[200D EMA]]),"Uptrend","Downtrend/NoTrend")</f>
        <v>Downtrend/NoTrend</v>
      </c>
      <c r="AL597">
        <v>-0.05</v>
      </c>
      <c r="AM597" t="s">
        <v>3180</v>
      </c>
      <c r="AN597">
        <v>-3.65</v>
      </c>
      <c r="AO597" t="s">
        <v>3180</v>
      </c>
      <c r="AP597">
        <v>-9.7673122683436003E-2</v>
      </c>
      <c r="AQ597">
        <f>(Table2[[#This Row],[Sharpe Ratio]]-AVERAGE(Table2[Sharpe Ratio]))/_xlfn.STDEV.P(Table2[Sharpe Ratio])</f>
        <v>-1.8473250377751353</v>
      </c>
      <c r="AR5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7">
        <f>_xlfn.RANK.AVG(Table2[[#This Row],[1Y Return vs Nifty Z-Score]],Table2[1Y Return vs Nifty Z-Score])</f>
        <v>508</v>
      </c>
      <c r="AT597">
        <f>_xlfn.RANK.AVG(Table2[[#This Row],[6M Return vs Nifty Z-Score]],Table2[6M Return vs Nifty Z-Score])</f>
        <v>414</v>
      </c>
      <c r="AU597">
        <f>_xlfn.RANK.AVG(Table2[[#This Row],[Sharpe Ratio Z-Score]],Table2[Sharpe Ratio Z-Score])</f>
        <v>710</v>
      </c>
      <c r="AV597">
        <f>(Table2[[#This Row],[Rank 1Y]]+Table2[[#This Row],[Rank 6M]]+Table2[[#This Row],[Rank Sharpe]])/3</f>
        <v>544</v>
      </c>
    </row>
    <row r="598" spans="1:48" hidden="1" x14ac:dyDescent="0.3">
      <c r="A598" t="s">
        <v>1601</v>
      </c>
      <c r="B598" t="s">
        <v>1602</v>
      </c>
      <c r="C598" t="s">
        <v>3137</v>
      </c>
      <c r="D598" t="s">
        <v>37</v>
      </c>
      <c r="E598">
        <v>5860.6473838334296</v>
      </c>
      <c r="F598">
        <v>351.5</v>
      </c>
      <c r="G598">
        <v>-7.4620344726354499</v>
      </c>
      <c r="H598">
        <f>(Table2[[#This Row],[1Y Return vs Nifty]]-AVERAGE(Table2[1Y Return vs Nifty]))/_xlfn.STDEV.P(Table2[1Y Return vs Nifty])</f>
        <v>-0.54065189371320876</v>
      </c>
      <c r="I598">
        <v>-2.1615116359239499</v>
      </c>
      <c r="J598">
        <f>(Table2[[#This Row],[1M Return vs Nifty]]-AVERAGE(Table2[1M Return vs Nifty]))/_xlfn.STDEV.P(Table2[1M Return vs Nifty])</f>
        <v>-0.2596819431697393</v>
      </c>
      <c r="K598">
        <v>-12.479768930920899</v>
      </c>
      <c r="L598">
        <f>(Table2[[#This Row],[6M Return vs Nifty]]-AVERAGE(Table2[6M Return vs Nifty]))/_xlfn.STDEV.P(Table2[6M Return vs Nifty])</f>
        <v>-0.63363257418906693</v>
      </c>
      <c r="M598">
        <v>1.49525303806862</v>
      </c>
      <c r="N598">
        <f>(Table2[[#This Row],[1W Return vs Nifty]]-AVERAGE(Table2[1W Return vs Nifty]))/_xlfn.STDEV.P(Table2[1W Return vs Nifty])</f>
        <v>3.7946673166646849E-2</v>
      </c>
      <c r="O598">
        <v>352</v>
      </c>
      <c r="P598">
        <v>372.46964077870501</v>
      </c>
      <c r="Q598">
        <v>365.01065632542998</v>
      </c>
      <c r="R598">
        <v>29.534218528705999</v>
      </c>
      <c r="S598" s="1">
        <f>(Table2[[#This Row],[Close Price]]-Table2[[#This Row],[20D EMA]])/Table2[[#This Row],[20D EMA]]</f>
        <v>-1.4204545454545455E-3</v>
      </c>
      <c r="T598" s="1">
        <f>(Table2[[#This Row],[Close Price]]-Table2[[#This Row],[50D EMA]])/Table2[[#This Row],[50D EMA]]</f>
        <v>-5.6298926094660376E-2</v>
      </c>
      <c r="U598" s="1">
        <f>(Table2[[#This Row],[Close Price]]-Table2[[#This Row],[200D EMA]])/Table2[[#This Row],[200D EMA]]</f>
        <v>-3.7014416130865986E-2</v>
      </c>
      <c r="V598">
        <v>0.49889525583577199</v>
      </c>
      <c r="W598">
        <v>346</v>
      </c>
      <c r="X598">
        <v>354.95</v>
      </c>
      <c r="Y598">
        <v>301.05</v>
      </c>
      <c r="Z598">
        <v>354.95</v>
      </c>
      <c r="AA598">
        <v>346</v>
      </c>
      <c r="AB598">
        <v>354.95</v>
      </c>
      <c r="AC598" s="1">
        <f>(Table2[[#This Row],[Close Price]]/Table2[[#This Row],[Day Low]])-1</f>
        <v>1.5895953757225412E-2</v>
      </c>
      <c r="AD598" s="1">
        <f>(Table2[[#This Row],[Day High]]/Table2[[#This Row],[Close Price]])-1</f>
        <v>9.8150782361308142E-3</v>
      </c>
      <c r="AE598" s="1">
        <f>(Table2[[#This Row],[Close Price]]/Table2[[#This Row],[Current Week Low]])-1</f>
        <v>0.16758013619000156</v>
      </c>
      <c r="AF598" s="1">
        <f>(Table2[[#This Row],[Current Week High]]/Table2[[#This Row],[Close Price]])-1</f>
        <v>9.8150782361308142E-3</v>
      </c>
      <c r="AG598" s="1">
        <f>(Table2[[#This Row],[Close Price]]/Table2[[#This Row],[Current Month Low]])-1</f>
        <v>1.5895953757225412E-2</v>
      </c>
      <c r="AH598" s="1">
        <f>(Table2[[#This Row],[Current Month High]]/Table2[[#This Row],[Close Price]])-1</f>
        <v>9.8150782361308142E-3</v>
      </c>
      <c r="AI598">
        <v>38.307254623044003</v>
      </c>
      <c r="AJ598">
        <v>21.7852811943871</v>
      </c>
      <c r="AK598" t="str">
        <f>IF(AND(Table2[[#This Row],[20D EMA]]&gt;Table2[[#This Row],[50D EMA]],Table2[[#This Row],[50D EMA]]&gt;Table2[[#This Row],[200D EMA]]),"Uptrend","Downtrend/NoTrend")</f>
        <v>Downtrend/NoTrend</v>
      </c>
      <c r="AL598">
        <v>-0.03</v>
      </c>
      <c r="AM598" t="s">
        <v>3180</v>
      </c>
      <c r="AN598">
        <v>-7.62</v>
      </c>
      <c r="AO598" t="s">
        <v>3180</v>
      </c>
      <c r="AP598">
        <v>-2.0379026514339999E-2</v>
      </c>
      <c r="AQ598">
        <f>(Table2[[#This Row],[Sharpe Ratio]]-AVERAGE(Table2[Sharpe Ratio]))/_xlfn.STDEV.P(Table2[Sharpe Ratio])</f>
        <v>-0.92911477882567672</v>
      </c>
      <c r="AR5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8">
        <f>_xlfn.RANK.AVG(Table2[[#This Row],[1Y Return vs Nifty Z-Score]],Table2[1Y Return vs Nifty Z-Score])</f>
        <v>496</v>
      </c>
      <c r="AT598">
        <f>_xlfn.RANK.AVG(Table2[[#This Row],[6M Return vs Nifty Z-Score]],Table2[6M Return vs Nifty Z-Score])</f>
        <v>535</v>
      </c>
      <c r="AU598">
        <f>_xlfn.RANK.AVG(Table2[[#This Row],[Sharpe Ratio Z-Score]],Table2[Sharpe Ratio Z-Score])</f>
        <v>601</v>
      </c>
      <c r="AV598">
        <f>(Table2[[#This Row],[Rank 1Y]]+Table2[[#This Row],[Rank 6M]]+Table2[[#This Row],[Rank Sharpe]])/3</f>
        <v>544</v>
      </c>
    </row>
    <row r="599" spans="1:48" hidden="1" x14ac:dyDescent="0.3">
      <c r="A599" t="s">
        <v>1887</v>
      </c>
      <c r="B599" t="s">
        <v>1888</v>
      </c>
      <c r="C599" t="s">
        <v>3146</v>
      </c>
      <c r="D599" t="s">
        <v>117</v>
      </c>
      <c r="E599">
        <v>3861.5472849880998</v>
      </c>
      <c r="F599">
        <v>203.6</v>
      </c>
      <c r="G599">
        <v>-32.515926175266699</v>
      </c>
      <c r="H599">
        <f>(Table2[[#This Row],[1Y Return vs Nifty]]-AVERAGE(Table2[1Y Return vs Nifty]))/_xlfn.STDEV.P(Table2[1Y Return vs Nifty])</f>
        <v>-0.96393664618914499</v>
      </c>
      <c r="I599">
        <v>-10.854736304661801</v>
      </c>
      <c r="J599">
        <f>(Table2[[#This Row],[1M Return vs Nifty]]-AVERAGE(Table2[1M Return vs Nifty]))/_xlfn.STDEV.P(Table2[1M Return vs Nifty])</f>
        <v>-1.1886551704774777</v>
      </c>
      <c r="K599">
        <v>-22.826118363854199</v>
      </c>
      <c r="L599">
        <f>(Table2[[#This Row],[6M Return vs Nifty]]-AVERAGE(Table2[6M Return vs Nifty]))/_xlfn.STDEV.P(Table2[6M Return vs Nifty])</f>
        <v>-0.99354979741514349</v>
      </c>
      <c r="M599">
        <v>6.2240647917389903E-2</v>
      </c>
      <c r="N599">
        <f>(Table2[[#This Row],[1W Return vs Nifty]]-AVERAGE(Table2[1W Return vs Nifty]))/_xlfn.STDEV.P(Table2[1W Return vs Nifty])</f>
        <v>-0.23422261727381585</v>
      </c>
      <c r="O599">
        <v>206.67</v>
      </c>
      <c r="P599">
        <v>214.67854448882201</v>
      </c>
      <c r="Q599">
        <v>217.89070860145199</v>
      </c>
      <c r="R599">
        <v>54.292056099777703</v>
      </c>
      <c r="S599" s="1">
        <f>(Table2[[#This Row],[Close Price]]-Table2[[#This Row],[20D EMA]])/Table2[[#This Row],[20D EMA]]</f>
        <v>-1.4854599119369011E-2</v>
      </c>
      <c r="T599" s="1">
        <f>(Table2[[#This Row],[Close Price]]-Table2[[#This Row],[50D EMA]])/Table2[[#This Row],[50D EMA]]</f>
        <v>-5.1605271105230832E-2</v>
      </c>
      <c r="U599" s="1">
        <f>(Table2[[#This Row],[Close Price]]-Table2[[#This Row],[200D EMA]])/Table2[[#This Row],[200D EMA]]</f>
        <v>-6.5586590145022661E-2</v>
      </c>
      <c r="V599">
        <v>0.34227351228719899</v>
      </c>
      <c r="W599">
        <v>199.79</v>
      </c>
      <c r="X599">
        <v>204.8</v>
      </c>
      <c r="Y599">
        <v>185.31</v>
      </c>
      <c r="Z599">
        <v>212.87</v>
      </c>
      <c r="AA599">
        <v>199.79</v>
      </c>
      <c r="AB599">
        <v>204.8</v>
      </c>
      <c r="AC599" s="1">
        <f>(Table2[[#This Row],[Close Price]]/Table2[[#This Row],[Day Low]])-1</f>
        <v>1.9070023524700996E-2</v>
      </c>
      <c r="AD599" s="1">
        <f>(Table2[[#This Row],[Day High]]/Table2[[#This Row],[Close Price]])-1</f>
        <v>5.893909626719207E-3</v>
      </c>
      <c r="AE599" s="1">
        <f>(Table2[[#This Row],[Close Price]]/Table2[[#This Row],[Current Week Low]])-1</f>
        <v>9.8699476552803311E-2</v>
      </c>
      <c r="AF599" s="1">
        <f>(Table2[[#This Row],[Current Week High]]/Table2[[#This Row],[Close Price]])-1</f>
        <v>4.5530451866404809E-2</v>
      </c>
      <c r="AG599" s="1">
        <f>(Table2[[#This Row],[Close Price]]/Table2[[#This Row],[Current Month Low]])-1</f>
        <v>1.9070023524700996E-2</v>
      </c>
      <c r="AH599" s="1">
        <f>(Table2[[#This Row],[Current Month High]]/Table2[[#This Row],[Close Price]])-1</f>
        <v>5.893909626719207E-3</v>
      </c>
      <c r="AI599">
        <v>36.542239685658103</v>
      </c>
      <c r="AJ599">
        <v>21.9892150988615</v>
      </c>
      <c r="AK599" t="str">
        <f>IF(AND(Table2[[#This Row],[20D EMA]]&gt;Table2[[#This Row],[50D EMA]],Table2[[#This Row],[50D EMA]]&gt;Table2[[#This Row],[200D EMA]]),"Uptrend","Downtrend/NoTrend")</f>
        <v>Downtrend/NoTrend</v>
      </c>
      <c r="AL599">
        <v>-0.08</v>
      </c>
      <c r="AM599" t="s">
        <v>3180</v>
      </c>
      <c r="AN599">
        <v>-4.42</v>
      </c>
      <c r="AO599" t="s">
        <v>3180</v>
      </c>
      <c r="AP599">
        <v>5.8261142483264E-2</v>
      </c>
      <c r="AQ599">
        <f>(Table2[[#This Row],[Sharpe Ratio]]-AVERAGE(Table2[Sharpe Ratio]))/_xlfn.STDEV.P(Table2[Sharpe Ratio])</f>
        <v>5.0860659729936178E-3</v>
      </c>
      <c r="AR5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9">
        <f>_xlfn.RANK.AVG(Table2[[#This Row],[1Y Return vs Nifty Z-Score]],Table2[1Y Return vs Nifty Z-Score])</f>
        <v>647</v>
      </c>
      <c r="AT599">
        <f>_xlfn.RANK.AVG(Table2[[#This Row],[6M Return vs Nifty Z-Score]],Table2[6M Return vs Nifty Z-Score])</f>
        <v>651</v>
      </c>
      <c r="AU599">
        <f>_xlfn.RANK.AVG(Table2[[#This Row],[Sharpe Ratio Z-Score]],Table2[Sharpe Ratio Z-Score])</f>
        <v>334</v>
      </c>
      <c r="AV599">
        <f>(Table2[[#This Row],[Rank 1Y]]+Table2[[#This Row],[Rank 6M]]+Table2[[#This Row],[Rank Sharpe]])/3</f>
        <v>544</v>
      </c>
    </row>
    <row r="600" spans="1:48" hidden="1" x14ac:dyDescent="0.3">
      <c r="A600" t="s">
        <v>441</v>
      </c>
      <c r="B600" t="s">
        <v>442</v>
      </c>
      <c r="C600" t="s">
        <v>3137</v>
      </c>
      <c r="D600" t="s">
        <v>237</v>
      </c>
      <c r="E600">
        <v>50795.290332632598</v>
      </c>
      <c r="F600">
        <v>1936.3</v>
      </c>
      <c r="G600">
        <v>-7.4616204879012704</v>
      </c>
      <c r="H600">
        <f>(Table2[[#This Row],[1Y Return vs Nifty]]-AVERAGE(Table2[1Y Return vs Nifty]))/_xlfn.STDEV.P(Table2[1Y Return vs Nifty])</f>
        <v>-0.54064489945348193</v>
      </c>
      <c r="I600">
        <v>-6.1767499124598801</v>
      </c>
      <c r="J600">
        <f>(Table2[[#This Row],[1M Return vs Nifty]]-AVERAGE(Table2[1M Return vs Nifty]))/_xlfn.STDEV.P(Table2[1M Return vs Nifty])</f>
        <v>-0.68875734410547773</v>
      </c>
      <c r="K600">
        <v>-13.234809726231999</v>
      </c>
      <c r="L600">
        <f>(Table2[[#This Row],[6M Return vs Nifty]]-AVERAGE(Table2[6M Return vs Nifty]))/_xlfn.STDEV.P(Table2[6M Return vs Nifty])</f>
        <v>-0.65989808824620588</v>
      </c>
      <c r="M600">
        <v>-4.3541131817607699</v>
      </c>
      <c r="N600">
        <f>(Table2[[#This Row],[1W Return vs Nifty]]-AVERAGE(Table2[1W Return vs Nifty]))/_xlfn.STDEV.P(Table2[1W Return vs Nifty])</f>
        <v>-1.0730122163160647</v>
      </c>
      <c r="O600">
        <v>1992.33</v>
      </c>
      <c r="P600">
        <v>2025.1486450580501</v>
      </c>
      <c r="Q600">
        <v>1933.7973027353501</v>
      </c>
      <c r="R600">
        <v>27.885470312402099</v>
      </c>
      <c r="S600" s="1">
        <f>(Table2[[#This Row],[Close Price]]-Table2[[#This Row],[20D EMA]])/Table2[[#This Row],[20D EMA]]</f>
        <v>-2.8122851134099257E-2</v>
      </c>
      <c r="T600" s="1">
        <f>(Table2[[#This Row],[Close Price]]-Table2[[#This Row],[50D EMA]])/Table2[[#This Row],[50D EMA]]</f>
        <v>-4.3872653632051443E-2</v>
      </c>
      <c r="U600" s="1">
        <f>(Table2[[#This Row],[Close Price]]-Table2[[#This Row],[200D EMA]])/Table2[[#This Row],[200D EMA]]</f>
        <v>1.2941880005261353E-3</v>
      </c>
      <c r="V600">
        <v>0.88288442761482999</v>
      </c>
      <c r="W600">
        <v>1920</v>
      </c>
      <c r="X600">
        <v>1943.1</v>
      </c>
      <c r="Y600">
        <v>1896</v>
      </c>
      <c r="Z600">
        <v>1971.5</v>
      </c>
      <c r="AA600">
        <v>1920</v>
      </c>
      <c r="AB600">
        <v>1943.1</v>
      </c>
      <c r="AC600" s="1">
        <f>(Table2[[#This Row],[Close Price]]/Table2[[#This Row],[Day Low]])-1</f>
        <v>8.4895833333333837E-3</v>
      </c>
      <c r="AD600" s="1">
        <f>(Table2[[#This Row],[Day High]]/Table2[[#This Row],[Close Price]])-1</f>
        <v>3.5118525021948788E-3</v>
      </c>
      <c r="AE600" s="1">
        <f>(Table2[[#This Row],[Close Price]]/Table2[[#This Row],[Current Week Low]])-1</f>
        <v>2.1255274261603452E-2</v>
      </c>
      <c r="AF600" s="1">
        <f>(Table2[[#This Row],[Current Week High]]/Table2[[#This Row],[Close Price]])-1</f>
        <v>1.8179001187832444E-2</v>
      </c>
      <c r="AG600" s="1">
        <f>(Table2[[#This Row],[Close Price]]/Table2[[#This Row],[Current Month Low]])-1</f>
        <v>8.4895833333333837E-3</v>
      </c>
      <c r="AH600" s="1">
        <f>(Table2[[#This Row],[Current Month High]]/Table2[[#This Row],[Close Price]])-1</f>
        <v>3.5118525021948788E-3</v>
      </c>
      <c r="AI600">
        <v>13.8718173836698</v>
      </c>
      <c r="AJ600">
        <v>25.1648351648351</v>
      </c>
      <c r="AK600" t="str">
        <f>IF(AND(Table2[[#This Row],[20D EMA]]&gt;Table2[[#This Row],[50D EMA]],Table2[[#This Row],[50D EMA]]&gt;Table2[[#This Row],[200D EMA]]),"Uptrend","Downtrend/NoTrend")</f>
        <v>Downtrend/NoTrend</v>
      </c>
      <c r="AL600">
        <v>0.03</v>
      </c>
      <c r="AM600" t="s">
        <v>3181</v>
      </c>
      <c r="AN600">
        <v>-4.55</v>
      </c>
      <c r="AO600" t="s">
        <v>3180</v>
      </c>
      <c r="AP600">
        <v>-1.8927167071386999E-2</v>
      </c>
      <c r="AQ600">
        <f>(Table2[[#This Row],[Sharpe Ratio]]-AVERAGE(Table2[Sharpe Ratio]))/_xlfn.STDEV.P(Table2[Sharpe Ratio])</f>
        <v>-0.91186750767374225</v>
      </c>
      <c r="AR6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0">
        <f>_xlfn.RANK.AVG(Table2[[#This Row],[1Y Return vs Nifty Z-Score]],Table2[1Y Return vs Nifty Z-Score])</f>
        <v>495</v>
      </c>
      <c r="AT600">
        <f>_xlfn.RANK.AVG(Table2[[#This Row],[6M Return vs Nifty Z-Score]],Table2[6M Return vs Nifty Z-Score])</f>
        <v>543</v>
      </c>
      <c r="AU600">
        <f>_xlfn.RANK.AVG(Table2[[#This Row],[Sharpe Ratio Z-Score]],Table2[Sharpe Ratio Z-Score])</f>
        <v>596</v>
      </c>
      <c r="AV600">
        <f>(Table2[[#This Row],[Rank 1Y]]+Table2[[#This Row],[Rank 6M]]+Table2[[#This Row],[Rank Sharpe]])/3</f>
        <v>544.66666666666663</v>
      </c>
    </row>
    <row r="601" spans="1:48" hidden="1" x14ac:dyDescent="0.3">
      <c r="A601" t="s">
        <v>84</v>
      </c>
      <c r="B601" t="s">
        <v>85</v>
      </c>
      <c r="C601" t="s">
        <v>3145</v>
      </c>
      <c r="D601" t="s">
        <v>86</v>
      </c>
      <c r="E601">
        <v>289736.63355802698</v>
      </c>
      <c r="F601">
        <v>3293.7</v>
      </c>
      <c r="G601">
        <v>-24.199834270924999</v>
      </c>
      <c r="H601">
        <f>(Table2[[#This Row],[1Y Return vs Nifty]]-AVERAGE(Table2[1Y Return vs Nifty]))/_xlfn.STDEV.P(Table2[1Y Return vs Nifty])</f>
        <v>-0.82343652169444526</v>
      </c>
      <c r="I601">
        <v>-8.7777022317094406</v>
      </c>
      <c r="J601">
        <f>(Table2[[#This Row],[1M Return vs Nifty]]-AVERAGE(Table2[1M Return vs Nifty]))/_xlfn.STDEV.P(Table2[1M Return vs Nifty])</f>
        <v>-0.96669966840498478</v>
      </c>
      <c r="K601">
        <v>-15.217719381732101</v>
      </c>
      <c r="L601">
        <f>(Table2[[#This Row],[6M Return vs Nifty]]-AVERAGE(Table2[6M Return vs Nifty]))/_xlfn.STDEV.P(Table2[6M Return vs Nifty])</f>
        <v>-0.72887732983687348</v>
      </c>
      <c r="M601">
        <v>-2.4616936051528402</v>
      </c>
      <c r="N601">
        <f>(Table2[[#This Row],[1W Return vs Nifty]]-AVERAGE(Table2[1W Return vs Nifty]))/_xlfn.STDEV.P(Table2[1W Return vs Nifty])</f>
        <v>-0.71358860147441949</v>
      </c>
      <c r="O601">
        <v>3393.14</v>
      </c>
      <c r="P601">
        <v>3483.2394825933302</v>
      </c>
      <c r="Q601">
        <v>3458.2879820458102</v>
      </c>
      <c r="R601">
        <v>34.143740885052203</v>
      </c>
      <c r="S601" s="1">
        <f>(Table2[[#This Row],[Close Price]]-Table2[[#This Row],[20D EMA]])/Table2[[#This Row],[20D EMA]]</f>
        <v>-2.930618836829605E-2</v>
      </c>
      <c r="T601" s="1">
        <f>(Table2[[#This Row],[Close Price]]-Table2[[#This Row],[50D EMA]])/Table2[[#This Row],[50D EMA]]</f>
        <v>-5.4414714675953046E-2</v>
      </c>
      <c r="U601" s="1">
        <f>(Table2[[#This Row],[Close Price]]-Table2[[#This Row],[200D EMA]])/Table2[[#This Row],[200D EMA]]</f>
        <v>-4.7592329759780581E-2</v>
      </c>
      <c r="V601">
        <v>0.73435418467195601</v>
      </c>
      <c r="W601">
        <v>3282.35</v>
      </c>
      <c r="X601">
        <v>3317.6</v>
      </c>
      <c r="Y601">
        <v>3227</v>
      </c>
      <c r="Z601">
        <v>3321.8</v>
      </c>
      <c r="AA601">
        <v>3282.35</v>
      </c>
      <c r="AB601">
        <v>3317.6</v>
      </c>
      <c r="AC601" s="1">
        <f>(Table2[[#This Row],[Close Price]]/Table2[[#This Row],[Day Low]])-1</f>
        <v>3.4578884031257751E-3</v>
      </c>
      <c r="AD601" s="1">
        <f>(Table2[[#This Row],[Day High]]/Table2[[#This Row],[Close Price]])-1</f>
        <v>7.2562771351367683E-3</v>
      </c>
      <c r="AE601" s="1">
        <f>(Table2[[#This Row],[Close Price]]/Table2[[#This Row],[Current Week Low]])-1</f>
        <v>2.0669352339634184E-2</v>
      </c>
      <c r="AF601" s="1">
        <f>(Table2[[#This Row],[Current Week High]]/Table2[[#This Row],[Close Price]])-1</f>
        <v>8.5314388074202441E-3</v>
      </c>
      <c r="AG601" s="1">
        <f>(Table2[[#This Row],[Close Price]]/Table2[[#This Row],[Current Month Low]])-1</f>
        <v>3.4578884031257751E-3</v>
      </c>
      <c r="AH601" s="1">
        <f>(Table2[[#This Row],[Current Month High]]/Table2[[#This Row],[Close Price]])-1</f>
        <v>7.2562771351367683E-3</v>
      </c>
      <c r="AI601">
        <v>18.011658621003701</v>
      </c>
      <c r="AJ601">
        <v>7.7904864758725401</v>
      </c>
      <c r="AK601" t="str">
        <f>IF(AND(Table2[[#This Row],[20D EMA]]&gt;Table2[[#This Row],[50D EMA]],Table2[[#This Row],[50D EMA]]&gt;Table2[[#This Row],[200D EMA]]),"Uptrend","Downtrend/NoTrend")</f>
        <v>Downtrend/NoTrend</v>
      </c>
      <c r="AL601">
        <v>-0.03</v>
      </c>
      <c r="AM601" t="s">
        <v>3180</v>
      </c>
      <c r="AN601">
        <v>-5.1100000000000003</v>
      </c>
      <c r="AO601" t="s">
        <v>3180</v>
      </c>
      <c r="AP601">
        <v>1.9538368913342999E-2</v>
      </c>
      <c r="AQ601">
        <f>(Table2[[#This Row],[Sharpe Ratio]]-AVERAGE(Table2[Sharpe Ratio]))/_xlfn.STDEV.P(Table2[Sharpe Ratio])</f>
        <v>-0.45491863954932021</v>
      </c>
      <c r="AR6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1">
        <f>_xlfn.RANK.AVG(Table2[[#This Row],[1Y Return vs Nifty Z-Score]],Table2[1Y Return vs Nifty Z-Score])</f>
        <v>611</v>
      </c>
      <c r="AT601">
        <f>_xlfn.RANK.AVG(Table2[[#This Row],[6M Return vs Nifty Z-Score]],Table2[6M Return vs Nifty Z-Score])</f>
        <v>571</v>
      </c>
      <c r="AU601">
        <f>_xlfn.RANK.AVG(Table2[[#This Row],[Sharpe Ratio Z-Score]],Table2[Sharpe Ratio Z-Score])</f>
        <v>454</v>
      </c>
      <c r="AV601">
        <f>(Table2[[#This Row],[Rank 1Y]]+Table2[[#This Row],[Rank 6M]]+Table2[[#This Row],[Rank Sharpe]])/3</f>
        <v>545.33333333333337</v>
      </c>
    </row>
    <row r="602" spans="1:48" hidden="1" x14ac:dyDescent="0.3">
      <c r="A602" t="s">
        <v>145</v>
      </c>
      <c r="B602" t="s">
        <v>146</v>
      </c>
      <c r="C602" t="s">
        <v>3142</v>
      </c>
      <c r="D602" t="s">
        <v>117</v>
      </c>
      <c r="E602">
        <v>185413.43625308099</v>
      </c>
      <c r="F602">
        <v>149.75</v>
      </c>
      <c r="G602">
        <v>0.439810715416729</v>
      </c>
      <c r="H602">
        <f>(Table2[[#This Row],[1Y Return vs Nifty]]-AVERAGE(Table2[1Y Return vs Nifty]))/_xlfn.STDEV.P(Table2[1Y Return vs Nifty])</f>
        <v>-0.40715045512526432</v>
      </c>
      <c r="I602">
        <v>-6.3089018470890403</v>
      </c>
      <c r="J602">
        <f>(Table2[[#This Row],[1M Return vs Nifty]]-AVERAGE(Table2[1M Return vs Nifty]))/_xlfn.STDEV.P(Table2[1M Return vs Nifty])</f>
        <v>-0.70287933150204129</v>
      </c>
      <c r="K602">
        <v>-18.035178853119501</v>
      </c>
      <c r="L602">
        <f>(Table2[[#This Row],[6M Return vs Nifty]]-AVERAGE(Table2[6M Return vs Nifty]))/_xlfn.STDEV.P(Table2[6M Return vs Nifty])</f>
        <v>-0.82688795629667078</v>
      </c>
      <c r="M602">
        <v>-0.95324252579368596</v>
      </c>
      <c r="N602">
        <f>(Table2[[#This Row],[1W Return vs Nifty]]-AVERAGE(Table2[1W Return vs Nifty]))/_xlfn.STDEV.P(Table2[1W Return vs Nifty])</f>
        <v>-0.4270913857106366</v>
      </c>
      <c r="O602">
        <v>152.6</v>
      </c>
      <c r="P602">
        <v>155.315970128537</v>
      </c>
      <c r="Q602">
        <v>153.500431305886</v>
      </c>
      <c r="R602">
        <v>37.0903176635113</v>
      </c>
      <c r="S602" s="1">
        <f>(Table2[[#This Row],[Close Price]]-Table2[[#This Row],[20D EMA]])/Table2[[#This Row],[20D EMA]]</f>
        <v>-1.8676277850589739E-2</v>
      </c>
      <c r="T602" s="1">
        <f>(Table2[[#This Row],[Close Price]]-Table2[[#This Row],[50D EMA]])/Table2[[#This Row],[50D EMA]]</f>
        <v>-3.583643152684618E-2</v>
      </c>
      <c r="U602" s="1">
        <f>(Table2[[#This Row],[Close Price]]-Table2[[#This Row],[200D EMA]])/Table2[[#This Row],[200D EMA]]</f>
        <v>-2.4432708585765295E-2</v>
      </c>
      <c r="V602">
        <v>0.62948870114428401</v>
      </c>
      <c r="W602">
        <v>149</v>
      </c>
      <c r="X602">
        <v>150.25</v>
      </c>
      <c r="Y602">
        <v>144.72999999999999</v>
      </c>
      <c r="Z602">
        <v>150.94999999999999</v>
      </c>
      <c r="AA602">
        <v>149</v>
      </c>
      <c r="AB602">
        <v>150.25</v>
      </c>
      <c r="AC602" s="1">
        <f>(Table2[[#This Row],[Close Price]]/Table2[[#This Row],[Day Low]])-1</f>
        <v>5.0335570469799418E-3</v>
      </c>
      <c r="AD602" s="1">
        <f>(Table2[[#This Row],[Day High]]/Table2[[#This Row],[Close Price]])-1</f>
        <v>3.3388981636059967E-3</v>
      </c>
      <c r="AE602" s="1">
        <f>(Table2[[#This Row],[Close Price]]/Table2[[#This Row],[Current Week Low]])-1</f>
        <v>3.4685276031230616E-2</v>
      </c>
      <c r="AF602" s="1">
        <f>(Table2[[#This Row],[Current Week High]]/Table2[[#This Row],[Close Price]])-1</f>
        <v>8.0133555926542588E-3</v>
      </c>
      <c r="AG602" s="1">
        <f>(Table2[[#This Row],[Close Price]]/Table2[[#This Row],[Current Month Low]])-1</f>
        <v>5.0335570469799418E-3</v>
      </c>
      <c r="AH602" s="1">
        <f>(Table2[[#This Row],[Current Month High]]/Table2[[#This Row],[Close Price]])-1</f>
        <v>3.3388981636059967E-3</v>
      </c>
      <c r="AI602">
        <v>23.272120200333799</v>
      </c>
      <c r="AJ602">
        <v>30.671902268760899</v>
      </c>
      <c r="AK602" t="str">
        <f>IF(AND(Table2[[#This Row],[20D EMA]]&gt;Table2[[#This Row],[50D EMA]],Table2[[#This Row],[50D EMA]]&gt;Table2[[#This Row],[200D EMA]]),"Uptrend","Downtrend/NoTrend")</f>
        <v>Downtrend/NoTrend</v>
      </c>
      <c r="AL602">
        <v>-0.03</v>
      </c>
      <c r="AM602" t="s">
        <v>3180</v>
      </c>
      <c r="AN602">
        <v>-3.54</v>
      </c>
      <c r="AO602" t="s">
        <v>3180</v>
      </c>
      <c r="AP602">
        <v>-9.4105124197730004E-3</v>
      </c>
      <c r="AQ602">
        <f>(Table2[[#This Row],[Sharpe Ratio]]-AVERAGE(Table2[Sharpe Ratio]))/_xlfn.STDEV.P(Table2[Sharpe Ratio])</f>
        <v>-0.79881501899628449</v>
      </c>
      <c r="AR6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2">
        <f>_xlfn.RANK.AVG(Table2[[#This Row],[1Y Return vs Nifty Z-Score]],Table2[1Y Return vs Nifty Z-Score])</f>
        <v>455</v>
      </c>
      <c r="AT602">
        <f>_xlfn.RANK.AVG(Table2[[#This Row],[6M Return vs Nifty Z-Score]],Table2[6M Return vs Nifty Z-Score])</f>
        <v>605</v>
      </c>
      <c r="AU602">
        <f>_xlfn.RANK.AVG(Table2[[#This Row],[Sharpe Ratio Z-Score]],Table2[Sharpe Ratio Z-Score])</f>
        <v>577</v>
      </c>
      <c r="AV602">
        <f>(Table2[[#This Row],[Rank 1Y]]+Table2[[#This Row],[Rank 6M]]+Table2[[#This Row],[Rank Sharpe]])/3</f>
        <v>545.66666666666663</v>
      </c>
    </row>
    <row r="603" spans="1:48" hidden="1" x14ac:dyDescent="0.3">
      <c r="A603" t="s">
        <v>1154</v>
      </c>
      <c r="B603" t="s">
        <v>1155</v>
      </c>
      <c r="C603" t="s">
        <v>3134</v>
      </c>
      <c r="D603" t="s">
        <v>277</v>
      </c>
      <c r="E603">
        <v>10628.850322029401</v>
      </c>
      <c r="F603">
        <v>1957.55</v>
      </c>
      <c r="G603">
        <v>-35.371667765363497</v>
      </c>
      <c r="H603">
        <f>(Table2[[#This Row],[1Y Return vs Nifty]]-AVERAGE(Table2[1Y Return vs Nifty]))/_xlfn.STDEV.P(Table2[1Y Return vs Nifty])</f>
        <v>-1.0121843151120695</v>
      </c>
      <c r="I603">
        <v>-3.4923145703560499</v>
      </c>
      <c r="J603">
        <f>(Table2[[#This Row],[1M Return vs Nifty]]-AVERAGE(Table2[1M Return vs Nifty]))/_xlfn.STDEV.P(Table2[1M Return vs Nifty])</f>
        <v>-0.40189387763818196</v>
      </c>
      <c r="K603">
        <v>-11.3360108760473</v>
      </c>
      <c r="L603">
        <f>(Table2[[#This Row],[6M Return vs Nifty]]-AVERAGE(Table2[6M Return vs Nifty]))/_xlfn.STDEV.P(Table2[6M Return vs Nifty])</f>
        <v>-0.59384479920417987</v>
      </c>
      <c r="M603">
        <v>-4.7145799992102804</v>
      </c>
      <c r="N603">
        <f>(Table2[[#This Row],[1W Return vs Nifty]]-AVERAGE(Table2[1W Return vs Nifty]))/_xlfn.STDEV.P(Table2[1W Return vs Nifty])</f>
        <v>-1.1414749864964477</v>
      </c>
      <c r="O603">
        <v>2025.55</v>
      </c>
      <c r="P603">
        <v>2082.0961689214901</v>
      </c>
      <c r="Q603">
        <v>2038.5042534854499</v>
      </c>
      <c r="R603">
        <v>34.688048264851602</v>
      </c>
      <c r="S603" s="1">
        <f>(Table2[[#This Row],[Close Price]]-Table2[[#This Row],[20D EMA]])/Table2[[#This Row],[20D EMA]]</f>
        <v>-3.3571128829206882E-2</v>
      </c>
      <c r="T603" s="1">
        <f>(Table2[[#This Row],[Close Price]]-Table2[[#This Row],[50D EMA]])/Table2[[#This Row],[50D EMA]]</f>
        <v>-5.9817683150535775E-2</v>
      </c>
      <c r="U603" s="1">
        <f>(Table2[[#This Row],[Close Price]]-Table2[[#This Row],[200D EMA]])/Table2[[#This Row],[200D EMA]]</f>
        <v>-3.9712575211473686E-2</v>
      </c>
      <c r="V603">
        <v>0.58106270366103396</v>
      </c>
      <c r="W603">
        <v>1945</v>
      </c>
      <c r="X603">
        <v>1983</v>
      </c>
      <c r="Y603">
        <v>1846.8</v>
      </c>
      <c r="Z603">
        <v>1983</v>
      </c>
      <c r="AA603">
        <v>1945</v>
      </c>
      <c r="AB603">
        <v>1983</v>
      </c>
      <c r="AC603" s="1">
        <f>(Table2[[#This Row],[Close Price]]/Table2[[#This Row],[Day Low]])-1</f>
        <v>6.4524421593830095E-3</v>
      </c>
      <c r="AD603" s="1">
        <f>(Table2[[#This Row],[Day High]]/Table2[[#This Row],[Close Price]])-1</f>
        <v>1.3000945058874613E-2</v>
      </c>
      <c r="AE603" s="1">
        <f>(Table2[[#This Row],[Close Price]]/Table2[[#This Row],[Current Week Low]])-1</f>
        <v>5.9968594325319424E-2</v>
      </c>
      <c r="AF603" s="1">
        <f>(Table2[[#This Row],[Current Week High]]/Table2[[#This Row],[Close Price]])-1</f>
        <v>1.3000945058874613E-2</v>
      </c>
      <c r="AG603" s="1">
        <f>(Table2[[#This Row],[Close Price]]/Table2[[#This Row],[Current Month Low]])-1</f>
        <v>6.4524421593830095E-3</v>
      </c>
      <c r="AH603" s="1">
        <f>(Table2[[#This Row],[Current Month High]]/Table2[[#This Row],[Close Price]])-1</f>
        <v>1.3000945058874613E-2</v>
      </c>
      <c r="AI603">
        <v>40.371893438226301</v>
      </c>
      <c r="AJ603">
        <v>22.346874999999901</v>
      </c>
      <c r="AK603" t="str">
        <f>IF(AND(Table2[[#This Row],[20D EMA]]&gt;Table2[[#This Row],[50D EMA]],Table2[[#This Row],[50D EMA]]&gt;Table2[[#This Row],[200D EMA]]),"Uptrend","Downtrend/NoTrend")</f>
        <v>Downtrend/NoTrend</v>
      </c>
      <c r="AL603">
        <v>-0.09</v>
      </c>
      <c r="AM603" t="s">
        <v>3180</v>
      </c>
      <c r="AN603">
        <v>-9.74</v>
      </c>
      <c r="AO603" t="s">
        <v>3180</v>
      </c>
      <c r="AP603">
        <v>2.0571677359915001E-2</v>
      </c>
      <c r="AQ603">
        <f>(Table2[[#This Row],[Sharpe Ratio]]-AVERAGE(Table2[Sharpe Ratio]))/_xlfn.STDEV.P(Table2[Sharpe Ratio])</f>
        <v>-0.44264351811927116</v>
      </c>
      <c r="AR6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3">
        <f>_xlfn.RANK.AVG(Table2[[#This Row],[1Y Return vs Nifty Z-Score]],Table2[1Y Return vs Nifty Z-Score])</f>
        <v>664</v>
      </c>
      <c r="AT603">
        <f>_xlfn.RANK.AVG(Table2[[#This Row],[6M Return vs Nifty Z-Score]],Table2[6M Return vs Nifty Z-Score])</f>
        <v>524</v>
      </c>
      <c r="AU603">
        <f>_xlfn.RANK.AVG(Table2[[#This Row],[Sharpe Ratio Z-Score]],Table2[Sharpe Ratio Z-Score])</f>
        <v>449</v>
      </c>
      <c r="AV603">
        <f>(Table2[[#This Row],[Rank 1Y]]+Table2[[#This Row],[Rank 6M]]+Table2[[#This Row],[Rank Sharpe]])/3</f>
        <v>545.66666666666663</v>
      </c>
    </row>
    <row r="604" spans="1:48" hidden="1" x14ac:dyDescent="0.3">
      <c r="A604" t="s">
        <v>2066</v>
      </c>
      <c r="B604" t="s">
        <v>2067</v>
      </c>
      <c r="C604" t="s">
        <v>3139</v>
      </c>
      <c r="D604" t="s">
        <v>169</v>
      </c>
      <c r="E604">
        <v>3052.9742887164598</v>
      </c>
      <c r="F604">
        <v>193.2</v>
      </c>
      <c r="G604">
        <v>5.34261231633152</v>
      </c>
      <c r="H604">
        <f>(Table2[[#This Row],[1Y Return vs Nifty]]-AVERAGE(Table2[1Y Return vs Nifty]))/_xlfn.STDEV.P(Table2[1Y Return vs Nifty])</f>
        <v>-0.32431776842278742</v>
      </c>
      <c r="I604">
        <v>13.3994530229534</v>
      </c>
      <c r="J604">
        <f>(Table2[[#This Row],[1M Return vs Nifty]]-AVERAGE(Table2[1M Return vs Nifty]))/_xlfn.STDEV.P(Table2[1M Return vs Nifty])</f>
        <v>1.4031900186195272</v>
      </c>
      <c r="K604">
        <v>-23.573044968546299</v>
      </c>
      <c r="L604">
        <f>(Table2[[#This Row],[6M Return vs Nifty]]-AVERAGE(Table2[6M Return vs Nifty]))/_xlfn.STDEV.P(Table2[6M Return vs Nifty])</f>
        <v>-1.0195330440913817</v>
      </c>
      <c r="M604">
        <v>10.1978620722056</v>
      </c>
      <c r="N604">
        <f>(Table2[[#This Row],[1W Return vs Nifty]]-AVERAGE(Table2[1W Return vs Nifty]))/_xlfn.STDEV.P(Table2[1W Return vs Nifty])</f>
        <v>1.6908164892830719</v>
      </c>
      <c r="O604">
        <v>184.61</v>
      </c>
      <c r="P604">
        <v>185.395403476084</v>
      </c>
      <c r="Q604">
        <v>185.604229078602</v>
      </c>
      <c r="R604">
        <v>62.098654953440899</v>
      </c>
      <c r="S604" s="1">
        <f>(Table2[[#This Row],[Close Price]]-Table2[[#This Row],[20D EMA]])/Table2[[#This Row],[20D EMA]]</f>
        <v>4.6530523806944231E-2</v>
      </c>
      <c r="T604" s="1">
        <f>(Table2[[#This Row],[Close Price]]-Table2[[#This Row],[50D EMA]])/Table2[[#This Row],[50D EMA]]</f>
        <v>4.2097033570321407E-2</v>
      </c>
      <c r="U604" s="1">
        <f>(Table2[[#This Row],[Close Price]]-Table2[[#This Row],[200D EMA]])/Table2[[#This Row],[200D EMA]]</f>
        <v>4.0924557371918684E-2</v>
      </c>
      <c r="V604">
        <v>0.44425942250824302</v>
      </c>
      <c r="W604">
        <v>192.02</v>
      </c>
      <c r="X604">
        <v>197.4</v>
      </c>
      <c r="Y604">
        <v>170.5</v>
      </c>
      <c r="Z604">
        <v>197.4</v>
      </c>
      <c r="AA604">
        <v>192.02</v>
      </c>
      <c r="AB604">
        <v>197.4</v>
      </c>
      <c r="AC604" s="1">
        <f>(Table2[[#This Row],[Close Price]]/Table2[[#This Row],[Day Low]])-1</f>
        <v>6.1451932090406114E-3</v>
      </c>
      <c r="AD604" s="1">
        <f>(Table2[[#This Row],[Day High]]/Table2[[#This Row],[Close Price]])-1</f>
        <v>2.1739130434782705E-2</v>
      </c>
      <c r="AE604" s="1">
        <f>(Table2[[#This Row],[Close Price]]/Table2[[#This Row],[Current Week Low]])-1</f>
        <v>0.13313782991202339</v>
      </c>
      <c r="AF604" s="1">
        <f>(Table2[[#This Row],[Current Week High]]/Table2[[#This Row],[Close Price]])-1</f>
        <v>2.1739130434782705E-2</v>
      </c>
      <c r="AG604" s="1">
        <f>(Table2[[#This Row],[Close Price]]/Table2[[#This Row],[Current Month Low]])-1</f>
        <v>6.1451932090406114E-3</v>
      </c>
      <c r="AH604" s="1">
        <f>(Table2[[#This Row],[Current Month High]]/Table2[[#This Row],[Close Price]])-1</f>
        <v>2.1739130434782705E-2</v>
      </c>
      <c r="AI604">
        <v>46.480331262939899</v>
      </c>
      <c r="AJ604">
        <v>45.2631578947368</v>
      </c>
      <c r="AK604" t="str">
        <f>IF(AND(Table2[[#This Row],[20D EMA]]&gt;Table2[[#This Row],[50D EMA]],Table2[[#This Row],[50D EMA]]&gt;Table2[[#This Row],[200D EMA]]),"Uptrend","Downtrend/NoTrend")</f>
        <v>Downtrend/NoTrend</v>
      </c>
      <c r="AL604">
        <v>0.09</v>
      </c>
      <c r="AM604" t="s">
        <v>3181</v>
      </c>
      <c r="AN604">
        <v>2.86</v>
      </c>
      <c r="AO604" t="s">
        <v>3181</v>
      </c>
      <c r="AP604">
        <v>-8.3378584415970004E-3</v>
      </c>
      <c r="AQ604">
        <f>(Table2[[#This Row],[Sharpe Ratio]]-AVERAGE(Table2[Sharpe Ratio]))/_xlfn.STDEV.P(Table2[Sharpe Ratio])</f>
        <v>-0.78607249484658182</v>
      </c>
      <c r="AR6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4">
        <f>_xlfn.RANK.AVG(Table2[[#This Row],[1Y Return vs Nifty Z-Score]],Table2[1Y Return vs Nifty Z-Score])</f>
        <v>409</v>
      </c>
      <c r="AT604">
        <f>_xlfn.RANK.AVG(Table2[[#This Row],[6M Return vs Nifty Z-Score]],Table2[6M Return vs Nifty Z-Score])</f>
        <v>656</v>
      </c>
      <c r="AU604">
        <f>_xlfn.RANK.AVG(Table2[[#This Row],[Sharpe Ratio Z-Score]],Table2[Sharpe Ratio Z-Score])</f>
        <v>575</v>
      </c>
      <c r="AV604">
        <f>(Table2[[#This Row],[Rank 1Y]]+Table2[[#This Row],[Rank 6M]]+Table2[[#This Row],[Rank Sharpe]])/3</f>
        <v>546.66666666666663</v>
      </c>
    </row>
    <row r="605" spans="1:48" hidden="1" x14ac:dyDescent="0.3">
      <c r="A605" t="s">
        <v>436</v>
      </c>
      <c r="B605" t="s">
        <v>437</v>
      </c>
      <c r="C605" t="s">
        <v>3144</v>
      </c>
      <c r="D605" t="s">
        <v>438</v>
      </c>
      <c r="E605">
        <v>51601.660884634701</v>
      </c>
      <c r="F605">
        <v>845.2</v>
      </c>
      <c r="G605">
        <v>-2.8685892627456799</v>
      </c>
      <c r="H605">
        <f>(Table2[[#This Row],[1Y Return vs Nifty]]-AVERAGE(Table2[1Y Return vs Nifty]))/_xlfn.STDEV.P(Table2[1Y Return vs Nifty])</f>
        <v>-0.46304577400304148</v>
      </c>
      <c r="I605">
        <v>-2.5168902049266699</v>
      </c>
      <c r="J605">
        <f>(Table2[[#This Row],[1M Return vs Nifty]]-AVERAGE(Table2[1M Return vs Nifty]))/_xlfn.STDEV.P(Table2[1M Return vs Nifty])</f>
        <v>-0.29765832003132958</v>
      </c>
      <c r="K605">
        <v>-27.061372790674199</v>
      </c>
      <c r="L605">
        <f>(Table2[[#This Row],[6M Return vs Nifty]]-AVERAGE(Table2[6M Return vs Nifty]))/_xlfn.STDEV.P(Table2[6M Return vs Nifty])</f>
        <v>-1.1408810878222602</v>
      </c>
      <c r="M605">
        <v>3.06550788334612</v>
      </c>
      <c r="N605">
        <f>(Table2[[#This Row],[1W Return vs Nifty]]-AVERAGE(Table2[1W Return vs Nifty]))/_xlfn.STDEV.P(Table2[1W Return vs Nifty])</f>
        <v>0.33618215946608737</v>
      </c>
      <c r="O605">
        <v>850.99</v>
      </c>
      <c r="P605">
        <v>895.549653690318</v>
      </c>
      <c r="Q605">
        <v>925.94823500802795</v>
      </c>
      <c r="R605">
        <v>48.374821606230199</v>
      </c>
      <c r="S605" s="1">
        <f>(Table2[[#This Row],[Close Price]]-Table2[[#This Row],[20D EMA]])/Table2[[#This Row],[20D EMA]]</f>
        <v>-6.8038402331401819E-3</v>
      </c>
      <c r="T605" s="1">
        <f>(Table2[[#This Row],[Close Price]]-Table2[[#This Row],[50D EMA]])/Table2[[#This Row],[50D EMA]]</f>
        <v>-5.6222068182194745E-2</v>
      </c>
      <c r="U605" s="1">
        <f>(Table2[[#This Row],[Close Price]]-Table2[[#This Row],[200D EMA]])/Table2[[#This Row],[200D EMA]]</f>
        <v>-8.720599268416751E-2</v>
      </c>
      <c r="V605">
        <v>0.85151462442307002</v>
      </c>
      <c r="W605">
        <v>840</v>
      </c>
      <c r="X605">
        <v>851</v>
      </c>
      <c r="Y605">
        <v>778.75</v>
      </c>
      <c r="Z605">
        <v>853</v>
      </c>
      <c r="AA605">
        <v>840</v>
      </c>
      <c r="AB605">
        <v>851</v>
      </c>
      <c r="AC605" s="1">
        <f>(Table2[[#This Row],[Close Price]]/Table2[[#This Row],[Day Low]])-1</f>
        <v>6.1904761904763017E-3</v>
      </c>
      <c r="AD605" s="1">
        <f>(Table2[[#This Row],[Day High]]/Table2[[#This Row],[Close Price]])-1</f>
        <v>6.8622811168954634E-3</v>
      </c>
      <c r="AE605" s="1">
        <f>(Table2[[#This Row],[Close Price]]/Table2[[#This Row],[Current Week Low]])-1</f>
        <v>8.532905296950255E-2</v>
      </c>
      <c r="AF605" s="1">
        <f>(Table2[[#This Row],[Current Week High]]/Table2[[#This Row],[Close Price]])-1</f>
        <v>9.228584950307539E-3</v>
      </c>
      <c r="AG605" s="1">
        <f>(Table2[[#This Row],[Close Price]]/Table2[[#This Row],[Current Month Low]])-1</f>
        <v>6.1904761904763017E-3</v>
      </c>
      <c r="AH605" s="1">
        <f>(Table2[[#This Row],[Current Month High]]/Table2[[#This Row],[Close Price]])-1</f>
        <v>6.8622811168954634E-3</v>
      </c>
      <c r="AI605">
        <v>39.611926171320299</v>
      </c>
      <c r="AJ605">
        <v>25.736387979767901</v>
      </c>
      <c r="AK605" t="str">
        <f>IF(AND(Table2[[#This Row],[20D EMA]]&gt;Table2[[#This Row],[50D EMA]],Table2[[#This Row],[50D EMA]]&gt;Table2[[#This Row],[200D EMA]]),"Uptrend","Downtrend/NoTrend")</f>
        <v>Downtrend/NoTrend</v>
      </c>
      <c r="AL605">
        <v>-0.1</v>
      </c>
      <c r="AM605" t="s">
        <v>3180</v>
      </c>
      <c r="AN605">
        <v>-4.58</v>
      </c>
      <c r="AO605" t="s">
        <v>3180</v>
      </c>
      <c r="AP605">
        <v>4.2906434853969997E-3</v>
      </c>
      <c r="AQ605">
        <f>(Table2[[#This Row],[Sharpe Ratio]]-AVERAGE(Table2[Sharpe Ratio]))/_xlfn.STDEV.P(Table2[Sharpe Ratio])</f>
        <v>-0.63605301600875175</v>
      </c>
      <c r="AR6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5">
        <f>_xlfn.RANK.AVG(Table2[[#This Row],[1Y Return vs Nifty Z-Score]],Table2[1Y Return vs Nifty Z-Score])</f>
        <v>473</v>
      </c>
      <c r="AT605">
        <f>_xlfn.RANK.AVG(Table2[[#This Row],[6M Return vs Nifty Z-Score]],Table2[6M Return vs Nifty Z-Score])</f>
        <v>681</v>
      </c>
      <c r="AU605">
        <f>_xlfn.RANK.AVG(Table2[[#This Row],[Sharpe Ratio Z-Score]],Table2[Sharpe Ratio Z-Score])</f>
        <v>492</v>
      </c>
      <c r="AV605">
        <f>(Table2[[#This Row],[Rank 1Y]]+Table2[[#This Row],[Rank 6M]]+Table2[[#This Row],[Rank Sharpe]])/3</f>
        <v>548.66666666666663</v>
      </c>
    </row>
    <row r="606" spans="1:48" x14ac:dyDescent="0.3">
      <c r="A606" t="s">
        <v>771</v>
      </c>
      <c r="B606" t="s">
        <v>772</v>
      </c>
      <c r="C606" t="s">
        <v>3143</v>
      </c>
      <c r="D606" t="s">
        <v>75</v>
      </c>
      <c r="E606">
        <v>20943.767105916799</v>
      </c>
      <c r="F606">
        <v>892.4</v>
      </c>
      <c r="G606">
        <v>-37.327305391684298</v>
      </c>
      <c r="H606">
        <f>(Table2[[#This Row],[1Y Return vs Nifty]]-AVERAGE(Table2[1Y Return vs Nifty]))/_xlfn.STDEV.P(Table2[1Y Return vs Nifty])</f>
        <v>-1.045224754434432</v>
      </c>
      <c r="I606">
        <v>7.8464415630927702</v>
      </c>
      <c r="J606">
        <f>(Table2[[#This Row],[1M Return vs Nifty]]-AVERAGE(Table2[1M Return vs Nifty]))/_xlfn.STDEV.P(Table2[1M Return vs Nifty])</f>
        <v>0.80978547960022762</v>
      </c>
      <c r="K606">
        <v>8.1749669904206392</v>
      </c>
      <c r="L606">
        <f>(Table2[[#This Row],[6M Return vs Nifty]]-AVERAGE(Table2[6M Return vs Nifty]))/_xlfn.STDEV.P(Table2[6M Return vs Nifty])</f>
        <v>8.4881259841524739E-2</v>
      </c>
      <c r="M606">
        <v>3.7706547991680699</v>
      </c>
      <c r="N606">
        <f>(Table2[[#This Row],[1W Return vs Nifty]]-AVERAGE(Table2[1W Return vs Nifty]))/_xlfn.STDEV.P(Table2[1W Return vs Nifty])</f>
        <v>0.47010935859887848</v>
      </c>
      <c r="O606">
        <v>861.76</v>
      </c>
      <c r="P606">
        <v>849.97083680081801</v>
      </c>
      <c r="Q606">
        <v>846.16740205902897</v>
      </c>
      <c r="R606">
        <v>72.500956043643697</v>
      </c>
      <c r="S606" s="1">
        <f>(Table2[[#This Row],[Close Price]]-Table2[[#This Row],[20D EMA]])/Table2[[#This Row],[20D EMA]]</f>
        <v>3.5555142963238008E-2</v>
      </c>
      <c r="T606" s="1">
        <f>(Table2[[#This Row],[Close Price]]-Table2[[#This Row],[50D EMA]])/Table2[[#This Row],[50D EMA]]</f>
        <v>4.99183752690621E-2</v>
      </c>
      <c r="U606" s="1">
        <f>(Table2[[#This Row],[Close Price]]-Table2[[#This Row],[200D EMA]])/Table2[[#This Row],[200D EMA]]</f>
        <v>5.4637649510570249E-2</v>
      </c>
      <c r="V606">
        <v>0.93572665632692698</v>
      </c>
      <c r="W606">
        <v>884</v>
      </c>
      <c r="X606">
        <v>895.5</v>
      </c>
      <c r="Y606">
        <v>840.25</v>
      </c>
      <c r="Z606">
        <v>895.5</v>
      </c>
      <c r="AA606">
        <v>884</v>
      </c>
      <c r="AB606">
        <v>895.5</v>
      </c>
      <c r="AC606" s="1">
        <f>(Table2[[#This Row],[Close Price]]/Table2[[#This Row],[Day Low]])-1</f>
        <v>9.5022624434388803E-3</v>
      </c>
      <c r="AD606" s="1">
        <f>(Table2[[#This Row],[Day High]]/Table2[[#This Row],[Close Price]])-1</f>
        <v>3.4737785746301597E-3</v>
      </c>
      <c r="AE606" s="1">
        <f>(Table2[[#This Row],[Close Price]]/Table2[[#This Row],[Current Week Low]])-1</f>
        <v>6.2064861648319036E-2</v>
      </c>
      <c r="AF606" s="1">
        <f>(Table2[[#This Row],[Current Week High]]/Table2[[#This Row],[Close Price]])-1</f>
        <v>3.4737785746301597E-3</v>
      </c>
      <c r="AG606" s="1">
        <f>(Table2[[#This Row],[Close Price]]/Table2[[#This Row],[Current Month Low]])-1</f>
        <v>9.5022624434388803E-3</v>
      </c>
      <c r="AH606" s="1">
        <f>(Table2[[#This Row],[Current Month High]]/Table2[[#This Row],[Close Price]])-1</f>
        <v>3.4737785746301597E-3</v>
      </c>
      <c r="AI606">
        <v>18.579112505602801</v>
      </c>
      <c r="AJ606">
        <v>27.485714285714199</v>
      </c>
      <c r="AK606" t="str">
        <f>IF(AND(Table2[[#This Row],[20D EMA]]&gt;Table2[[#This Row],[50D EMA]],Table2[[#This Row],[50D EMA]]&gt;Table2[[#This Row],[200D EMA]]),"Uptrend","Downtrend/NoTrend")</f>
        <v>Uptrend</v>
      </c>
      <c r="AL606">
        <v>0.16</v>
      </c>
      <c r="AM606" t="s">
        <v>3181</v>
      </c>
      <c r="AN606">
        <v>2.4900000000000002</v>
      </c>
      <c r="AO606" t="s">
        <v>3181</v>
      </c>
      <c r="AP606">
        <v>-8.2231116434243995E-2</v>
      </c>
      <c r="AQ606">
        <f>(Table2[[#This Row],[Sharpe Ratio]]-AVERAGE(Table2[Sharpe Ratio]))/_xlfn.STDEV.P(Table2[Sharpe Ratio])</f>
        <v>-1.6638827147579882</v>
      </c>
      <c r="AR6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-1.3443313711517895</v>
      </c>
      <c r="AS606">
        <f>_xlfn.RANK.AVG(Table2[[#This Row],[1Y Return vs Nifty Z-Score]],Table2[1Y Return vs Nifty Z-Score])</f>
        <v>668</v>
      </c>
      <c r="AT606">
        <f>_xlfn.RANK.AVG(Table2[[#This Row],[6M Return vs Nifty Z-Score]],Table2[6M Return vs Nifty Z-Score])</f>
        <v>287</v>
      </c>
      <c r="AU606">
        <f>_xlfn.RANK.AVG(Table2[[#This Row],[Sharpe Ratio Z-Score]],Table2[Sharpe Ratio Z-Score])</f>
        <v>696</v>
      </c>
      <c r="AV606">
        <f>(Table2[[#This Row],[Rank 1Y]]+Table2[[#This Row],[Rank 6M]]+Table2[[#This Row],[Rank Sharpe]])/3</f>
        <v>550.33333333333337</v>
      </c>
    </row>
    <row r="607" spans="1:48" hidden="1" x14ac:dyDescent="0.3">
      <c r="A607" t="s">
        <v>509</v>
      </c>
      <c r="B607" t="s">
        <v>510</v>
      </c>
      <c r="C607" t="s">
        <v>3149</v>
      </c>
      <c r="D607" t="s">
        <v>400</v>
      </c>
      <c r="E607">
        <v>41548.001101424197</v>
      </c>
      <c r="F607">
        <v>558.4</v>
      </c>
      <c r="G607">
        <v>-23.038178962683499</v>
      </c>
      <c r="H607">
        <f>(Table2[[#This Row],[1Y Return vs Nifty]]-AVERAGE(Table2[1Y Return vs Nifty]))/_xlfn.STDEV.P(Table2[1Y Return vs Nifty])</f>
        <v>-0.80381038993625153</v>
      </c>
      <c r="I607">
        <v>-4.2191037538149097</v>
      </c>
      <c r="J607">
        <f>(Table2[[#This Row],[1M Return vs Nifty]]-AVERAGE(Table2[1M Return vs Nifty]))/_xlfn.STDEV.P(Table2[1M Return vs Nifty])</f>
        <v>-0.47955984384266048</v>
      </c>
      <c r="K607">
        <v>4.5652025378143497</v>
      </c>
      <c r="L607">
        <f>(Table2[[#This Row],[6M Return vs Nifty]]-AVERAGE(Table2[6M Return vs Nifty]))/_xlfn.STDEV.P(Table2[6M Return vs Nifty])</f>
        <v>-4.0691185464327664E-2</v>
      </c>
      <c r="M607">
        <v>2.9943855327072599</v>
      </c>
      <c r="N607">
        <f>(Table2[[#This Row],[1W Return vs Nifty]]-AVERAGE(Table2[1W Return vs Nifty]))/_xlfn.STDEV.P(Table2[1W Return vs Nifty])</f>
        <v>0.32267402803549067</v>
      </c>
      <c r="O607">
        <v>556.23</v>
      </c>
      <c r="P607">
        <v>568.178778615125</v>
      </c>
      <c r="Q607">
        <v>561.65411040829497</v>
      </c>
      <c r="R607">
        <v>47.4917410963116</v>
      </c>
      <c r="S607" s="1">
        <f>(Table2[[#This Row],[Close Price]]-Table2[[#This Row],[20D EMA]])/Table2[[#This Row],[20D EMA]]</f>
        <v>3.9012638656670063E-3</v>
      </c>
      <c r="T607" s="1">
        <f>(Table2[[#This Row],[Close Price]]-Table2[[#This Row],[50D EMA]])/Table2[[#This Row],[50D EMA]]</f>
        <v>-1.7210742433851099E-2</v>
      </c>
      <c r="U607" s="1">
        <f>(Table2[[#This Row],[Close Price]]-Table2[[#This Row],[200D EMA]])/Table2[[#This Row],[200D EMA]]</f>
        <v>-5.7937979051366911E-3</v>
      </c>
      <c r="V607">
        <v>0.62978376224224797</v>
      </c>
      <c r="W607">
        <v>553.65</v>
      </c>
      <c r="X607">
        <v>562</v>
      </c>
      <c r="Y607">
        <v>520.04999999999995</v>
      </c>
      <c r="Z607">
        <v>562</v>
      </c>
      <c r="AA607">
        <v>553.65</v>
      </c>
      <c r="AB607">
        <v>562</v>
      </c>
      <c r="AC607" s="1">
        <f>(Table2[[#This Row],[Close Price]]/Table2[[#This Row],[Day Low]])-1</f>
        <v>8.5794274361057354E-3</v>
      </c>
      <c r="AD607" s="1">
        <f>(Table2[[#This Row],[Day High]]/Table2[[#This Row],[Close Price]])-1</f>
        <v>6.4469914040115039E-3</v>
      </c>
      <c r="AE607" s="1">
        <f>(Table2[[#This Row],[Close Price]]/Table2[[#This Row],[Current Week Low]])-1</f>
        <v>7.3742909335640761E-2</v>
      </c>
      <c r="AF607" s="1">
        <f>(Table2[[#This Row],[Current Week High]]/Table2[[#This Row],[Close Price]])-1</f>
        <v>6.4469914040115039E-3</v>
      </c>
      <c r="AG607" s="1">
        <f>(Table2[[#This Row],[Close Price]]/Table2[[#This Row],[Current Month Low]])-1</f>
        <v>8.5794274361057354E-3</v>
      </c>
      <c r="AH607" s="1">
        <f>(Table2[[#This Row],[Current Month High]]/Table2[[#This Row],[Close Price]])-1</f>
        <v>6.4469914040115039E-3</v>
      </c>
      <c r="AI607">
        <v>11.926934097421199</v>
      </c>
      <c r="AJ607">
        <v>24.698526127735501</v>
      </c>
      <c r="AK607" t="str">
        <f>IF(AND(Table2[[#This Row],[20D EMA]]&gt;Table2[[#This Row],[50D EMA]],Table2[[#This Row],[50D EMA]]&gt;Table2[[#This Row],[200D EMA]]),"Uptrend","Downtrend/NoTrend")</f>
        <v>Downtrend/NoTrend</v>
      </c>
      <c r="AL607">
        <v>0.04</v>
      </c>
      <c r="AM607" t="s">
        <v>3181</v>
      </c>
      <c r="AN607">
        <v>-1.84</v>
      </c>
      <c r="AO607" t="s">
        <v>3180</v>
      </c>
      <c r="AP607">
        <v>-0.104750364557745</v>
      </c>
      <c r="AQ607">
        <f>(Table2[[#This Row],[Sharpe Ratio]]-AVERAGE(Table2[Sharpe Ratio]))/_xlfn.STDEV.P(Table2[Sharpe Ratio])</f>
        <v>-1.9313986787921762</v>
      </c>
      <c r="AR6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7">
        <f>_xlfn.RANK.AVG(Table2[[#This Row],[1Y Return vs Nifty Z-Score]],Table2[1Y Return vs Nifty Z-Score])</f>
        <v>606</v>
      </c>
      <c r="AT607">
        <f>_xlfn.RANK.AVG(Table2[[#This Row],[6M Return vs Nifty Z-Score]],Table2[6M Return vs Nifty Z-Score])</f>
        <v>332</v>
      </c>
      <c r="AU607">
        <f>_xlfn.RANK.AVG(Table2[[#This Row],[Sharpe Ratio Z-Score]],Table2[Sharpe Ratio Z-Score])</f>
        <v>714</v>
      </c>
      <c r="AV607">
        <f>(Table2[[#This Row],[Rank 1Y]]+Table2[[#This Row],[Rank 6M]]+Table2[[#This Row],[Rank Sharpe]])/3</f>
        <v>550.66666666666663</v>
      </c>
    </row>
    <row r="608" spans="1:48" hidden="1" x14ac:dyDescent="0.3">
      <c r="A608" t="s">
        <v>1546</v>
      </c>
      <c r="B608" t="s">
        <v>1547</v>
      </c>
      <c r="C608" t="s">
        <v>3135</v>
      </c>
      <c r="D608" t="s">
        <v>502</v>
      </c>
      <c r="E608">
        <v>6364.0277316667798</v>
      </c>
      <c r="F608">
        <v>295.05</v>
      </c>
      <c r="G608">
        <v>-32.748782929910497</v>
      </c>
      <c r="H608">
        <f>(Table2[[#This Row],[1Y Return vs Nifty]]-AVERAGE(Table2[1Y Return vs Nifty]))/_xlfn.STDEV.P(Table2[1Y Return vs Nifty])</f>
        <v>-0.96787075410825119</v>
      </c>
      <c r="I608">
        <v>-3.62416517907478</v>
      </c>
      <c r="J608">
        <f>(Table2[[#This Row],[1M Return vs Nifty]]-AVERAGE(Table2[1M Return vs Nifty]))/_xlfn.STDEV.P(Table2[1M Return vs Nifty])</f>
        <v>-0.41598366481973326</v>
      </c>
      <c r="K608">
        <v>-21.480331132326501</v>
      </c>
      <c r="L608">
        <f>(Table2[[#This Row],[6M Return vs Nifty]]-AVERAGE(Table2[6M Return vs Nifty]))/_xlfn.STDEV.P(Table2[6M Return vs Nifty])</f>
        <v>-0.94673405756754458</v>
      </c>
      <c r="M608">
        <v>-1.6295866337993901</v>
      </c>
      <c r="N608">
        <f>(Table2[[#This Row],[1W Return vs Nifty]]-AVERAGE(Table2[1W Return vs Nifty]))/_xlfn.STDEV.P(Table2[1W Return vs Nifty])</f>
        <v>-0.55554812288516553</v>
      </c>
      <c r="O608">
        <v>300.62</v>
      </c>
      <c r="P608">
        <v>303.70349698366698</v>
      </c>
      <c r="Q608">
        <v>310.42458197175102</v>
      </c>
      <c r="R608">
        <v>35.6440884664161</v>
      </c>
      <c r="S608" s="1">
        <f>(Table2[[#This Row],[Close Price]]-Table2[[#This Row],[20D EMA]])/Table2[[#This Row],[20D EMA]]</f>
        <v>-1.8528374692302552E-2</v>
      </c>
      <c r="T608" s="1">
        <f>(Table2[[#This Row],[Close Price]]-Table2[[#This Row],[50D EMA]])/Table2[[#This Row],[50D EMA]]</f>
        <v>-2.8493241169799073E-2</v>
      </c>
      <c r="U608" s="1">
        <f>(Table2[[#This Row],[Close Price]]-Table2[[#This Row],[200D EMA]])/Table2[[#This Row],[200D EMA]]</f>
        <v>-4.9527591771550222E-2</v>
      </c>
      <c r="V608">
        <v>0.68044508249741797</v>
      </c>
      <c r="W608">
        <v>292.89999999999998</v>
      </c>
      <c r="X608">
        <v>297.2</v>
      </c>
      <c r="Y608">
        <v>284</v>
      </c>
      <c r="Z608">
        <v>298.75</v>
      </c>
      <c r="AA608">
        <v>292.89999999999998</v>
      </c>
      <c r="AB608">
        <v>297.2</v>
      </c>
      <c r="AC608" s="1">
        <f>(Table2[[#This Row],[Close Price]]/Table2[[#This Row],[Day Low]])-1</f>
        <v>7.3403892113350633E-3</v>
      </c>
      <c r="AD608" s="1">
        <f>(Table2[[#This Row],[Day High]]/Table2[[#This Row],[Close Price]])-1</f>
        <v>7.2869005253346497E-3</v>
      </c>
      <c r="AE608" s="1">
        <f>(Table2[[#This Row],[Close Price]]/Table2[[#This Row],[Current Week Low]])-1</f>
        <v>3.8908450704225439E-2</v>
      </c>
      <c r="AF608" s="1">
        <f>(Table2[[#This Row],[Current Week High]]/Table2[[#This Row],[Close Price]])-1</f>
        <v>1.2540247415692152E-2</v>
      </c>
      <c r="AG608" s="1">
        <f>(Table2[[#This Row],[Close Price]]/Table2[[#This Row],[Current Month Low]])-1</f>
        <v>7.3403892113350633E-3</v>
      </c>
      <c r="AH608" s="1">
        <f>(Table2[[#This Row],[Current Month High]]/Table2[[#This Row],[Close Price]])-1</f>
        <v>7.2869005253346497E-3</v>
      </c>
      <c r="AI608">
        <v>37.359769530587997</v>
      </c>
      <c r="AJ608">
        <v>9.46021146355036</v>
      </c>
      <c r="AK608" t="str">
        <f>IF(AND(Table2[[#This Row],[20D EMA]]&gt;Table2[[#This Row],[50D EMA]],Table2[[#This Row],[50D EMA]]&gt;Table2[[#This Row],[200D EMA]]),"Uptrend","Downtrend/NoTrend")</f>
        <v>Downtrend/NoTrend</v>
      </c>
      <c r="AL608">
        <v>-0.03</v>
      </c>
      <c r="AM608" t="s">
        <v>3180</v>
      </c>
      <c r="AN608">
        <v>-8.8800000000000008</v>
      </c>
      <c r="AO608" t="s">
        <v>3180</v>
      </c>
      <c r="AP608">
        <v>4.7990617874101998E-2</v>
      </c>
      <c r="AQ608">
        <f>(Table2[[#This Row],[Sharpe Ratio]]-AVERAGE(Table2[Sharpe Ratio]))/_xlfn.STDEV.P(Table2[Sharpe Ratio])</f>
        <v>-0.11692197252317246</v>
      </c>
      <c r="AR6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8">
        <f>_xlfn.RANK.AVG(Table2[[#This Row],[1Y Return vs Nifty Z-Score]],Table2[1Y Return vs Nifty Z-Score])</f>
        <v>650</v>
      </c>
      <c r="AT608">
        <f>_xlfn.RANK.AVG(Table2[[#This Row],[6M Return vs Nifty Z-Score]],Table2[6M Return vs Nifty Z-Score])</f>
        <v>635</v>
      </c>
      <c r="AU608">
        <f>_xlfn.RANK.AVG(Table2[[#This Row],[Sharpe Ratio Z-Score]],Table2[Sharpe Ratio Z-Score])</f>
        <v>369</v>
      </c>
      <c r="AV608">
        <f>(Table2[[#This Row],[Rank 1Y]]+Table2[[#This Row],[Rank 6M]]+Table2[[#This Row],[Rank Sharpe]])/3</f>
        <v>551.33333333333337</v>
      </c>
    </row>
    <row r="609" spans="1:48" hidden="1" x14ac:dyDescent="0.3">
      <c r="A609" t="s">
        <v>484</v>
      </c>
      <c r="B609" t="s">
        <v>485</v>
      </c>
      <c r="C609" t="s">
        <v>3137</v>
      </c>
      <c r="D609" t="s">
        <v>125</v>
      </c>
      <c r="E609">
        <v>44971.711727733898</v>
      </c>
      <c r="F609">
        <v>343.95</v>
      </c>
      <c r="G609">
        <v>-18.938723553463401</v>
      </c>
      <c r="H609">
        <f>(Table2[[#This Row],[1Y Return vs Nifty]]-AVERAGE(Table2[1Y Return vs Nifty]))/_xlfn.STDEV.P(Table2[1Y Return vs Nifty])</f>
        <v>-0.73455021316317048</v>
      </c>
      <c r="I609">
        <v>4.4459779542779101</v>
      </c>
      <c r="J609">
        <f>(Table2[[#This Row],[1M Return vs Nifty]]-AVERAGE(Table2[1M Return vs Nifty]))/_xlfn.STDEV.P(Table2[1M Return vs Nifty])</f>
        <v>0.44640597735599319</v>
      </c>
      <c r="K609">
        <v>-9.6523142828767003</v>
      </c>
      <c r="L609">
        <f>(Table2[[#This Row],[6M Return vs Nifty]]-AVERAGE(Table2[6M Return vs Nifty]))/_xlfn.STDEV.P(Table2[6M Return vs Nifty])</f>
        <v>-0.53527424671150592</v>
      </c>
      <c r="M609">
        <v>3.2827296487220798</v>
      </c>
      <c r="N609">
        <f>(Table2[[#This Row],[1W Return vs Nifty]]-AVERAGE(Table2[1W Return vs Nifty]))/_xlfn.STDEV.P(Table2[1W Return vs Nifty])</f>
        <v>0.37743867208030174</v>
      </c>
      <c r="O609">
        <v>335.8</v>
      </c>
      <c r="P609">
        <v>342.321090190348</v>
      </c>
      <c r="Q609">
        <v>352.47529068618798</v>
      </c>
      <c r="R609">
        <v>57.648734931745302</v>
      </c>
      <c r="S609" s="1">
        <f>(Table2[[#This Row],[Close Price]]-Table2[[#This Row],[20D EMA]])/Table2[[#This Row],[20D EMA]]</f>
        <v>2.4270399047051749E-2</v>
      </c>
      <c r="T609" s="1">
        <f>(Table2[[#This Row],[Close Price]]-Table2[[#This Row],[50D EMA]])/Table2[[#This Row],[50D EMA]]</f>
        <v>4.7584266828147497E-3</v>
      </c>
      <c r="U609" s="1">
        <f>(Table2[[#This Row],[Close Price]]-Table2[[#This Row],[200D EMA]])/Table2[[#This Row],[200D EMA]]</f>
        <v>-2.4186917243450498E-2</v>
      </c>
      <c r="V609">
        <v>0.54866319141763398</v>
      </c>
      <c r="W609">
        <v>342.65</v>
      </c>
      <c r="X609">
        <v>352.8</v>
      </c>
      <c r="Y609">
        <v>316.2</v>
      </c>
      <c r="Z609">
        <v>352.8</v>
      </c>
      <c r="AA609">
        <v>342.65</v>
      </c>
      <c r="AB609">
        <v>352.8</v>
      </c>
      <c r="AC609" s="1">
        <f>(Table2[[#This Row],[Close Price]]/Table2[[#This Row],[Day Low]])-1</f>
        <v>3.7939588501385568E-3</v>
      </c>
      <c r="AD609" s="1">
        <f>(Table2[[#This Row],[Day High]]/Table2[[#This Row],[Close Price]])-1</f>
        <v>2.5730484081988747E-2</v>
      </c>
      <c r="AE609" s="1">
        <f>(Table2[[#This Row],[Close Price]]/Table2[[#This Row],[Current Week Low]])-1</f>
        <v>8.7760910815939175E-2</v>
      </c>
      <c r="AF609" s="1">
        <f>(Table2[[#This Row],[Current Week High]]/Table2[[#This Row],[Close Price]])-1</f>
        <v>2.5730484081988747E-2</v>
      </c>
      <c r="AG609" s="1">
        <f>(Table2[[#This Row],[Close Price]]/Table2[[#This Row],[Current Month Low]])-1</f>
        <v>3.7939588501385568E-3</v>
      </c>
      <c r="AH609" s="1">
        <f>(Table2[[#This Row],[Current Month High]]/Table2[[#This Row],[Close Price]])-1</f>
        <v>2.5730484081988747E-2</v>
      </c>
      <c r="AI609">
        <v>19.3487425497892</v>
      </c>
      <c r="AJ609">
        <v>20.346396081175602</v>
      </c>
      <c r="AK609" t="str">
        <f>IF(AND(Table2[[#This Row],[20D EMA]]&gt;Table2[[#This Row],[50D EMA]],Table2[[#This Row],[50D EMA]]&gt;Table2[[#This Row],[200D EMA]]),"Uptrend","Downtrend/NoTrend")</f>
        <v>Downtrend/NoTrend</v>
      </c>
      <c r="AL609">
        <v>0.01</v>
      </c>
      <c r="AM609" t="s">
        <v>3181</v>
      </c>
      <c r="AN609">
        <v>3.63</v>
      </c>
      <c r="AO609" t="s">
        <v>3181</v>
      </c>
      <c r="AP609">
        <v>-1.0233204374756E-2</v>
      </c>
      <c r="AQ609">
        <f>(Table2[[#This Row],[Sharpe Ratio]]-AVERAGE(Table2[Sharpe Ratio]))/_xlfn.STDEV.P(Table2[Sharpe Ratio])</f>
        <v>-0.80858813532030471</v>
      </c>
      <c r="AR6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9">
        <f>_xlfn.RANK.AVG(Table2[[#This Row],[1Y Return vs Nifty Z-Score]],Table2[1Y Return vs Nifty Z-Score])</f>
        <v>575</v>
      </c>
      <c r="AT609">
        <f>_xlfn.RANK.AVG(Table2[[#This Row],[6M Return vs Nifty Z-Score]],Table2[6M Return vs Nifty Z-Score])</f>
        <v>506</v>
      </c>
      <c r="AU609">
        <f>_xlfn.RANK.AVG(Table2[[#This Row],[Sharpe Ratio Z-Score]],Table2[Sharpe Ratio Z-Score])</f>
        <v>580</v>
      </c>
      <c r="AV609">
        <f>(Table2[[#This Row],[Rank 1Y]]+Table2[[#This Row],[Rank 6M]]+Table2[[#This Row],[Rank Sharpe]])/3</f>
        <v>553.66666666666663</v>
      </c>
    </row>
    <row r="610" spans="1:48" hidden="1" x14ac:dyDescent="0.3">
      <c r="A610" t="s">
        <v>1084</v>
      </c>
      <c r="B610" t="s">
        <v>1085</v>
      </c>
      <c r="C610" t="s">
        <v>3147</v>
      </c>
      <c r="D610" t="s">
        <v>540</v>
      </c>
      <c r="E610">
        <v>11812.7202692955</v>
      </c>
      <c r="F610">
        <v>776.9</v>
      </c>
      <c r="G610">
        <v>-31.517357053261499</v>
      </c>
      <c r="H610">
        <f>(Table2[[#This Row],[1Y Return vs Nifty]]-AVERAGE(Table2[1Y Return vs Nifty]))/_xlfn.STDEV.P(Table2[1Y Return vs Nifty])</f>
        <v>-0.94706585067941218</v>
      </c>
      <c r="I610">
        <v>-13.1305517535713</v>
      </c>
      <c r="J610">
        <f>(Table2[[#This Row],[1M Return vs Nifty]]-AVERAGE(Table2[1M Return vs Nifty]))/_xlfn.STDEV.P(Table2[1M Return vs Nifty])</f>
        <v>-1.4318527988481269</v>
      </c>
      <c r="K610">
        <v>-14.0735061471054</v>
      </c>
      <c r="L610">
        <f>(Table2[[#This Row],[6M Return vs Nifty]]-AVERAGE(Table2[6M Return vs Nifty]))/_xlfn.STDEV.P(Table2[6M Return vs Nifty])</f>
        <v>-0.6890737205682258</v>
      </c>
      <c r="M610">
        <v>-5.3670126536122797</v>
      </c>
      <c r="N610">
        <f>(Table2[[#This Row],[1W Return vs Nifty]]-AVERAGE(Table2[1W Return vs Nifty]))/_xlfn.STDEV.P(Table2[1W Return vs Nifty])</f>
        <v>-1.2653902672219968</v>
      </c>
      <c r="O610">
        <v>818.36</v>
      </c>
      <c r="P610">
        <v>837.45050795959196</v>
      </c>
      <c r="Q610">
        <v>833.34584070957806</v>
      </c>
      <c r="R610">
        <v>29.634006617533501</v>
      </c>
      <c r="S610" s="1">
        <f>(Table2[[#This Row],[Close Price]]-Table2[[#This Row],[20D EMA]])/Table2[[#This Row],[20D EMA]]</f>
        <v>-5.0662300210176495E-2</v>
      </c>
      <c r="T610" s="1">
        <f>(Table2[[#This Row],[Close Price]]-Table2[[#This Row],[50D EMA]])/Table2[[#This Row],[50D EMA]]</f>
        <v>-7.2303386748335002E-2</v>
      </c>
      <c r="U610" s="1">
        <f>(Table2[[#This Row],[Close Price]]-Table2[[#This Row],[200D EMA]])/Table2[[#This Row],[200D EMA]]</f>
        <v>-6.7733992242063057E-2</v>
      </c>
      <c r="V610">
        <v>0.61348857770043597</v>
      </c>
      <c r="W610">
        <v>758</v>
      </c>
      <c r="X610">
        <v>779.95</v>
      </c>
      <c r="Y610">
        <v>727.85</v>
      </c>
      <c r="Z610">
        <v>788.3</v>
      </c>
      <c r="AA610">
        <v>758</v>
      </c>
      <c r="AB610">
        <v>779.95</v>
      </c>
      <c r="AC610" s="1">
        <f>(Table2[[#This Row],[Close Price]]/Table2[[#This Row],[Day Low]])-1</f>
        <v>2.4934036939314064E-2</v>
      </c>
      <c r="AD610" s="1">
        <f>(Table2[[#This Row],[Day High]]/Table2[[#This Row],[Close Price]])-1</f>
        <v>3.9258591839361756E-3</v>
      </c>
      <c r="AE610" s="1">
        <f>(Table2[[#This Row],[Close Price]]/Table2[[#This Row],[Current Week Low]])-1</f>
        <v>6.7390258981933071E-2</v>
      </c>
      <c r="AF610" s="1">
        <f>(Table2[[#This Row],[Current Week High]]/Table2[[#This Row],[Close Price]])-1</f>
        <v>1.4673703179302278E-2</v>
      </c>
      <c r="AG610" s="1">
        <f>(Table2[[#This Row],[Close Price]]/Table2[[#This Row],[Current Month Low]])-1</f>
        <v>2.4934036939314064E-2</v>
      </c>
      <c r="AH610" s="1">
        <f>(Table2[[#This Row],[Current Month High]]/Table2[[#This Row],[Close Price]])-1</f>
        <v>3.9258591839361756E-3</v>
      </c>
      <c r="AI610">
        <v>23.1818766894066</v>
      </c>
      <c r="AJ610">
        <v>9.5845969391353307</v>
      </c>
      <c r="AK610" t="str">
        <f>IF(AND(Table2[[#This Row],[20D EMA]]&gt;Table2[[#This Row],[50D EMA]],Table2[[#This Row],[50D EMA]]&gt;Table2[[#This Row],[200D EMA]]),"Uptrend","Downtrend/NoTrend")</f>
        <v>Downtrend/NoTrend</v>
      </c>
      <c r="AL610">
        <v>-0.05</v>
      </c>
      <c r="AM610" t="s">
        <v>3180</v>
      </c>
      <c r="AN610">
        <v>-10.9</v>
      </c>
      <c r="AO610" t="s">
        <v>3180</v>
      </c>
      <c r="AP610">
        <v>1.1488404229901E-2</v>
      </c>
      <c r="AQ610">
        <f>(Table2[[#This Row],[Sharpe Ratio]]-AVERAGE(Table2[Sharpe Ratio]))/_xlfn.STDEV.P(Table2[Sharpe Ratio])</f>
        <v>-0.55054767880151334</v>
      </c>
      <c r="AR6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0">
        <f>_xlfn.RANK.AVG(Table2[[#This Row],[1Y Return vs Nifty Z-Score]],Table2[1Y Return vs Nifty Z-Score])</f>
        <v>643</v>
      </c>
      <c r="AT610">
        <f>_xlfn.RANK.AVG(Table2[[#This Row],[6M Return vs Nifty Z-Score]],Table2[6M Return vs Nifty Z-Score])</f>
        <v>548</v>
      </c>
      <c r="AU610">
        <f>_xlfn.RANK.AVG(Table2[[#This Row],[Sharpe Ratio Z-Score]],Table2[Sharpe Ratio Z-Score])</f>
        <v>472</v>
      </c>
      <c r="AV610">
        <f>(Table2[[#This Row],[Rank 1Y]]+Table2[[#This Row],[Rank 6M]]+Table2[[#This Row],[Rank Sharpe]])/3</f>
        <v>554.33333333333337</v>
      </c>
    </row>
    <row r="611" spans="1:48" hidden="1" x14ac:dyDescent="0.3">
      <c r="A611" t="s">
        <v>254</v>
      </c>
      <c r="B611" t="s">
        <v>255</v>
      </c>
      <c r="C611" t="s">
        <v>3137</v>
      </c>
      <c r="D611" t="s">
        <v>256</v>
      </c>
      <c r="E611">
        <v>99170.237518858397</v>
      </c>
      <c r="F611">
        <v>1004.1</v>
      </c>
      <c r="G611">
        <v>-15.431275626451599</v>
      </c>
      <c r="H611">
        <f>(Table2[[#This Row],[1Y Return vs Nifty]]-AVERAGE(Table2[1Y Return vs Nifty]))/_xlfn.STDEV.P(Table2[1Y Return vs Nifty])</f>
        <v>-0.67529198513101596</v>
      </c>
      <c r="I611">
        <v>-10.5952273325791</v>
      </c>
      <c r="J611">
        <f>(Table2[[#This Row],[1M Return vs Nifty]]-AVERAGE(Table2[1M Return vs Nifty]))/_xlfn.STDEV.P(Table2[1M Return vs Nifty])</f>
        <v>-1.1609235868019827</v>
      </c>
      <c r="K611">
        <v>-14.352314373316</v>
      </c>
      <c r="L611">
        <f>(Table2[[#This Row],[6M Return vs Nifty]]-AVERAGE(Table2[6M Return vs Nifty]))/_xlfn.STDEV.P(Table2[6M Return vs Nifty])</f>
        <v>-0.69877258906679895</v>
      </c>
      <c r="M611">
        <v>5.5814380531477803E-2</v>
      </c>
      <c r="N611">
        <f>(Table2[[#This Row],[1W Return vs Nifty]]-AVERAGE(Table2[1W Return vs Nifty]))/_xlfn.STDEV.P(Table2[1W Return vs Nifty])</f>
        <v>-0.23544314589354381</v>
      </c>
      <c r="O611">
        <v>1050.8599999999999</v>
      </c>
      <c r="P611">
        <v>1107.56414369803</v>
      </c>
      <c r="Q611">
        <v>1099.45357545912</v>
      </c>
      <c r="R611">
        <v>43.081204353035901</v>
      </c>
      <c r="S611" s="1">
        <f>(Table2[[#This Row],[Close Price]]-Table2[[#This Row],[20D EMA]])/Table2[[#This Row],[20D EMA]]</f>
        <v>-4.4496888262946427E-2</v>
      </c>
      <c r="T611" s="1">
        <f>(Table2[[#This Row],[Close Price]]-Table2[[#This Row],[50D EMA]])/Table2[[#This Row],[50D EMA]]</f>
        <v>-9.3415938288300845E-2</v>
      </c>
      <c r="U611" s="1">
        <f>(Table2[[#This Row],[Close Price]]-Table2[[#This Row],[200D EMA]])/Table2[[#This Row],[200D EMA]]</f>
        <v>-8.6728150771897147E-2</v>
      </c>
      <c r="V611">
        <v>1.5571261381875301</v>
      </c>
      <c r="W611">
        <v>1000</v>
      </c>
      <c r="X611">
        <v>1012</v>
      </c>
      <c r="Y611">
        <v>964</v>
      </c>
      <c r="Z611">
        <v>1027.9000000000001</v>
      </c>
      <c r="AA611">
        <v>1000</v>
      </c>
      <c r="AB611">
        <v>1012</v>
      </c>
      <c r="AC611" s="1">
        <f>(Table2[[#This Row],[Close Price]]/Table2[[#This Row],[Day Low]])-1</f>
        <v>4.0999999999999925E-3</v>
      </c>
      <c r="AD611" s="1">
        <f>(Table2[[#This Row],[Day High]]/Table2[[#This Row],[Close Price]])-1</f>
        <v>7.8677422567472455E-3</v>
      </c>
      <c r="AE611" s="1">
        <f>(Table2[[#This Row],[Close Price]]/Table2[[#This Row],[Current Week Low]])-1</f>
        <v>4.1597510373444058E-2</v>
      </c>
      <c r="AF611" s="1">
        <f>(Table2[[#This Row],[Current Week High]]/Table2[[#This Row],[Close Price]])-1</f>
        <v>2.370281844437816E-2</v>
      </c>
      <c r="AG611" s="1">
        <f>(Table2[[#This Row],[Close Price]]/Table2[[#This Row],[Current Month Low]])-1</f>
        <v>4.0999999999999925E-3</v>
      </c>
      <c r="AH611" s="1">
        <f>(Table2[[#This Row],[Current Month High]]/Table2[[#This Row],[Close Price]])-1</f>
        <v>7.8677422567472455E-3</v>
      </c>
      <c r="AI611">
        <v>24.830235915062701</v>
      </c>
      <c r="AJ611">
        <v>13.4956604939995</v>
      </c>
      <c r="AK611" t="str">
        <f>IF(AND(Table2[[#This Row],[20D EMA]]&gt;Table2[[#This Row],[50D EMA]],Table2[[#This Row],[50D EMA]]&gt;Table2[[#This Row],[200D EMA]]),"Uptrend","Downtrend/NoTrend")</f>
        <v>Downtrend/NoTrend</v>
      </c>
      <c r="AL611">
        <v>-0.11</v>
      </c>
      <c r="AM611" t="s">
        <v>3180</v>
      </c>
      <c r="AN611">
        <v>-9.86</v>
      </c>
      <c r="AO611" t="s">
        <v>3180</v>
      </c>
      <c r="AP611">
        <v>-3.47730285846E-3</v>
      </c>
      <c r="AQ611">
        <f>(Table2[[#This Row],[Sharpe Ratio]]-AVERAGE(Table2[Sharpe Ratio]))/_xlfn.STDEV.P(Table2[Sharpe Ratio])</f>
        <v>-0.72833183648029787</v>
      </c>
      <c r="AR6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1">
        <f>_xlfn.RANK.AVG(Table2[[#This Row],[1Y Return vs Nifty Z-Score]],Table2[1Y Return vs Nifty Z-Score])</f>
        <v>550</v>
      </c>
      <c r="AT611">
        <f>_xlfn.RANK.AVG(Table2[[#This Row],[6M Return vs Nifty Z-Score]],Table2[6M Return vs Nifty Z-Score])</f>
        <v>551</v>
      </c>
      <c r="AU611">
        <f>_xlfn.RANK.AVG(Table2[[#This Row],[Sharpe Ratio Z-Score]],Table2[Sharpe Ratio Z-Score])</f>
        <v>563</v>
      </c>
      <c r="AV611">
        <f>(Table2[[#This Row],[Rank 1Y]]+Table2[[#This Row],[Rank 6M]]+Table2[[#This Row],[Rank Sharpe]])/3</f>
        <v>554.66666666666663</v>
      </c>
    </row>
    <row r="612" spans="1:48" hidden="1" x14ac:dyDescent="0.3">
      <c r="A612" t="s">
        <v>1691</v>
      </c>
      <c r="B612" t="s">
        <v>1692</v>
      </c>
      <c r="C612" t="s">
        <v>3146</v>
      </c>
      <c r="D612" t="s">
        <v>265</v>
      </c>
      <c r="E612">
        <v>5108.1424639648003</v>
      </c>
      <c r="F612">
        <v>660.65</v>
      </c>
      <c r="G612">
        <v>-23.861159979882999</v>
      </c>
      <c r="H612">
        <f>(Table2[[#This Row],[1Y Return vs Nifty]]-AVERAGE(Table2[1Y Return vs Nifty]))/_xlfn.STDEV.P(Table2[1Y Return vs Nifty])</f>
        <v>-0.81771462965646624</v>
      </c>
      <c r="I612">
        <v>-0.60725308092324504</v>
      </c>
      <c r="J612">
        <f>(Table2[[#This Row],[1M Return vs Nifty]]-AVERAGE(Table2[1M Return vs Nifty]))/_xlfn.STDEV.P(Table2[1M Return vs Nifty])</f>
        <v>-9.3591149370054985E-2</v>
      </c>
      <c r="K612">
        <v>-11.751102297157599</v>
      </c>
      <c r="L612">
        <f>(Table2[[#This Row],[6M Return vs Nifty]]-AVERAGE(Table2[6M Return vs Nifty]))/_xlfn.STDEV.P(Table2[6M Return vs Nifty])</f>
        <v>-0.60828453494280066</v>
      </c>
      <c r="M612">
        <v>0.65896949429873797</v>
      </c>
      <c r="N612">
        <f>(Table2[[#This Row],[1W Return vs Nifty]]-AVERAGE(Table2[1W Return vs Nifty]))/_xlfn.STDEV.P(Table2[1W Return vs Nifty])</f>
        <v>-0.12088705379845216</v>
      </c>
      <c r="O612">
        <v>660.16</v>
      </c>
      <c r="P612">
        <v>688.52923223468304</v>
      </c>
      <c r="Q612">
        <v>696.25902514206302</v>
      </c>
      <c r="R612">
        <v>39.540290550261297</v>
      </c>
      <c r="S612" s="1">
        <f>(Table2[[#This Row],[Close Price]]-Table2[[#This Row],[20D EMA]])/Table2[[#This Row],[20D EMA]]</f>
        <v>7.4224430441106567E-4</v>
      </c>
      <c r="T612" s="1">
        <f>(Table2[[#This Row],[Close Price]]-Table2[[#This Row],[50D EMA]])/Table2[[#This Row],[50D EMA]]</f>
        <v>-4.0490992872152319E-2</v>
      </c>
      <c r="U612" s="1">
        <f>(Table2[[#This Row],[Close Price]]-Table2[[#This Row],[200D EMA]])/Table2[[#This Row],[200D EMA]]</f>
        <v>-5.1143358802131819E-2</v>
      </c>
      <c r="V612">
        <v>0.86297696708088201</v>
      </c>
      <c r="W612">
        <v>653</v>
      </c>
      <c r="X612">
        <v>664.3</v>
      </c>
      <c r="Y612">
        <v>600.25</v>
      </c>
      <c r="Z612">
        <v>664.3</v>
      </c>
      <c r="AA612">
        <v>653</v>
      </c>
      <c r="AB612">
        <v>664.3</v>
      </c>
      <c r="AC612" s="1">
        <f>(Table2[[#This Row],[Close Price]]/Table2[[#This Row],[Day Low]])-1</f>
        <v>1.171516079632462E-2</v>
      </c>
      <c r="AD612" s="1">
        <f>(Table2[[#This Row],[Day High]]/Table2[[#This Row],[Close Price]])-1</f>
        <v>5.5248618784529135E-3</v>
      </c>
      <c r="AE612" s="1">
        <f>(Table2[[#This Row],[Close Price]]/Table2[[#This Row],[Current Week Low]])-1</f>
        <v>0.10062473969179497</v>
      </c>
      <c r="AF612" s="1">
        <f>(Table2[[#This Row],[Current Week High]]/Table2[[#This Row],[Close Price]])-1</f>
        <v>5.5248618784529135E-3</v>
      </c>
      <c r="AG612" s="1">
        <f>(Table2[[#This Row],[Close Price]]/Table2[[#This Row],[Current Month Low]])-1</f>
        <v>1.171516079632462E-2</v>
      </c>
      <c r="AH612" s="1">
        <f>(Table2[[#This Row],[Current Month High]]/Table2[[#This Row],[Close Price]])-1</f>
        <v>5.5248618784529135E-3</v>
      </c>
      <c r="AI612">
        <v>33.777340497994302</v>
      </c>
      <c r="AJ612">
        <v>13.787461246985799</v>
      </c>
      <c r="AK612" t="str">
        <f>IF(AND(Table2[[#This Row],[20D EMA]]&gt;Table2[[#This Row],[50D EMA]],Table2[[#This Row],[50D EMA]]&gt;Table2[[#This Row],[200D EMA]]),"Uptrend","Downtrend/NoTrend")</f>
        <v>Downtrend/NoTrend</v>
      </c>
      <c r="AL612">
        <v>-0.12</v>
      </c>
      <c r="AM612" t="s">
        <v>3180</v>
      </c>
      <c r="AN612">
        <v>-6.23</v>
      </c>
      <c r="AO612" t="s">
        <v>3180</v>
      </c>
      <c r="AQ612">
        <f>(Table2[[#This Row],[Sharpe Ratio]]-AVERAGE(Table2[Sharpe Ratio]))/_xlfn.STDEV.P(Table2[Sharpe Ratio])</f>
        <v>-0.68702344015560113</v>
      </c>
      <c r="AR6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2">
        <f>_xlfn.RANK.AVG(Table2[[#This Row],[1Y Return vs Nifty Z-Score]],Table2[1Y Return vs Nifty Z-Score])</f>
        <v>610</v>
      </c>
      <c r="AT612">
        <f>_xlfn.RANK.AVG(Table2[[#This Row],[6M Return vs Nifty Z-Score]],Table2[6M Return vs Nifty Z-Score])</f>
        <v>527</v>
      </c>
      <c r="AU612">
        <f>_xlfn.RANK.AVG(Table2[[#This Row],[Sharpe Ratio Z-Score]],Table2[Sharpe Ratio Z-Score])</f>
        <v>529.5</v>
      </c>
      <c r="AV612">
        <f>(Table2[[#This Row],[Rank 1Y]]+Table2[[#This Row],[Rank 6M]]+Table2[[#This Row],[Rank Sharpe]])/3</f>
        <v>555.5</v>
      </c>
    </row>
    <row r="613" spans="1:48" hidden="1" x14ac:dyDescent="0.3">
      <c r="A613" t="s">
        <v>1568</v>
      </c>
      <c r="B613" t="s">
        <v>1569</v>
      </c>
      <c r="C613" t="s">
        <v>3147</v>
      </c>
      <c r="D613" t="s">
        <v>463</v>
      </c>
      <c r="E613">
        <v>6135.6540325077003</v>
      </c>
      <c r="F613">
        <v>1173.25</v>
      </c>
      <c r="G613">
        <v>-33.404297282722503</v>
      </c>
      <c r="H613">
        <f>(Table2[[#This Row],[1Y Return vs Nifty]]-AVERAGE(Table2[1Y Return vs Nifty]))/_xlfn.STDEV.P(Table2[1Y Return vs Nifty])</f>
        <v>-0.97894564953239449</v>
      </c>
      <c r="I613">
        <v>-11.2847279477144</v>
      </c>
      <c r="J613">
        <f>(Table2[[#This Row],[1M Return vs Nifty]]-AVERAGE(Table2[1M Return vs Nifty]))/_xlfn.STDEV.P(Table2[1M Return vs Nifty])</f>
        <v>-1.234604831228616</v>
      </c>
      <c r="K613">
        <v>3.3486993370167299</v>
      </c>
      <c r="L613">
        <f>(Table2[[#This Row],[6M Return vs Nifty]]-AVERAGE(Table2[6M Return vs Nifty]))/_xlfn.STDEV.P(Table2[6M Return vs Nifty])</f>
        <v>-8.3009537160727023E-2</v>
      </c>
      <c r="M613">
        <v>-6.5241766437529796</v>
      </c>
      <c r="N613">
        <f>(Table2[[#This Row],[1W Return vs Nifty]]-AVERAGE(Table2[1W Return vs Nifty]))/_xlfn.STDEV.P(Table2[1W Return vs Nifty])</f>
        <v>-1.4851682009540363</v>
      </c>
      <c r="O613">
        <v>1201.71</v>
      </c>
      <c r="P613">
        <v>1209.6717609827599</v>
      </c>
      <c r="Q613">
        <v>1161.856510931</v>
      </c>
      <c r="R613">
        <v>23.8764254786769</v>
      </c>
      <c r="S613" s="1">
        <f>(Table2[[#This Row],[Close Price]]-Table2[[#This Row],[20D EMA]])/Table2[[#This Row],[20D EMA]]</f>
        <v>-2.368291850779309E-2</v>
      </c>
      <c r="T613" s="1">
        <f>(Table2[[#This Row],[Close Price]]-Table2[[#This Row],[50D EMA]])/Table2[[#This Row],[50D EMA]]</f>
        <v>-3.0108796582281286E-2</v>
      </c>
      <c r="U613" s="1">
        <f>(Table2[[#This Row],[Close Price]]-Table2[[#This Row],[200D EMA]])/Table2[[#This Row],[200D EMA]]</f>
        <v>9.8062789697415838E-3</v>
      </c>
      <c r="V613">
        <v>1.1383232807705901</v>
      </c>
      <c r="W613">
        <v>1156.2</v>
      </c>
      <c r="X613">
        <v>1199</v>
      </c>
      <c r="Y613">
        <v>1061.3</v>
      </c>
      <c r="Z613">
        <v>1199</v>
      </c>
      <c r="AA613">
        <v>1156.2</v>
      </c>
      <c r="AB613">
        <v>1199</v>
      </c>
      <c r="AC613" s="1">
        <f>(Table2[[#This Row],[Close Price]]/Table2[[#This Row],[Day Low]])-1</f>
        <v>1.4746583636049193E-2</v>
      </c>
      <c r="AD613" s="1">
        <f>(Table2[[#This Row],[Day High]]/Table2[[#This Row],[Close Price]])-1</f>
        <v>2.1947581504368152E-2</v>
      </c>
      <c r="AE613" s="1">
        <f>(Table2[[#This Row],[Close Price]]/Table2[[#This Row],[Current Week Low]])-1</f>
        <v>0.1054838405728824</v>
      </c>
      <c r="AF613" s="1">
        <f>(Table2[[#This Row],[Current Week High]]/Table2[[#This Row],[Close Price]])-1</f>
        <v>2.1947581504368152E-2</v>
      </c>
      <c r="AG613" s="1">
        <f>(Table2[[#This Row],[Close Price]]/Table2[[#This Row],[Current Month Low]])-1</f>
        <v>1.4746583636049193E-2</v>
      </c>
      <c r="AH613" s="1">
        <f>(Table2[[#This Row],[Current Month High]]/Table2[[#This Row],[Close Price]])-1</f>
        <v>2.1947581504368152E-2</v>
      </c>
      <c r="AI613">
        <v>19.991476667376901</v>
      </c>
      <c r="AJ613">
        <v>25.709846780242099</v>
      </c>
      <c r="AK613" t="str">
        <f>IF(AND(Table2[[#This Row],[20D EMA]]&gt;Table2[[#This Row],[50D EMA]],Table2[[#This Row],[50D EMA]]&gt;Table2[[#This Row],[200D EMA]]),"Uptrend","Downtrend/NoTrend")</f>
        <v>Downtrend/NoTrend</v>
      </c>
      <c r="AL613">
        <v>7.0000000000000007E-2</v>
      </c>
      <c r="AM613" t="s">
        <v>3181</v>
      </c>
      <c r="AN613">
        <v>-5.16</v>
      </c>
      <c r="AO613" t="s">
        <v>3180</v>
      </c>
      <c r="AP613">
        <v>-5.0879367982543999E-2</v>
      </c>
      <c r="AQ613">
        <f>(Table2[[#This Row],[Sharpe Ratio]]-AVERAGE(Table2[Sharpe Ratio]))/_xlfn.STDEV.P(Table2[Sharpe Ratio])</f>
        <v>-1.2914416294598892</v>
      </c>
      <c r="AR6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3">
        <f>_xlfn.RANK.AVG(Table2[[#This Row],[1Y Return vs Nifty Z-Score]],Table2[1Y Return vs Nifty Z-Score])</f>
        <v>654</v>
      </c>
      <c r="AT613">
        <f>_xlfn.RANK.AVG(Table2[[#This Row],[6M Return vs Nifty Z-Score]],Table2[6M Return vs Nifty Z-Score])</f>
        <v>350</v>
      </c>
      <c r="AU613">
        <f>_xlfn.RANK.AVG(Table2[[#This Row],[Sharpe Ratio Z-Score]],Table2[Sharpe Ratio Z-Score])</f>
        <v>663</v>
      </c>
      <c r="AV613">
        <f>(Table2[[#This Row],[Rank 1Y]]+Table2[[#This Row],[Rank 6M]]+Table2[[#This Row],[Rank Sharpe]])/3</f>
        <v>555.66666666666663</v>
      </c>
    </row>
    <row r="614" spans="1:48" hidden="1" x14ac:dyDescent="0.3">
      <c r="A614" t="s">
        <v>1895</v>
      </c>
      <c r="B614" t="s">
        <v>1896</v>
      </c>
      <c r="C614" t="s">
        <v>3135</v>
      </c>
      <c r="D614" t="s">
        <v>24</v>
      </c>
      <c r="E614">
        <v>3851.6794339623202</v>
      </c>
      <c r="F614">
        <v>123.05</v>
      </c>
      <c r="G614">
        <v>-19.145077496435601</v>
      </c>
      <c r="H614">
        <f>(Table2[[#This Row],[1Y Return vs Nifty]]-AVERAGE(Table2[1Y Return vs Nifty]))/_xlfn.STDEV.P(Table2[1Y Return vs Nifty])</f>
        <v>-0.73803655687017422</v>
      </c>
      <c r="I614">
        <v>5.3078464231782396</v>
      </c>
      <c r="J614">
        <f>(Table2[[#This Row],[1M Return vs Nifty]]-AVERAGE(Table2[1M Return vs Nifty]))/_xlfn.STDEV.P(Table2[1M Return vs Nifty])</f>
        <v>0.53850675279647919</v>
      </c>
      <c r="K614">
        <v>-19.499700067214601</v>
      </c>
      <c r="L614">
        <f>(Table2[[#This Row],[6M Return vs Nifty]]-AVERAGE(Table2[6M Return vs Nifty]))/_xlfn.STDEV.P(Table2[6M Return vs Nifty])</f>
        <v>-0.87783408102883642</v>
      </c>
      <c r="M614">
        <v>2.8804569122434498</v>
      </c>
      <c r="N614">
        <f>(Table2[[#This Row],[1W Return vs Nifty]]-AVERAGE(Table2[1W Return vs Nifty]))/_xlfn.STDEV.P(Table2[1W Return vs Nifty])</f>
        <v>0.30103578400800979</v>
      </c>
      <c r="O614">
        <v>117.72</v>
      </c>
      <c r="P614">
        <v>119.534929989571</v>
      </c>
      <c r="Q614">
        <v>124.45298360993399</v>
      </c>
      <c r="R614">
        <v>65.029803663611304</v>
      </c>
      <c r="S614" s="1">
        <f>(Table2[[#This Row],[Close Price]]-Table2[[#This Row],[20D EMA]])/Table2[[#This Row],[20D EMA]]</f>
        <v>4.5276928304451229E-2</v>
      </c>
      <c r="T614" s="1">
        <f>(Table2[[#This Row],[Close Price]]-Table2[[#This Row],[50D EMA]])/Table2[[#This Row],[50D EMA]]</f>
        <v>2.9406216331374243E-2</v>
      </c>
      <c r="U614" s="1">
        <f>(Table2[[#This Row],[Close Price]]-Table2[[#This Row],[200D EMA]])/Table2[[#This Row],[200D EMA]]</f>
        <v>-1.1273201889086808E-2</v>
      </c>
      <c r="V614">
        <v>1.46934287528829</v>
      </c>
      <c r="W614">
        <v>122.6</v>
      </c>
      <c r="X614">
        <v>124.4</v>
      </c>
      <c r="Y614">
        <v>116.12</v>
      </c>
      <c r="Z614">
        <v>124.4</v>
      </c>
      <c r="AA614">
        <v>122.6</v>
      </c>
      <c r="AB614">
        <v>124.4</v>
      </c>
      <c r="AC614" s="1">
        <f>(Table2[[#This Row],[Close Price]]/Table2[[#This Row],[Day Low]])-1</f>
        <v>3.6704730831973453E-3</v>
      </c>
      <c r="AD614" s="1">
        <f>(Table2[[#This Row],[Day High]]/Table2[[#This Row],[Close Price]])-1</f>
        <v>1.0971149939049241E-2</v>
      </c>
      <c r="AE614" s="1">
        <f>(Table2[[#This Row],[Close Price]]/Table2[[#This Row],[Current Week Low]])-1</f>
        <v>5.9679641749913914E-2</v>
      </c>
      <c r="AF614" s="1">
        <f>(Table2[[#This Row],[Current Week High]]/Table2[[#This Row],[Close Price]])-1</f>
        <v>1.0971149939049241E-2</v>
      </c>
      <c r="AG614" s="1">
        <f>(Table2[[#This Row],[Close Price]]/Table2[[#This Row],[Current Month Low]])-1</f>
        <v>3.6704730831973453E-3</v>
      </c>
      <c r="AH614" s="1">
        <f>(Table2[[#This Row],[Current Month High]]/Table2[[#This Row],[Close Price]])-1</f>
        <v>1.0971149939049241E-2</v>
      </c>
      <c r="AI614">
        <v>32.832182039821198</v>
      </c>
      <c r="AJ614">
        <v>13.2118870181249</v>
      </c>
      <c r="AK614" t="str">
        <f>IF(AND(Table2[[#This Row],[20D EMA]]&gt;Table2[[#This Row],[50D EMA]],Table2[[#This Row],[50D EMA]]&gt;Table2[[#This Row],[200D EMA]]),"Uptrend","Downtrend/NoTrend")</f>
        <v>Downtrend/NoTrend</v>
      </c>
      <c r="AL614">
        <v>0.02</v>
      </c>
      <c r="AM614" t="s">
        <v>3181</v>
      </c>
      <c r="AN614">
        <v>7.49</v>
      </c>
      <c r="AO614" t="s">
        <v>3181</v>
      </c>
      <c r="AP614">
        <v>1.1190113230117E-2</v>
      </c>
      <c r="AQ614">
        <f>(Table2[[#This Row],[Sharpe Ratio]]-AVERAGE(Table2[Sharpe Ratio]))/_xlfn.STDEV.P(Table2[Sharpe Ratio])</f>
        <v>-0.55409120760550845</v>
      </c>
      <c r="AR6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4">
        <f>_xlfn.RANK.AVG(Table2[[#This Row],[1Y Return vs Nifty Z-Score]],Table2[1Y Return vs Nifty Z-Score])</f>
        <v>577</v>
      </c>
      <c r="AT614">
        <f>_xlfn.RANK.AVG(Table2[[#This Row],[6M Return vs Nifty Z-Score]],Table2[6M Return vs Nifty Z-Score])</f>
        <v>617</v>
      </c>
      <c r="AU614">
        <f>_xlfn.RANK.AVG(Table2[[#This Row],[Sharpe Ratio Z-Score]],Table2[Sharpe Ratio Z-Score])</f>
        <v>473</v>
      </c>
      <c r="AV614">
        <f>(Table2[[#This Row],[Rank 1Y]]+Table2[[#This Row],[Rank 6M]]+Table2[[#This Row],[Rank Sharpe]])/3</f>
        <v>555.66666666666663</v>
      </c>
    </row>
    <row r="615" spans="1:48" hidden="1" x14ac:dyDescent="0.3">
      <c r="A615" t="s">
        <v>1172</v>
      </c>
      <c r="B615" t="s">
        <v>1173</v>
      </c>
      <c r="C615" t="s">
        <v>3146</v>
      </c>
      <c r="D615" t="s">
        <v>1174</v>
      </c>
      <c r="E615">
        <v>10320.6539328856</v>
      </c>
      <c r="F615">
        <v>1147.05</v>
      </c>
      <c r="G615">
        <v>-5.9576341506791302</v>
      </c>
      <c r="H615">
        <f>(Table2[[#This Row],[1Y Return vs Nifty]]-AVERAGE(Table2[1Y Return vs Nifty]))/_xlfn.STDEV.P(Table2[1Y Return vs Nifty])</f>
        <v>-0.51523509517898647</v>
      </c>
      <c r="I615">
        <v>2.7506902247895901</v>
      </c>
      <c r="J615">
        <f>(Table2[[#This Row],[1M Return vs Nifty]]-AVERAGE(Table2[1M Return vs Nifty]))/_xlfn.STDEV.P(Table2[1M Return vs Nifty])</f>
        <v>0.26524455874668607</v>
      </c>
      <c r="K615">
        <v>-23.0583908410267</v>
      </c>
      <c r="L615">
        <f>(Table2[[#This Row],[6M Return vs Nifty]]-AVERAGE(Table2[6M Return vs Nifty]))/_xlfn.STDEV.P(Table2[6M Return vs Nifty])</f>
        <v>-1.0016298323644433</v>
      </c>
      <c r="M615">
        <v>2.60796581606348</v>
      </c>
      <c r="N615">
        <f>(Table2[[#This Row],[1W Return vs Nifty]]-AVERAGE(Table2[1W Return vs Nifty]))/_xlfn.STDEV.P(Table2[1W Return vs Nifty])</f>
        <v>0.24928207356673471</v>
      </c>
      <c r="O615">
        <v>1127.8</v>
      </c>
      <c r="P615">
        <v>1157.3481341491399</v>
      </c>
      <c r="Q615">
        <v>1178.33925750904</v>
      </c>
      <c r="R615">
        <v>44.747889271412397</v>
      </c>
      <c r="S615" s="1">
        <f>(Table2[[#This Row],[Close Price]]-Table2[[#This Row],[20D EMA]])/Table2[[#This Row],[20D EMA]]</f>
        <v>1.706862918957262E-2</v>
      </c>
      <c r="T615" s="1">
        <f>(Table2[[#This Row],[Close Price]]-Table2[[#This Row],[50D EMA]])/Table2[[#This Row],[50D EMA]]</f>
        <v>-8.8980435923119699E-3</v>
      </c>
      <c r="U615" s="1">
        <f>(Table2[[#This Row],[Close Price]]-Table2[[#This Row],[200D EMA]])/Table2[[#This Row],[200D EMA]]</f>
        <v>-2.6553691824868997E-2</v>
      </c>
      <c r="V615">
        <v>0.48852763678195499</v>
      </c>
      <c r="W615">
        <v>1131.05</v>
      </c>
      <c r="X615">
        <v>1160.5</v>
      </c>
      <c r="Y615">
        <v>1071.5</v>
      </c>
      <c r="Z615">
        <v>1160.5</v>
      </c>
      <c r="AA615">
        <v>1131.05</v>
      </c>
      <c r="AB615">
        <v>1160.5</v>
      </c>
      <c r="AC615" s="1">
        <f>(Table2[[#This Row],[Close Price]]/Table2[[#This Row],[Day Low]])-1</f>
        <v>1.4146147385173169E-2</v>
      </c>
      <c r="AD615" s="1">
        <f>(Table2[[#This Row],[Day High]]/Table2[[#This Row],[Close Price]])-1</f>
        <v>1.1725731223573455E-2</v>
      </c>
      <c r="AE615" s="1">
        <f>(Table2[[#This Row],[Close Price]]/Table2[[#This Row],[Current Week Low]])-1</f>
        <v>7.0508632757816159E-2</v>
      </c>
      <c r="AF615" s="1">
        <f>(Table2[[#This Row],[Current Week High]]/Table2[[#This Row],[Close Price]])-1</f>
        <v>1.1725731223573455E-2</v>
      </c>
      <c r="AG615" s="1">
        <f>(Table2[[#This Row],[Close Price]]/Table2[[#This Row],[Current Month Low]])-1</f>
        <v>1.4146147385173169E-2</v>
      </c>
      <c r="AH615" s="1">
        <f>(Table2[[#This Row],[Current Month High]]/Table2[[#This Row],[Close Price]])-1</f>
        <v>1.1725731223573455E-2</v>
      </c>
      <c r="AI615">
        <v>31.371779782921401</v>
      </c>
      <c r="AJ615">
        <v>43.103986027072501</v>
      </c>
      <c r="AK615" t="str">
        <f>IF(AND(Table2[[#This Row],[20D EMA]]&gt;Table2[[#This Row],[50D EMA]],Table2[[#This Row],[50D EMA]]&gt;Table2[[#This Row],[200D EMA]]),"Uptrend","Downtrend/NoTrend")</f>
        <v>Downtrend/NoTrend</v>
      </c>
      <c r="AL615">
        <v>-0.01</v>
      </c>
      <c r="AM615" t="s">
        <v>3180</v>
      </c>
      <c r="AN615">
        <v>-2.1</v>
      </c>
      <c r="AO615" t="s">
        <v>3180</v>
      </c>
      <c r="AQ615">
        <f>(Table2[[#This Row],[Sharpe Ratio]]-AVERAGE(Table2[Sharpe Ratio]))/_xlfn.STDEV.P(Table2[Sharpe Ratio])</f>
        <v>-0.68702344015560113</v>
      </c>
      <c r="AR6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5">
        <f>_xlfn.RANK.AVG(Table2[[#This Row],[1Y Return vs Nifty Z-Score]],Table2[1Y Return vs Nifty Z-Score])</f>
        <v>488</v>
      </c>
      <c r="AT615">
        <f>_xlfn.RANK.AVG(Table2[[#This Row],[6M Return vs Nifty Z-Score]],Table2[6M Return vs Nifty Z-Score])</f>
        <v>653</v>
      </c>
      <c r="AU615">
        <f>_xlfn.RANK.AVG(Table2[[#This Row],[Sharpe Ratio Z-Score]],Table2[Sharpe Ratio Z-Score])</f>
        <v>529.5</v>
      </c>
      <c r="AV615">
        <f>(Table2[[#This Row],[Rank 1Y]]+Table2[[#This Row],[Rank 6M]]+Table2[[#This Row],[Rank Sharpe]])/3</f>
        <v>556.83333333333337</v>
      </c>
    </row>
    <row r="616" spans="1:48" hidden="1" x14ac:dyDescent="0.3">
      <c r="A616" t="s">
        <v>1844</v>
      </c>
      <c r="B616" t="s">
        <v>1845</v>
      </c>
      <c r="C616" t="s">
        <v>3135</v>
      </c>
      <c r="D616" t="s">
        <v>54</v>
      </c>
      <c r="E616">
        <v>4140.8428962038697</v>
      </c>
      <c r="F616">
        <v>47.26</v>
      </c>
      <c r="G616">
        <v>-0.26099128727207699</v>
      </c>
      <c r="H616">
        <f>(Table2[[#This Row],[1Y Return vs Nifty]]-AVERAGE(Table2[1Y Return vs Nifty]))/_xlfn.STDEV.P(Table2[1Y Return vs Nifty])</f>
        <v>-0.41899048404227357</v>
      </c>
      <c r="I616">
        <v>-17.881887006202</v>
      </c>
      <c r="J616">
        <f>(Table2[[#This Row],[1M Return vs Nifty]]-AVERAGE(Table2[1M Return vs Nifty]))/_xlfn.STDEV.P(Table2[1M Return vs Nifty])</f>
        <v>-1.93958881302596</v>
      </c>
      <c r="K616">
        <v>-38.575920237949298</v>
      </c>
      <c r="L616">
        <f>(Table2[[#This Row],[6M Return vs Nifty]]-AVERAGE(Table2[6M Return vs Nifty]))/_xlfn.STDEV.P(Table2[6M Return vs Nifty])</f>
        <v>-1.5414362759871367</v>
      </c>
      <c r="M616">
        <v>6.0263639713037502</v>
      </c>
      <c r="N616">
        <f>(Table2[[#This Row],[1W Return vs Nifty]]-AVERAGE(Table2[1W Return vs Nifty]))/_xlfn.STDEV.P(Table2[1W Return vs Nifty])</f>
        <v>0.89853186843874189</v>
      </c>
      <c r="O616">
        <v>48.98</v>
      </c>
      <c r="P616">
        <v>54.864999115182499</v>
      </c>
      <c r="Q616">
        <v>59.575397835921997</v>
      </c>
      <c r="R616">
        <v>44.140950816205397</v>
      </c>
      <c r="S616" s="1">
        <f>(Table2[[#This Row],[Close Price]]-Table2[[#This Row],[20D EMA]])/Table2[[#This Row],[20D EMA]]</f>
        <v>-3.5116374030216391E-2</v>
      </c>
      <c r="T616" s="1">
        <f>(Table2[[#This Row],[Close Price]]-Table2[[#This Row],[50D EMA]])/Table2[[#This Row],[50D EMA]]</f>
        <v>-0.13861294518964112</v>
      </c>
      <c r="U616" s="1">
        <f>(Table2[[#This Row],[Close Price]]-Table2[[#This Row],[200D EMA]])/Table2[[#This Row],[200D EMA]]</f>
        <v>-0.20671952321393011</v>
      </c>
      <c r="V616">
        <v>1.2307994234789099</v>
      </c>
      <c r="W616">
        <v>46.45</v>
      </c>
      <c r="X616">
        <v>47.65</v>
      </c>
      <c r="Y616">
        <v>40.770000000000003</v>
      </c>
      <c r="Z616">
        <v>48.1</v>
      </c>
      <c r="AA616">
        <v>46.45</v>
      </c>
      <c r="AB616">
        <v>47.65</v>
      </c>
      <c r="AC616" s="1">
        <f>(Table2[[#This Row],[Close Price]]/Table2[[#This Row],[Day Low]])-1</f>
        <v>1.743810548977387E-2</v>
      </c>
      <c r="AD616" s="1">
        <f>(Table2[[#This Row],[Day High]]/Table2[[#This Row],[Close Price]])-1</f>
        <v>8.2522217520102359E-3</v>
      </c>
      <c r="AE616" s="1">
        <f>(Table2[[#This Row],[Close Price]]/Table2[[#This Row],[Current Week Low]])-1</f>
        <v>0.15918567574196696</v>
      </c>
      <c r="AF616" s="1">
        <f>(Table2[[#This Row],[Current Week High]]/Table2[[#This Row],[Close Price]])-1</f>
        <v>1.777401608125273E-2</v>
      </c>
      <c r="AG616" s="1">
        <f>(Table2[[#This Row],[Close Price]]/Table2[[#This Row],[Current Month Low]])-1</f>
        <v>1.743810548977387E-2</v>
      </c>
      <c r="AH616" s="1">
        <f>(Table2[[#This Row],[Current Month High]]/Table2[[#This Row],[Close Price]])-1</f>
        <v>8.2522217520102359E-3</v>
      </c>
      <c r="AI616">
        <v>110.81252644942801</v>
      </c>
      <c r="AJ616">
        <v>29.4794520547945</v>
      </c>
      <c r="AK616" t="str">
        <f>IF(AND(Table2[[#This Row],[20D EMA]]&gt;Table2[[#This Row],[50D EMA]],Table2[[#This Row],[50D EMA]]&gt;Table2[[#This Row],[200D EMA]]),"Uptrend","Downtrend/NoTrend")</f>
        <v>Downtrend/NoTrend</v>
      </c>
      <c r="AL616">
        <v>-0.28000000000000003</v>
      </c>
      <c r="AM616" t="s">
        <v>3180</v>
      </c>
      <c r="AN616">
        <v>-9.06</v>
      </c>
      <c r="AO616" t="s">
        <v>3180</v>
      </c>
      <c r="AP616">
        <v>5.3766408668670003E-3</v>
      </c>
      <c r="AQ616">
        <f>(Table2[[#This Row],[Sharpe Ratio]]-AVERAGE(Table2[Sharpe Ratio]))/_xlfn.STDEV.P(Table2[Sharpe Ratio])</f>
        <v>-0.62315197975526493</v>
      </c>
      <c r="AR6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6">
        <f>_xlfn.RANK.AVG(Table2[[#This Row],[1Y Return vs Nifty Z-Score]],Table2[1Y Return vs Nifty Z-Score])</f>
        <v>460</v>
      </c>
      <c r="AT616">
        <f>_xlfn.RANK.AVG(Table2[[#This Row],[6M Return vs Nifty Z-Score]],Table2[6M Return vs Nifty Z-Score])</f>
        <v>723</v>
      </c>
      <c r="AU616">
        <f>_xlfn.RANK.AVG(Table2[[#This Row],[Sharpe Ratio Z-Score]],Table2[Sharpe Ratio Z-Score])</f>
        <v>489</v>
      </c>
      <c r="AV616">
        <f>(Table2[[#This Row],[Rank 1Y]]+Table2[[#This Row],[Rank 6M]]+Table2[[#This Row],[Rank Sharpe]])/3</f>
        <v>557.33333333333337</v>
      </c>
    </row>
    <row r="617" spans="1:48" hidden="1" x14ac:dyDescent="0.3">
      <c r="A617" t="s">
        <v>1307</v>
      </c>
      <c r="B617" t="s">
        <v>1308</v>
      </c>
      <c r="C617" t="s">
        <v>3139</v>
      </c>
      <c r="D617" t="s">
        <v>51</v>
      </c>
      <c r="E617">
        <v>8683.4149602850503</v>
      </c>
      <c r="F617">
        <v>5202.1000000000004</v>
      </c>
      <c r="G617">
        <v>-25.056295436250601</v>
      </c>
      <c r="H617">
        <f>(Table2[[#This Row],[1Y Return vs Nifty]]-AVERAGE(Table2[1Y Return vs Nifty]))/_xlfn.STDEV.P(Table2[1Y Return vs Nifty])</f>
        <v>-0.83790640751789303</v>
      </c>
      <c r="I617">
        <v>1.6339133942311399</v>
      </c>
      <c r="J617">
        <f>(Table2[[#This Row],[1M Return vs Nifty]]-AVERAGE(Table2[1M Return vs Nifty]))/_xlfn.STDEV.P(Table2[1M Return vs Nifty])</f>
        <v>0.14590382892553713</v>
      </c>
      <c r="K617">
        <v>0.53462649530093898</v>
      </c>
      <c r="L617">
        <f>(Table2[[#This Row],[6M Return vs Nifty]]-AVERAGE(Table2[6M Return vs Nifty]))/_xlfn.STDEV.P(Table2[6M Return vs Nifty])</f>
        <v>-0.18090235333822133</v>
      </c>
      <c r="M617">
        <v>3.1420254705269102</v>
      </c>
      <c r="N617">
        <f>(Table2[[#This Row],[1W Return vs Nifty]]-AVERAGE(Table2[1W Return vs Nifty]))/_xlfn.STDEV.P(Table2[1W Return vs Nifty])</f>
        <v>0.35071499780882781</v>
      </c>
      <c r="O617">
        <v>5164.79</v>
      </c>
      <c r="P617">
        <v>5199.1123680608398</v>
      </c>
      <c r="Q617">
        <v>5104.0259806795002</v>
      </c>
      <c r="R617">
        <v>38.952927013806303</v>
      </c>
      <c r="S617" s="1">
        <f>(Table2[[#This Row],[Close Price]]-Table2[[#This Row],[20D EMA]])/Table2[[#This Row],[20D EMA]]</f>
        <v>7.2239142346543425E-3</v>
      </c>
      <c r="T617" s="1">
        <f>(Table2[[#This Row],[Close Price]]-Table2[[#This Row],[50D EMA]])/Table2[[#This Row],[50D EMA]]</f>
        <v>5.7464269430185233E-4</v>
      </c>
      <c r="U617" s="1">
        <f>(Table2[[#This Row],[Close Price]]-Table2[[#This Row],[200D EMA]])/Table2[[#This Row],[200D EMA]]</f>
        <v>1.9215031367736796E-2</v>
      </c>
      <c r="V617">
        <v>0.54463910684088801</v>
      </c>
      <c r="W617">
        <v>5175</v>
      </c>
      <c r="X617">
        <v>5276.85</v>
      </c>
      <c r="Y617">
        <v>4863</v>
      </c>
      <c r="Z617">
        <v>5276.85</v>
      </c>
      <c r="AA617">
        <v>5175</v>
      </c>
      <c r="AB617">
        <v>5276.85</v>
      </c>
      <c r="AC617" s="1">
        <f>(Table2[[#This Row],[Close Price]]/Table2[[#This Row],[Day Low]])-1</f>
        <v>5.2367149758454357E-3</v>
      </c>
      <c r="AD617" s="1">
        <f>(Table2[[#This Row],[Day High]]/Table2[[#This Row],[Close Price]])-1</f>
        <v>1.4369197055035476E-2</v>
      </c>
      <c r="AE617" s="1">
        <f>(Table2[[#This Row],[Close Price]]/Table2[[#This Row],[Current Week Low]])-1</f>
        <v>6.9730618959490176E-2</v>
      </c>
      <c r="AF617" s="1">
        <f>(Table2[[#This Row],[Current Week High]]/Table2[[#This Row],[Close Price]])-1</f>
        <v>1.4369197055035476E-2</v>
      </c>
      <c r="AG617" s="1">
        <f>(Table2[[#This Row],[Close Price]]/Table2[[#This Row],[Current Month Low]])-1</f>
        <v>5.2367149758454357E-3</v>
      </c>
      <c r="AH617" s="1">
        <f>(Table2[[#This Row],[Current Month High]]/Table2[[#This Row],[Close Price]])-1</f>
        <v>1.4369197055035476E-2</v>
      </c>
      <c r="AI617">
        <v>8.4725399357951492</v>
      </c>
      <c r="AJ617">
        <v>12.1976469573281</v>
      </c>
      <c r="AK617" t="str">
        <f>IF(AND(Table2[[#This Row],[20D EMA]]&gt;Table2[[#This Row],[50D EMA]],Table2[[#This Row],[50D EMA]]&gt;Table2[[#This Row],[200D EMA]]),"Uptrend","Downtrend/NoTrend")</f>
        <v>Downtrend/NoTrend</v>
      </c>
      <c r="AL617">
        <v>-0.01</v>
      </c>
      <c r="AM617" t="s">
        <v>3180</v>
      </c>
      <c r="AN617">
        <v>-1.1599999999999999</v>
      </c>
      <c r="AO617" t="s">
        <v>3180</v>
      </c>
      <c r="AP617">
        <v>-6.3726776090272996E-2</v>
      </c>
      <c r="AQ617">
        <f>(Table2[[#This Row],[Sharpe Ratio]]-AVERAGE(Table2[Sharpe Ratio]))/_xlfn.STDEV.P(Table2[Sharpe Ratio])</f>
        <v>-1.444061590234381</v>
      </c>
      <c r="AR6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7">
        <f>_xlfn.RANK.AVG(Table2[[#This Row],[1Y Return vs Nifty Z-Score]],Table2[1Y Return vs Nifty Z-Score])</f>
        <v>614</v>
      </c>
      <c r="AT617">
        <f>_xlfn.RANK.AVG(Table2[[#This Row],[6M Return vs Nifty Z-Score]],Table2[6M Return vs Nifty Z-Score])</f>
        <v>380</v>
      </c>
      <c r="AU617">
        <f>_xlfn.RANK.AVG(Table2[[#This Row],[Sharpe Ratio Z-Score]],Table2[Sharpe Ratio Z-Score])</f>
        <v>681</v>
      </c>
      <c r="AV617">
        <f>(Table2[[#This Row],[Rank 1Y]]+Table2[[#This Row],[Rank 6M]]+Table2[[#This Row],[Rank Sharpe]])/3</f>
        <v>558.33333333333337</v>
      </c>
    </row>
    <row r="618" spans="1:48" hidden="1" x14ac:dyDescent="0.3">
      <c r="A618" t="s">
        <v>985</v>
      </c>
      <c r="B618" t="s">
        <v>986</v>
      </c>
      <c r="C618" t="s">
        <v>3136</v>
      </c>
      <c r="D618" t="s">
        <v>27</v>
      </c>
      <c r="E618">
        <v>14355.6993886525</v>
      </c>
      <c r="F618">
        <v>74.680000000000007</v>
      </c>
      <c r="G618">
        <v>-42.151640557231602</v>
      </c>
      <c r="H618">
        <f>(Table2[[#This Row],[1Y Return vs Nifty]]-AVERAGE(Table2[1Y Return vs Nifty]))/_xlfn.STDEV.P(Table2[1Y Return vs Nifty])</f>
        <v>-1.1267317530535399</v>
      </c>
      <c r="I618">
        <v>-7.91414504437149</v>
      </c>
      <c r="J618">
        <f>(Table2[[#This Row],[1M Return vs Nifty]]-AVERAGE(Table2[1M Return vs Nifty]))/_xlfn.STDEV.P(Table2[1M Return vs Nifty])</f>
        <v>-0.87441843355193438</v>
      </c>
      <c r="K618">
        <v>-16.445127332646098</v>
      </c>
      <c r="L618">
        <f>(Table2[[#This Row],[6M Return vs Nifty]]-AVERAGE(Table2[6M Return vs Nifty]))/_xlfn.STDEV.P(Table2[6M Return vs Nifty])</f>
        <v>-0.77157502377444698</v>
      </c>
      <c r="M618">
        <v>0.31266759185584903</v>
      </c>
      <c r="N618">
        <f>(Table2[[#This Row],[1W Return vs Nifty]]-AVERAGE(Table2[1W Return vs Nifty]))/_xlfn.STDEV.P(Table2[1W Return vs Nifty])</f>
        <v>-0.1866595088824704</v>
      </c>
      <c r="O618">
        <v>76.459999999999994</v>
      </c>
      <c r="P618">
        <v>81.599073708719899</v>
      </c>
      <c r="Q618">
        <v>84.572999892354602</v>
      </c>
      <c r="R618">
        <v>39.038484314700597</v>
      </c>
      <c r="S618" s="1">
        <f>(Table2[[#This Row],[Close Price]]-Table2[[#This Row],[20D EMA]])/Table2[[#This Row],[20D EMA]]</f>
        <v>-2.3280146481820391E-2</v>
      </c>
      <c r="T618" s="1">
        <f>(Table2[[#This Row],[Close Price]]-Table2[[#This Row],[50D EMA]])/Table2[[#This Row],[50D EMA]]</f>
        <v>-8.4793532502814448E-2</v>
      </c>
      <c r="U618" s="1">
        <f>(Table2[[#This Row],[Close Price]]-Table2[[#This Row],[200D EMA]])/Table2[[#This Row],[200D EMA]]</f>
        <v>-0.11697586587854882</v>
      </c>
      <c r="V618">
        <v>0.45746370419882199</v>
      </c>
      <c r="W618">
        <v>73.69</v>
      </c>
      <c r="X618">
        <v>75</v>
      </c>
      <c r="Y618">
        <v>68.5</v>
      </c>
      <c r="Z618">
        <v>75</v>
      </c>
      <c r="AA618">
        <v>73.69</v>
      </c>
      <c r="AB618">
        <v>75</v>
      </c>
      <c r="AC618" s="1">
        <f>(Table2[[#This Row],[Close Price]]/Table2[[#This Row],[Day Low]])-1</f>
        <v>1.3434658705387514E-2</v>
      </c>
      <c r="AD618" s="1">
        <f>(Table2[[#This Row],[Day High]]/Table2[[#This Row],[Close Price]])-1</f>
        <v>4.2849491162291198E-3</v>
      </c>
      <c r="AE618" s="1">
        <f>(Table2[[#This Row],[Close Price]]/Table2[[#This Row],[Current Week Low]])-1</f>
        <v>9.0218978102189817E-2</v>
      </c>
      <c r="AF618" s="1">
        <f>(Table2[[#This Row],[Current Week High]]/Table2[[#This Row],[Close Price]])-1</f>
        <v>4.2849491162291198E-3</v>
      </c>
      <c r="AG618" s="1">
        <f>(Table2[[#This Row],[Close Price]]/Table2[[#This Row],[Current Month Low]])-1</f>
        <v>1.3434658705387514E-2</v>
      </c>
      <c r="AH618" s="1">
        <f>(Table2[[#This Row],[Current Month High]]/Table2[[#This Row],[Close Price]])-1</f>
        <v>4.2849491162291198E-3</v>
      </c>
      <c r="AI618">
        <v>49.1697911087305</v>
      </c>
      <c r="AJ618">
        <v>14.803996925441901</v>
      </c>
      <c r="AK618" t="str">
        <f>IF(AND(Table2[[#This Row],[20D EMA]]&gt;Table2[[#This Row],[50D EMA]],Table2[[#This Row],[50D EMA]]&gt;Table2[[#This Row],[200D EMA]]),"Uptrend","Downtrend/NoTrend")</f>
        <v>Downtrend/NoTrend</v>
      </c>
      <c r="AL618">
        <v>-0.18</v>
      </c>
      <c r="AM618" t="s">
        <v>3180</v>
      </c>
      <c r="AN618">
        <v>-7.77</v>
      </c>
      <c r="AO618" t="s">
        <v>3180</v>
      </c>
      <c r="AP618">
        <v>3.6478555395771002E-2</v>
      </c>
      <c r="AQ618">
        <f>(Table2[[#This Row],[Sharpe Ratio]]-AVERAGE(Table2[Sharpe Ratio]))/_xlfn.STDEV.P(Table2[Sharpe Ratio])</f>
        <v>-0.2536787805223969</v>
      </c>
      <c r="AR6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8">
        <f>_xlfn.RANK.AVG(Table2[[#This Row],[1Y Return vs Nifty Z-Score]],Table2[1Y Return vs Nifty Z-Score])</f>
        <v>688</v>
      </c>
      <c r="AT618">
        <f>_xlfn.RANK.AVG(Table2[[#This Row],[6M Return vs Nifty Z-Score]],Table2[6M Return vs Nifty Z-Score])</f>
        <v>584</v>
      </c>
      <c r="AU618">
        <f>_xlfn.RANK.AVG(Table2[[#This Row],[Sharpe Ratio Z-Score]],Table2[Sharpe Ratio Z-Score])</f>
        <v>406</v>
      </c>
      <c r="AV618">
        <f>(Table2[[#This Row],[Rank 1Y]]+Table2[[#This Row],[Rank 6M]]+Table2[[#This Row],[Rank Sharpe]])/3</f>
        <v>559.33333333333337</v>
      </c>
    </row>
    <row r="619" spans="1:48" hidden="1" x14ac:dyDescent="0.3">
      <c r="A619" t="s">
        <v>893</v>
      </c>
      <c r="B619" t="s">
        <v>894</v>
      </c>
      <c r="C619" t="s">
        <v>3146</v>
      </c>
      <c r="D619" t="s">
        <v>548</v>
      </c>
      <c r="E619">
        <v>17029.8229984756</v>
      </c>
      <c r="F619">
        <v>1529.9</v>
      </c>
      <c r="G619">
        <v>-18.0841118215994</v>
      </c>
      <c r="H619">
        <f>(Table2[[#This Row],[1Y Return vs Nifty]]-AVERAGE(Table2[1Y Return vs Nifty]))/_xlfn.STDEV.P(Table2[1Y Return vs Nifty])</f>
        <v>-0.72011157346285226</v>
      </c>
      <c r="I619">
        <v>-8.0041737904611807</v>
      </c>
      <c r="J619">
        <f>(Table2[[#This Row],[1M Return vs Nifty]]-AVERAGE(Table2[1M Return vs Nifty]))/_xlfn.STDEV.P(Table2[1M Return vs Nifty])</f>
        <v>-0.88403906317930037</v>
      </c>
      <c r="K619">
        <v>-16.251818317291399</v>
      </c>
      <c r="L619">
        <f>(Table2[[#This Row],[6M Return vs Nifty]]-AVERAGE(Table2[6M Return vs Nifty]))/_xlfn.STDEV.P(Table2[6M Return vs Nifty])</f>
        <v>-0.76485040612239219</v>
      </c>
      <c r="M619">
        <v>-3.1097724460816298</v>
      </c>
      <c r="N619">
        <f>(Table2[[#This Row],[1W Return vs Nifty]]-AVERAGE(Table2[1W Return vs Nifty]))/_xlfn.STDEV.P(Table2[1W Return vs Nifty])</f>
        <v>-0.83667697077069014</v>
      </c>
      <c r="O619">
        <v>1602.87</v>
      </c>
      <c r="P619">
        <v>1648.0309640792</v>
      </c>
      <c r="Q619">
        <v>1619.1713018308201</v>
      </c>
      <c r="R619">
        <v>22.1477648426606</v>
      </c>
      <c r="S619" s="1">
        <f>(Table2[[#This Row],[Close Price]]-Table2[[#This Row],[20D EMA]])/Table2[[#This Row],[20D EMA]]</f>
        <v>-4.5524590266209863E-2</v>
      </c>
      <c r="T619" s="1">
        <f>(Table2[[#This Row],[Close Price]]-Table2[[#This Row],[50D EMA]])/Table2[[#This Row],[50D EMA]]</f>
        <v>-7.1680063453906581E-2</v>
      </c>
      <c r="U619" s="1">
        <f>(Table2[[#This Row],[Close Price]]-Table2[[#This Row],[200D EMA]])/Table2[[#This Row],[200D EMA]]</f>
        <v>-5.5133945203870438E-2</v>
      </c>
      <c r="V619">
        <v>0.86216337487274897</v>
      </c>
      <c r="W619">
        <v>1516.95</v>
      </c>
      <c r="X619">
        <v>1558.7</v>
      </c>
      <c r="Y619">
        <v>1422.75</v>
      </c>
      <c r="Z619">
        <v>1558.7</v>
      </c>
      <c r="AA619">
        <v>1516.95</v>
      </c>
      <c r="AB619">
        <v>1558.7</v>
      </c>
      <c r="AC619" s="1">
        <f>(Table2[[#This Row],[Close Price]]/Table2[[#This Row],[Day Low]])-1</f>
        <v>8.5368667391805264E-3</v>
      </c>
      <c r="AD619" s="1">
        <f>(Table2[[#This Row],[Day High]]/Table2[[#This Row],[Close Price]])-1</f>
        <v>1.8824759788221401E-2</v>
      </c>
      <c r="AE619" s="1">
        <f>(Table2[[#This Row],[Close Price]]/Table2[[#This Row],[Current Week Low]])-1</f>
        <v>7.5311895976102772E-2</v>
      </c>
      <c r="AF619" s="1">
        <f>(Table2[[#This Row],[Current Week High]]/Table2[[#This Row],[Close Price]])-1</f>
        <v>1.8824759788221401E-2</v>
      </c>
      <c r="AG619" s="1">
        <f>(Table2[[#This Row],[Close Price]]/Table2[[#This Row],[Current Month Low]])-1</f>
        <v>8.5368667391805264E-3</v>
      </c>
      <c r="AH619" s="1">
        <f>(Table2[[#This Row],[Current Month High]]/Table2[[#This Row],[Close Price]])-1</f>
        <v>1.8824759788221401E-2</v>
      </c>
      <c r="AI619">
        <v>24.3185829139159</v>
      </c>
      <c r="AJ619">
        <v>16.7595207204457</v>
      </c>
      <c r="AK619" t="str">
        <f>IF(AND(Table2[[#This Row],[20D EMA]]&gt;Table2[[#This Row],[50D EMA]],Table2[[#This Row],[50D EMA]]&gt;Table2[[#This Row],[200D EMA]]),"Uptrend","Downtrend/NoTrend")</f>
        <v>Downtrend/NoTrend</v>
      </c>
      <c r="AL619">
        <v>-0.02</v>
      </c>
      <c r="AM619" t="s">
        <v>3180</v>
      </c>
      <c r="AN619">
        <v>-14.33</v>
      </c>
      <c r="AO619" t="s">
        <v>3180</v>
      </c>
      <c r="AQ619">
        <f>(Table2[[#This Row],[Sharpe Ratio]]-AVERAGE(Table2[Sharpe Ratio]))/_xlfn.STDEV.P(Table2[Sharpe Ratio])</f>
        <v>-0.68702344015560113</v>
      </c>
      <c r="AR6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9">
        <f>_xlfn.RANK.AVG(Table2[[#This Row],[1Y Return vs Nifty Z-Score]],Table2[1Y Return vs Nifty Z-Score])</f>
        <v>570</v>
      </c>
      <c r="AT619">
        <f>_xlfn.RANK.AVG(Table2[[#This Row],[6M Return vs Nifty Z-Score]],Table2[6M Return vs Nifty Z-Score])</f>
        <v>582</v>
      </c>
      <c r="AU619">
        <f>_xlfn.RANK.AVG(Table2[[#This Row],[Sharpe Ratio Z-Score]],Table2[Sharpe Ratio Z-Score])</f>
        <v>529.5</v>
      </c>
      <c r="AV619">
        <f>(Table2[[#This Row],[Rank 1Y]]+Table2[[#This Row],[Rank 6M]]+Table2[[#This Row],[Rank Sharpe]])/3</f>
        <v>560.5</v>
      </c>
    </row>
    <row r="620" spans="1:48" hidden="1" x14ac:dyDescent="0.3">
      <c r="A620" t="s">
        <v>466</v>
      </c>
      <c r="B620" t="s">
        <v>467</v>
      </c>
      <c r="C620" t="s">
        <v>3142</v>
      </c>
      <c r="D620" t="s">
        <v>117</v>
      </c>
      <c r="E620">
        <v>47800.026155305997</v>
      </c>
      <c r="F620">
        <v>117.75</v>
      </c>
      <c r="G620">
        <v>14.0478797067617</v>
      </c>
      <c r="H620">
        <f>(Table2[[#This Row],[1Y Return vs Nifty]]-AVERAGE(Table2[1Y Return vs Nifty]))/_xlfn.STDEV.P(Table2[1Y Return vs Nifty])</f>
        <v>-0.17724253570722143</v>
      </c>
      <c r="I620">
        <v>-12.1394914190757</v>
      </c>
      <c r="J620">
        <f>(Table2[[#This Row],[1M Return vs Nifty]]-AVERAGE(Table2[1M Return vs Nifty]))/_xlfn.STDEV.P(Table2[1M Return vs Nifty])</f>
        <v>-1.325946354177034</v>
      </c>
      <c r="K620">
        <v>-36.3487604396934</v>
      </c>
      <c r="L620">
        <f>(Table2[[#This Row],[6M Return vs Nifty]]-AVERAGE(Table2[6M Return vs Nifty]))/_xlfn.STDEV.P(Table2[6M Return vs Nifty])</f>
        <v>-1.4639603338236646</v>
      </c>
      <c r="M620">
        <v>-2.2094563664273998</v>
      </c>
      <c r="N620">
        <f>(Table2[[#This Row],[1W Return vs Nifty]]-AVERAGE(Table2[1W Return vs Nifty]))/_xlfn.STDEV.P(Table2[1W Return vs Nifty])</f>
        <v>-0.66568166727176425</v>
      </c>
      <c r="O620">
        <v>122.6</v>
      </c>
      <c r="P620">
        <v>128.91552991713601</v>
      </c>
      <c r="Q620">
        <v>131.70940103154899</v>
      </c>
      <c r="R620">
        <v>31.485191898175501</v>
      </c>
      <c r="S620" s="1">
        <f>(Table2[[#This Row],[Close Price]]-Table2[[#This Row],[20D EMA]])/Table2[[#This Row],[20D EMA]]</f>
        <v>-3.9559543230016266E-2</v>
      </c>
      <c r="T620" s="1">
        <f>(Table2[[#This Row],[Close Price]]-Table2[[#This Row],[50D EMA]])/Table2[[#This Row],[50D EMA]]</f>
        <v>-8.661120909414842E-2</v>
      </c>
      <c r="U620" s="1">
        <f>(Table2[[#This Row],[Close Price]]-Table2[[#This Row],[200D EMA]])/Table2[[#This Row],[200D EMA]]</f>
        <v>-0.10598636788428815</v>
      </c>
      <c r="V620">
        <v>0.89891571884550703</v>
      </c>
      <c r="W620">
        <v>116.36</v>
      </c>
      <c r="X620">
        <v>118.8</v>
      </c>
      <c r="Y620">
        <v>111.2</v>
      </c>
      <c r="Z620">
        <v>118.8</v>
      </c>
      <c r="AA620">
        <v>116.36</v>
      </c>
      <c r="AB620">
        <v>118.8</v>
      </c>
      <c r="AC620" s="1">
        <f>(Table2[[#This Row],[Close Price]]/Table2[[#This Row],[Day Low]])-1</f>
        <v>1.1945685802681405E-2</v>
      </c>
      <c r="AD620" s="1">
        <f>(Table2[[#This Row],[Day High]]/Table2[[#This Row],[Close Price]])-1</f>
        <v>8.9171974522292974E-3</v>
      </c>
      <c r="AE620" s="1">
        <f>(Table2[[#This Row],[Close Price]]/Table2[[#This Row],[Current Week Low]])-1</f>
        <v>5.8902877697841749E-2</v>
      </c>
      <c r="AF620" s="1">
        <f>(Table2[[#This Row],[Current Week High]]/Table2[[#This Row],[Close Price]])-1</f>
        <v>8.9171974522292974E-3</v>
      </c>
      <c r="AG620" s="1">
        <f>(Table2[[#This Row],[Close Price]]/Table2[[#This Row],[Current Month Low]])-1</f>
        <v>1.1945685802681405E-2</v>
      </c>
      <c r="AH620" s="1">
        <f>(Table2[[#This Row],[Current Month High]]/Table2[[#This Row],[Close Price]])-1</f>
        <v>8.9171974522292974E-3</v>
      </c>
      <c r="AI620">
        <v>48.917197452229203</v>
      </c>
      <c r="AJ620">
        <v>42.554479418886203</v>
      </c>
      <c r="AK620" t="str">
        <f>IF(AND(Table2[[#This Row],[20D EMA]]&gt;Table2[[#This Row],[50D EMA]],Table2[[#This Row],[50D EMA]]&gt;Table2[[#This Row],[200D EMA]]),"Uptrend","Downtrend/NoTrend")</f>
        <v>Downtrend/NoTrend</v>
      </c>
      <c r="AL620">
        <v>-0.11</v>
      </c>
      <c r="AM620" t="s">
        <v>3180</v>
      </c>
      <c r="AN620">
        <v>-9.3699999999999992</v>
      </c>
      <c r="AO620" t="s">
        <v>3180</v>
      </c>
      <c r="AP620">
        <v>-2.6015888169554999E-2</v>
      </c>
      <c r="AQ620">
        <f>(Table2[[#This Row],[Sharpe Ratio]]-AVERAGE(Table2[Sharpe Ratio]))/_xlfn.STDEV.P(Table2[Sharpe Ratio])</f>
        <v>-0.99607751539450995</v>
      </c>
      <c r="AR6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0">
        <f>_xlfn.RANK.AVG(Table2[[#This Row],[1Y Return vs Nifty Z-Score]],Table2[1Y Return vs Nifty Z-Score])</f>
        <v>354</v>
      </c>
      <c r="AT620">
        <f>_xlfn.RANK.AVG(Table2[[#This Row],[6M Return vs Nifty Z-Score]],Table2[6M Return vs Nifty Z-Score])</f>
        <v>714</v>
      </c>
      <c r="AU620">
        <f>_xlfn.RANK.AVG(Table2[[#This Row],[Sharpe Ratio Z-Score]],Table2[Sharpe Ratio Z-Score])</f>
        <v>615</v>
      </c>
      <c r="AV620">
        <f>(Table2[[#This Row],[Rank 1Y]]+Table2[[#This Row],[Rank 6M]]+Table2[[#This Row],[Rank Sharpe]])/3</f>
        <v>561</v>
      </c>
    </row>
    <row r="621" spans="1:48" hidden="1" x14ac:dyDescent="0.3">
      <c r="A621" t="s">
        <v>494</v>
      </c>
      <c r="B621" t="s">
        <v>495</v>
      </c>
      <c r="C621" t="s">
        <v>3143</v>
      </c>
      <c r="D621" t="s">
        <v>75</v>
      </c>
      <c r="E621">
        <v>43564.309825101998</v>
      </c>
      <c r="F621">
        <v>2327.85</v>
      </c>
      <c r="G621">
        <v>-1.73444983056112</v>
      </c>
      <c r="H621">
        <f>(Table2[[#This Row],[1Y Return vs Nifty]]-AVERAGE(Table2[1Y Return vs Nifty]))/_xlfn.STDEV.P(Table2[1Y Return vs Nifty])</f>
        <v>-0.44388452214950119</v>
      </c>
      <c r="I621">
        <v>-1.4853923956774999</v>
      </c>
      <c r="J621">
        <f>(Table2[[#This Row],[1M Return vs Nifty]]-AVERAGE(Table2[1M Return vs Nifty]))/_xlfn.STDEV.P(Table2[1M Return vs Nifty])</f>
        <v>-0.18743065592125349</v>
      </c>
      <c r="K621">
        <v>-15.4884101440545</v>
      </c>
      <c r="L621">
        <f>(Table2[[#This Row],[6M Return vs Nifty]]-AVERAGE(Table2[6M Return vs Nifty]))/_xlfn.STDEV.P(Table2[6M Return vs Nifty])</f>
        <v>-0.73829381708772057</v>
      </c>
      <c r="M621">
        <v>2.6156546207264002</v>
      </c>
      <c r="N621">
        <f>(Table2[[#This Row],[1W Return vs Nifty]]-AVERAGE(Table2[1W Return vs Nifty]))/_xlfn.STDEV.P(Table2[1W Return vs Nifty])</f>
        <v>0.25074239346614707</v>
      </c>
      <c r="O621">
        <v>2322.31</v>
      </c>
      <c r="P621">
        <v>2372.55319820155</v>
      </c>
      <c r="Q621">
        <v>2398.1329753606801</v>
      </c>
      <c r="R621">
        <v>57.225767844038003</v>
      </c>
      <c r="S621" s="1">
        <f>(Table2[[#This Row],[Close Price]]-Table2[[#This Row],[20D EMA]])/Table2[[#This Row],[20D EMA]]</f>
        <v>2.3855557612893902E-3</v>
      </c>
      <c r="T621" s="1">
        <f>(Table2[[#This Row],[Close Price]]-Table2[[#This Row],[50D EMA]])/Table2[[#This Row],[50D EMA]]</f>
        <v>-1.8841810685398391E-2</v>
      </c>
      <c r="U621" s="1">
        <f>(Table2[[#This Row],[Close Price]]-Table2[[#This Row],[200D EMA]])/Table2[[#This Row],[200D EMA]]</f>
        <v>-2.9307372061013266E-2</v>
      </c>
      <c r="V621">
        <v>0.89136508138176596</v>
      </c>
      <c r="W621">
        <v>2317.0500000000002</v>
      </c>
      <c r="X621">
        <v>2339</v>
      </c>
      <c r="Y621">
        <v>2201.25</v>
      </c>
      <c r="Z621">
        <v>2378.4</v>
      </c>
      <c r="AA621">
        <v>2317.0500000000002</v>
      </c>
      <c r="AB621">
        <v>2339</v>
      </c>
      <c r="AC621" s="1">
        <f>(Table2[[#This Row],[Close Price]]/Table2[[#This Row],[Day Low]])-1</f>
        <v>4.6610992425712983E-3</v>
      </c>
      <c r="AD621" s="1">
        <f>(Table2[[#This Row],[Day High]]/Table2[[#This Row],[Close Price]])-1</f>
        <v>4.7898275232511889E-3</v>
      </c>
      <c r="AE621" s="1">
        <f>(Table2[[#This Row],[Close Price]]/Table2[[#This Row],[Current Week Low]])-1</f>
        <v>5.7512776831345702E-2</v>
      </c>
      <c r="AF621" s="1">
        <f>(Table2[[#This Row],[Current Week High]]/Table2[[#This Row],[Close Price]])-1</f>
        <v>2.1715316708550869E-2</v>
      </c>
      <c r="AG621" s="1">
        <f>(Table2[[#This Row],[Close Price]]/Table2[[#This Row],[Current Month Low]])-1</f>
        <v>4.6610992425712983E-3</v>
      </c>
      <c r="AH621" s="1">
        <f>(Table2[[#This Row],[Current Month High]]/Table2[[#This Row],[Close Price]])-1</f>
        <v>4.7898275232511889E-3</v>
      </c>
      <c r="AI621">
        <v>22.172820413686399</v>
      </c>
      <c r="AJ621">
        <v>29.109816971713698</v>
      </c>
      <c r="AK621" t="str">
        <f>IF(AND(Table2[[#This Row],[20D EMA]]&gt;Table2[[#This Row],[50D EMA]],Table2[[#This Row],[50D EMA]]&gt;Table2[[#This Row],[200D EMA]]),"Uptrend","Downtrend/NoTrend")</f>
        <v>Downtrend/NoTrend</v>
      </c>
      <c r="AL621">
        <v>0.04</v>
      </c>
      <c r="AM621" t="s">
        <v>3181</v>
      </c>
      <c r="AN621">
        <v>0.97</v>
      </c>
      <c r="AO621" t="s">
        <v>3181</v>
      </c>
      <c r="AP621">
        <v>-4.0348270629884997E-2</v>
      </c>
      <c r="AQ621">
        <f>(Table2[[#This Row],[Sharpe Ratio]]-AVERAGE(Table2[Sharpe Ratio]))/_xlfn.STDEV.P(Table2[Sharpe Ratio])</f>
        <v>-1.1663381337666028</v>
      </c>
      <c r="AR6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1">
        <f>_xlfn.RANK.AVG(Table2[[#This Row],[1Y Return vs Nifty Z-Score]],Table2[1Y Return vs Nifty Z-Score])</f>
        <v>468</v>
      </c>
      <c r="AT621">
        <f>_xlfn.RANK.AVG(Table2[[#This Row],[6M Return vs Nifty Z-Score]],Table2[6M Return vs Nifty Z-Score])</f>
        <v>573</v>
      </c>
      <c r="AU621">
        <f>_xlfn.RANK.AVG(Table2[[#This Row],[Sharpe Ratio Z-Score]],Table2[Sharpe Ratio Z-Score])</f>
        <v>643</v>
      </c>
      <c r="AV621">
        <f>(Table2[[#This Row],[Rank 1Y]]+Table2[[#This Row],[Rank 6M]]+Table2[[#This Row],[Rank Sharpe]])/3</f>
        <v>561.33333333333337</v>
      </c>
    </row>
    <row r="622" spans="1:48" hidden="1" x14ac:dyDescent="0.3">
      <c r="A622" t="s">
        <v>775</v>
      </c>
      <c r="B622" t="s">
        <v>776</v>
      </c>
      <c r="C622" t="s">
        <v>3135</v>
      </c>
      <c r="D622" t="s">
        <v>54</v>
      </c>
      <c r="E622">
        <v>20798.400970467101</v>
      </c>
      <c r="F622">
        <v>716.65</v>
      </c>
      <c r="G622">
        <v>-31.342035919227001</v>
      </c>
      <c r="H622">
        <f>(Table2[[#This Row],[1Y Return vs Nifty]]-AVERAGE(Table2[1Y Return vs Nifty]))/_xlfn.STDEV.P(Table2[1Y Return vs Nifty])</f>
        <v>-0.94410380535310467</v>
      </c>
      <c r="I622">
        <v>-3.3893007170029499</v>
      </c>
      <c r="J622">
        <f>(Table2[[#This Row],[1M Return vs Nifty]]-AVERAGE(Table2[1M Return vs Nifty]))/_xlfn.STDEV.P(Table2[1M Return vs Nifty])</f>
        <v>-0.39088563668577953</v>
      </c>
      <c r="K622">
        <v>-10.4375611366915</v>
      </c>
      <c r="L622">
        <f>(Table2[[#This Row],[6M Return vs Nifty]]-AVERAGE(Table2[6M Return vs Nifty]))/_xlfn.STDEV.P(Table2[6M Return vs Nifty])</f>
        <v>-0.56259053532171077</v>
      </c>
      <c r="M622">
        <v>-19.714623129446998</v>
      </c>
      <c r="N622">
        <f>(Table2[[#This Row],[1W Return vs Nifty]]-AVERAGE(Table2[1W Return vs Nifty]))/_xlfn.STDEV.P(Table2[1W Return vs Nifty])</f>
        <v>-3.9904043630959207</v>
      </c>
      <c r="O622">
        <v>816.75</v>
      </c>
      <c r="P622">
        <v>802.10519257428496</v>
      </c>
      <c r="Q622">
        <v>758.38213100698397</v>
      </c>
      <c r="R622">
        <v>29.448269203364301</v>
      </c>
      <c r="S622" s="1">
        <f>(Table2[[#This Row],[Close Price]]-Table2[[#This Row],[20D EMA]])/Table2[[#This Row],[20D EMA]]</f>
        <v>-0.12255892255892259</v>
      </c>
      <c r="T622" s="1">
        <f>(Table2[[#This Row],[Close Price]]-Table2[[#This Row],[50D EMA]])/Table2[[#This Row],[50D EMA]]</f>
        <v>-0.10653863528800278</v>
      </c>
      <c r="U622" s="1">
        <f>(Table2[[#This Row],[Close Price]]-Table2[[#This Row],[200D EMA]])/Table2[[#This Row],[200D EMA]]</f>
        <v>-5.5027840584234017E-2</v>
      </c>
      <c r="V622">
        <v>1.63753972904052</v>
      </c>
      <c r="W622">
        <v>712</v>
      </c>
      <c r="X622">
        <v>729</v>
      </c>
      <c r="Y622">
        <v>698.65</v>
      </c>
      <c r="Z622">
        <v>888.8</v>
      </c>
      <c r="AA622">
        <v>712</v>
      </c>
      <c r="AB622">
        <v>729</v>
      </c>
      <c r="AC622" s="1">
        <f>(Table2[[#This Row],[Close Price]]/Table2[[#This Row],[Day Low]])-1</f>
        <v>6.5308988764045672E-3</v>
      </c>
      <c r="AD622" s="1">
        <f>(Table2[[#This Row],[Day High]]/Table2[[#This Row],[Close Price]])-1</f>
        <v>1.7232958906021167E-2</v>
      </c>
      <c r="AE622" s="1">
        <f>(Table2[[#This Row],[Close Price]]/Table2[[#This Row],[Current Week Low]])-1</f>
        <v>2.5763973377227467E-2</v>
      </c>
      <c r="AF622" s="1">
        <f>(Table2[[#This Row],[Current Week High]]/Table2[[#This Row],[Close Price]])-1</f>
        <v>0.24021488871834218</v>
      </c>
      <c r="AG622" s="1">
        <f>(Table2[[#This Row],[Close Price]]/Table2[[#This Row],[Current Month Low]])-1</f>
        <v>6.5308988764045672E-3</v>
      </c>
      <c r="AH622" s="1">
        <f>(Table2[[#This Row],[Current Month High]]/Table2[[#This Row],[Close Price]])-1</f>
        <v>1.7232958906021167E-2</v>
      </c>
      <c r="AI622">
        <v>31.689109049047602</v>
      </c>
      <c r="AJ622">
        <v>19.431714023831301</v>
      </c>
      <c r="AK622" t="str">
        <f>IF(AND(Table2[[#This Row],[20D EMA]]&gt;Table2[[#This Row],[50D EMA]],Table2[[#This Row],[50D EMA]]&gt;Table2[[#This Row],[200D EMA]]),"Uptrend","Downtrend/NoTrend")</f>
        <v>Uptrend</v>
      </c>
      <c r="AL622">
        <v>-0.02</v>
      </c>
      <c r="AM622" t="s">
        <v>3180</v>
      </c>
      <c r="AN622">
        <v>-20.41</v>
      </c>
      <c r="AO622" t="s">
        <v>3180</v>
      </c>
      <c r="AQ622">
        <f>(Table2[[#This Row],[Sharpe Ratio]]-AVERAGE(Table2[Sharpe Ratio]))/_xlfn.STDEV.P(Table2[Sharpe Ratio])</f>
        <v>-0.68702344015560113</v>
      </c>
      <c r="AR6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-6.5750077806121165</v>
      </c>
      <c r="AS622">
        <f>_xlfn.RANK.AVG(Table2[[#This Row],[1Y Return vs Nifty Z-Score]],Table2[1Y Return vs Nifty Z-Score])</f>
        <v>641</v>
      </c>
      <c r="AT622">
        <f>_xlfn.RANK.AVG(Table2[[#This Row],[6M Return vs Nifty Z-Score]],Table2[6M Return vs Nifty Z-Score])</f>
        <v>515</v>
      </c>
      <c r="AU622">
        <f>_xlfn.RANK.AVG(Table2[[#This Row],[Sharpe Ratio Z-Score]],Table2[Sharpe Ratio Z-Score])</f>
        <v>529.5</v>
      </c>
      <c r="AV622">
        <f>(Table2[[#This Row],[Rank 1Y]]+Table2[[#This Row],[Rank 6M]]+Table2[[#This Row],[Rank Sharpe]])/3</f>
        <v>561.83333333333337</v>
      </c>
    </row>
    <row r="623" spans="1:48" hidden="1" x14ac:dyDescent="0.3">
      <c r="A623" t="s">
        <v>961</v>
      </c>
      <c r="B623" t="s">
        <v>962</v>
      </c>
      <c r="C623" t="s">
        <v>3134</v>
      </c>
      <c r="D623" t="s">
        <v>21</v>
      </c>
      <c r="E623">
        <v>15212.3684214931</v>
      </c>
      <c r="F623">
        <v>557</v>
      </c>
      <c r="G623">
        <v>-30.986192977990999</v>
      </c>
      <c r="H623">
        <f>(Table2[[#This Row],[1Y Return vs Nifty]]-AVERAGE(Table2[1Y Return vs Nifty]))/_xlfn.STDEV.P(Table2[1Y Return vs Nifty])</f>
        <v>-0.9380918494825693</v>
      </c>
      <c r="I623">
        <v>-3.5657968714972599</v>
      </c>
      <c r="J623">
        <f>(Table2[[#This Row],[1M Return vs Nifty]]-AVERAGE(Table2[1M Return vs Nifty]))/_xlfn.STDEV.P(Table2[1M Return vs Nifty])</f>
        <v>-0.40974632515246667</v>
      </c>
      <c r="K623">
        <v>-20.920039357885699</v>
      </c>
      <c r="L623">
        <f>(Table2[[#This Row],[6M Return vs Nifty]]-AVERAGE(Table2[6M Return vs Nifty]))/_xlfn.STDEV.P(Table2[6M Return vs Nifty])</f>
        <v>-0.92724325446251432</v>
      </c>
      <c r="M623">
        <v>-3.0446066340396198</v>
      </c>
      <c r="N623">
        <f>(Table2[[#This Row],[1W Return vs Nifty]]-AVERAGE(Table2[1W Return vs Nifty]))/_xlfn.STDEV.P(Table2[1W Return vs Nifty])</f>
        <v>-0.82430015327326522</v>
      </c>
      <c r="O623">
        <v>582.91</v>
      </c>
      <c r="P623">
        <v>604.702870078827</v>
      </c>
      <c r="Q623">
        <v>631.95353145648596</v>
      </c>
      <c r="R623">
        <v>42.536546956746101</v>
      </c>
      <c r="S623" s="1">
        <f>(Table2[[#This Row],[Close Price]]-Table2[[#This Row],[20D EMA]])/Table2[[#This Row],[20D EMA]]</f>
        <v>-4.4449400422020502E-2</v>
      </c>
      <c r="T623" s="1">
        <f>(Table2[[#This Row],[Close Price]]-Table2[[#This Row],[50D EMA]])/Table2[[#This Row],[50D EMA]]</f>
        <v>-7.888646216051301E-2</v>
      </c>
      <c r="U623" s="1">
        <f>(Table2[[#This Row],[Close Price]]-Table2[[#This Row],[200D EMA]])/Table2[[#This Row],[200D EMA]]</f>
        <v>-0.1186060805511093</v>
      </c>
      <c r="V623">
        <v>0.71533581066757701</v>
      </c>
      <c r="W623">
        <v>553.1</v>
      </c>
      <c r="X623">
        <v>557.79999999999995</v>
      </c>
      <c r="Y623">
        <v>547.45000000000005</v>
      </c>
      <c r="Z623">
        <v>589.4</v>
      </c>
      <c r="AA623">
        <v>553.1</v>
      </c>
      <c r="AB623">
        <v>557.79999999999995</v>
      </c>
      <c r="AC623" s="1">
        <f>(Table2[[#This Row],[Close Price]]/Table2[[#This Row],[Day Low]])-1</f>
        <v>7.0511661544023774E-3</v>
      </c>
      <c r="AD623" s="1">
        <f>(Table2[[#This Row],[Day High]]/Table2[[#This Row],[Close Price]])-1</f>
        <v>1.4362657091560038E-3</v>
      </c>
      <c r="AE623" s="1">
        <f>(Table2[[#This Row],[Close Price]]/Table2[[#This Row],[Current Week Low]])-1</f>
        <v>1.7444515480865785E-2</v>
      </c>
      <c r="AF623" s="1">
        <f>(Table2[[#This Row],[Current Week High]]/Table2[[#This Row],[Close Price]])-1</f>
        <v>5.8168761220825704E-2</v>
      </c>
      <c r="AG623" s="1">
        <f>(Table2[[#This Row],[Close Price]]/Table2[[#This Row],[Current Month Low]])-1</f>
        <v>7.0511661544023774E-3</v>
      </c>
      <c r="AH623" s="1">
        <f>(Table2[[#This Row],[Current Month High]]/Table2[[#This Row],[Close Price]])-1</f>
        <v>1.4362657091560038E-3</v>
      </c>
      <c r="AI623">
        <v>54.730700179533201</v>
      </c>
      <c r="AJ623">
        <v>2.3520764424843601</v>
      </c>
      <c r="AK623" t="str">
        <f>IF(AND(Table2[[#This Row],[20D EMA]]&gt;Table2[[#This Row],[50D EMA]],Table2[[#This Row],[50D EMA]]&gt;Table2[[#This Row],[200D EMA]]),"Uptrend","Downtrend/NoTrend")</f>
        <v>Downtrend/NoTrend</v>
      </c>
      <c r="AL623">
        <v>-0.03</v>
      </c>
      <c r="AM623" t="s">
        <v>3180</v>
      </c>
      <c r="AN623">
        <v>-7.09</v>
      </c>
      <c r="AO623" t="s">
        <v>3180</v>
      </c>
      <c r="AP623">
        <v>3.1871300548839999E-2</v>
      </c>
      <c r="AQ623">
        <f>(Table2[[#This Row],[Sharpe Ratio]]-AVERAGE(Table2[Sharpe Ratio]))/_xlfn.STDEV.P(Table2[Sharpe Ratio])</f>
        <v>-0.30841036903585556</v>
      </c>
      <c r="AR6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3">
        <f>_xlfn.RANK.AVG(Table2[[#This Row],[1Y Return vs Nifty Z-Score]],Table2[1Y Return vs Nifty Z-Score])</f>
        <v>638</v>
      </c>
      <c r="AT623">
        <f>_xlfn.RANK.AVG(Table2[[#This Row],[6M Return vs Nifty Z-Score]],Table2[6M Return vs Nifty Z-Score])</f>
        <v>632</v>
      </c>
      <c r="AU623">
        <f>_xlfn.RANK.AVG(Table2[[#This Row],[Sharpe Ratio Z-Score]],Table2[Sharpe Ratio Z-Score])</f>
        <v>419</v>
      </c>
      <c r="AV623">
        <f>(Table2[[#This Row],[Rank 1Y]]+Table2[[#This Row],[Rank 6M]]+Table2[[#This Row],[Rank Sharpe]])/3</f>
        <v>563</v>
      </c>
    </row>
    <row r="624" spans="1:48" hidden="1" x14ac:dyDescent="0.3">
      <c r="A624" t="s">
        <v>1068</v>
      </c>
      <c r="B624" t="s">
        <v>1069</v>
      </c>
      <c r="C624" t="s">
        <v>3143</v>
      </c>
      <c r="D624" t="s">
        <v>75</v>
      </c>
      <c r="E624">
        <v>12594.050929097701</v>
      </c>
      <c r="F624">
        <v>360.7</v>
      </c>
      <c r="G624">
        <v>-21.3851350852743</v>
      </c>
      <c r="H624">
        <f>(Table2[[#This Row],[1Y Return vs Nifty]]-AVERAGE(Table2[1Y Return vs Nifty]))/_xlfn.STDEV.P(Table2[1Y Return vs Nifty])</f>
        <v>-0.77588226296955232</v>
      </c>
      <c r="I624">
        <v>3.58141945804952</v>
      </c>
      <c r="J624">
        <f>(Table2[[#This Row],[1M Return vs Nifty]]-AVERAGE(Table2[1M Return vs Nifty]))/_xlfn.STDEV.P(Table2[1M Return vs Nifty])</f>
        <v>0.35401774087961785</v>
      </c>
      <c r="K624">
        <v>0.13727573060252299</v>
      </c>
      <c r="L624">
        <f>(Table2[[#This Row],[6M Return vs Nifty]]-AVERAGE(Table2[6M Return vs Nifty]))/_xlfn.STDEV.P(Table2[6M Return vs Nifty])</f>
        <v>-0.19472494697900716</v>
      </c>
      <c r="M624">
        <v>3.34653682151193</v>
      </c>
      <c r="N624">
        <f>(Table2[[#This Row],[1W Return vs Nifty]]-AVERAGE(Table2[1W Return vs Nifty]))/_xlfn.STDEV.P(Table2[1W Return vs Nifty])</f>
        <v>0.38955744583451379</v>
      </c>
      <c r="O624">
        <v>348.91</v>
      </c>
      <c r="P624">
        <v>349.24180505608803</v>
      </c>
      <c r="Q624">
        <v>345.48694426985202</v>
      </c>
      <c r="R624">
        <v>48.0748112388601</v>
      </c>
      <c r="S624" s="1">
        <f>(Table2[[#This Row],[Close Price]]-Table2[[#This Row],[20D EMA]])/Table2[[#This Row],[20D EMA]]</f>
        <v>3.3790948955317882E-2</v>
      </c>
      <c r="T624" s="1">
        <f>(Table2[[#This Row],[Close Price]]-Table2[[#This Row],[50D EMA]])/Table2[[#This Row],[50D EMA]]</f>
        <v>3.2808772541052994E-2</v>
      </c>
      <c r="U624" s="1">
        <f>(Table2[[#This Row],[Close Price]]-Table2[[#This Row],[200D EMA]])/Table2[[#This Row],[200D EMA]]</f>
        <v>4.4033663159975728E-2</v>
      </c>
      <c r="V624">
        <v>0.50161879893390404</v>
      </c>
      <c r="W624">
        <v>353.7</v>
      </c>
      <c r="X624">
        <v>362.65</v>
      </c>
      <c r="Y624">
        <v>324.10000000000002</v>
      </c>
      <c r="Z624">
        <v>362.65</v>
      </c>
      <c r="AA624">
        <v>353.7</v>
      </c>
      <c r="AB624">
        <v>362.65</v>
      </c>
      <c r="AC624" s="1">
        <f>(Table2[[#This Row],[Close Price]]/Table2[[#This Row],[Day Low]])-1</f>
        <v>1.9790783149561841E-2</v>
      </c>
      <c r="AD624" s="1">
        <f>(Table2[[#This Row],[Day High]]/Table2[[#This Row],[Close Price]])-1</f>
        <v>5.4061546991959197E-3</v>
      </c>
      <c r="AE624" s="1">
        <f>(Table2[[#This Row],[Close Price]]/Table2[[#This Row],[Current Week Low]])-1</f>
        <v>0.11292810860845415</v>
      </c>
      <c r="AF624" s="1">
        <f>(Table2[[#This Row],[Current Week High]]/Table2[[#This Row],[Close Price]])-1</f>
        <v>5.4061546991959197E-3</v>
      </c>
      <c r="AG624" s="1">
        <f>(Table2[[#This Row],[Close Price]]/Table2[[#This Row],[Current Month Low]])-1</f>
        <v>1.9790783149561841E-2</v>
      </c>
      <c r="AH624" s="1">
        <f>(Table2[[#This Row],[Current Month High]]/Table2[[#This Row],[Close Price]])-1</f>
        <v>5.4061546991959197E-3</v>
      </c>
      <c r="AI624">
        <v>10.341003604103101</v>
      </c>
      <c r="AJ624">
        <v>23.824236182629502</v>
      </c>
      <c r="AK624" t="str">
        <f>IF(AND(Table2[[#This Row],[20D EMA]]&gt;Table2[[#This Row],[50D EMA]],Table2[[#This Row],[50D EMA]]&gt;Table2[[#This Row],[200D EMA]]),"Uptrend","Downtrend/NoTrend")</f>
        <v>Downtrend/NoTrend</v>
      </c>
      <c r="AL624">
        <v>0.1</v>
      </c>
      <c r="AM624" t="s">
        <v>3181</v>
      </c>
      <c r="AN624">
        <v>-0.51</v>
      </c>
      <c r="AO624" t="s">
        <v>3180</v>
      </c>
      <c r="AP624">
        <v>-9.9861015515065002E-2</v>
      </c>
      <c r="AQ624">
        <f>(Table2[[#This Row],[Sharpe Ratio]]-AVERAGE(Table2[Sharpe Ratio]))/_xlfn.STDEV.P(Table2[Sharpe Ratio])</f>
        <v>-1.8733159703696345</v>
      </c>
      <c r="AR6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4">
        <f>_xlfn.RANK.AVG(Table2[[#This Row],[1Y Return vs Nifty Z-Score]],Table2[1Y Return vs Nifty Z-Score])</f>
        <v>593</v>
      </c>
      <c r="AT624">
        <f>_xlfn.RANK.AVG(Table2[[#This Row],[6M Return vs Nifty Z-Score]],Table2[6M Return vs Nifty Z-Score])</f>
        <v>386</v>
      </c>
      <c r="AU624">
        <f>_xlfn.RANK.AVG(Table2[[#This Row],[Sharpe Ratio Z-Score]],Table2[Sharpe Ratio Z-Score])</f>
        <v>711</v>
      </c>
      <c r="AV624">
        <f>(Table2[[#This Row],[Rank 1Y]]+Table2[[#This Row],[Rank 6M]]+Table2[[#This Row],[Rank Sharpe]])/3</f>
        <v>563.33333333333337</v>
      </c>
    </row>
    <row r="625" spans="1:48" hidden="1" x14ac:dyDescent="0.3">
      <c r="A625" t="s">
        <v>1975</v>
      </c>
      <c r="B625" t="s">
        <v>1976</v>
      </c>
      <c r="C625" t="s">
        <v>3151</v>
      </c>
      <c r="D625" t="s">
        <v>438</v>
      </c>
      <c r="E625">
        <v>3414.60045806268</v>
      </c>
      <c r="F625">
        <v>22.86</v>
      </c>
      <c r="G625">
        <v>-32.541869242471499</v>
      </c>
      <c r="H625">
        <f>(Table2[[#This Row],[1Y Return vs Nifty]]-AVERAGE(Table2[1Y Return vs Nifty]))/_xlfn.STDEV.P(Table2[1Y Return vs Nifty])</f>
        <v>-0.96437495353518887</v>
      </c>
      <c r="I625">
        <v>-6.6302019844307898</v>
      </c>
      <c r="J625">
        <f>(Table2[[#This Row],[1M Return vs Nifty]]-AVERAGE(Table2[1M Return vs Nifty]))/_xlfn.STDEV.P(Table2[1M Return vs Nifty])</f>
        <v>-0.73721402741691411</v>
      </c>
      <c r="K625">
        <v>-10.653891284692399</v>
      </c>
      <c r="L625">
        <f>(Table2[[#This Row],[6M Return vs Nifty]]-AVERAGE(Table2[6M Return vs Nifty]))/_xlfn.STDEV.P(Table2[6M Return vs Nifty])</f>
        <v>-0.57011598636831207</v>
      </c>
      <c r="M625">
        <v>-5.0368046349682896</v>
      </c>
      <c r="N625">
        <f>(Table2[[#This Row],[1W Return vs Nifty]]-AVERAGE(Table2[1W Return vs Nifty]))/_xlfn.STDEV.P(Table2[1W Return vs Nifty])</f>
        <v>-1.2026744925715058</v>
      </c>
      <c r="O625">
        <v>23.06</v>
      </c>
      <c r="P625">
        <v>22.997360476758299</v>
      </c>
      <c r="Q625">
        <v>23.731655835922901</v>
      </c>
      <c r="R625">
        <v>43.954265674817201</v>
      </c>
      <c r="S625" s="1">
        <f>(Table2[[#This Row],[Close Price]]-Table2[[#This Row],[20D EMA]])/Table2[[#This Row],[20D EMA]]</f>
        <v>-8.6730268863833178E-3</v>
      </c>
      <c r="T625" s="1">
        <f>(Table2[[#This Row],[Close Price]]-Table2[[#This Row],[50D EMA]])/Table2[[#This Row],[50D EMA]]</f>
        <v>-5.9728801006150049E-3</v>
      </c>
      <c r="U625" s="1">
        <f>(Table2[[#This Row],[Close Price]]-Table2[[#This Row],[200D EMA]])/Table2[[#This Row],[200D EMA]]</f>
        <v>-3.6729667830571897E-2</v>
      </c>
      <c r="V625">
        <v>0.47399606440551101</v>
      </c>
      <c r="W625">
        <v>22.5</v>
      </c>
      <c r="X625">
        <v>25.15</v>
      </c>
      <c r="Y625">
        <v>20.98</v>
      </c>
      <c r="Z625">
        <v>25.15</v>
      </c>
      <c r="AA625">
        <v>22.5</v>
      </c>
      <c r="AB625">
        <v>25.15</v>
      </c>
      <c r="AC625" s="1">
        <f>(Table2[[#This Row],[Close Price]]/Table2[[#This Row],[Day Low]])-1</f>
        <v>1.6000000000000014E-2</v>
      </c>
      <c r="AD625" s="1">
        <f>(Table2[[#This Row],[Day High]]/Table2[[#This Row],[Close Price]])-1</f>
        <v>0.1001749781277339</v>
      </c>
      <c r="AE625" s="1">
        <f>(Table2[[#This Row],[Close Price]]/Table2[[#This Row],[Current Week Low]])-1</f>
        <v>8.9609151572926482E-2</v>
      </c>
      <c r="AF625" s="1">
        <f>(Table2[[#This Row],[Current Week High]]/Table2[[#This Row],[Close Price]])-1</f>
        <v>0.1001749781277339</v>
      </c>
      <c r="AG625" s="1">
        <f>(Table2[[#This Row],[Close Price]]/Table2[[#This Row],[Current Month Low]])-1</f>
        <v>1.6000000000000014E-2</v>
      </c>
      <c r="AH625" s="1">
        <f>(Table2[[#This Row],[Current Month High]]/Table2[[#This Row],[Close Price]])-1</f>
        <v>0.1001749781277339</v>
      </c>
      <c r="AI625">
        <v>97.506561679789996</v>
      </c>
      <c r="AJ625">
        <v>36.886227544910099</v>
      </c>
      <c r="AK625" t="str">
        <f>IF(AND(Table2[[#This Row],[20D EMA]]&gt;Table2[[#This Row],[50D EMA]],Table2[[#This Row],[50D EMA]]&gt;Table2[[#This Row],[200D EMA]]),"Uptrend","Downtrend/NoTrend")</f>
        <v>Downtrend/NoTrend</v>
      </c>
      <c r="AL625">
        <v>-0.03</v>
      </c>
      <c r="AM625" t="s">
        <v>3180</v>
      </c>
      <c r="AN625">
        <v>-9</v>
      </c>
      <c r="AO625" t="s">
        <v>3180</v>
      </c>
      <c r="AQ625">
        <f>(Table2[[#This Row],[Sharpe Ratio]]-AVERAGE(Table2[Sharpe Ratio]))/_xlfn.STDEV.P(Table2[Sharpe Ratio])</f>
        <v>-0.68702344015560113</v>
      </c>
      <c r="AR6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5">
        <f>_xlfn.RANK.AVG(Table2[[#This Row],[1Y Return vs Nifty Z-Score]],Table2[1Y Return vs Nifty Z-Score])</f>
        <v>648</v>
      </c>
      <c r="AT625">
        <f>_xlfn.RANK.AVG(Table2[[#This Row],[6M Return vs Nifty Z-Score]],Table2[6M Return vs Nifty Z-Score])</f>
        <v>518</v>
      </c>
      <c r="AU625">
        <f>_xlfn.RANK.AVG(Table2[[#This Row],[Sharpe Ratio Z-Score]],Table2[Sharpe Ratio Z-Score])</f>
        <v>529.5</v>
      </c>
      <c r="AV625">
        <f>(Table2[[#This Row],[Rank 1Y]]+Table2[[#This Row],[Rank 6M]]+Table2[[#This Row],[Rank Sharpe]])/3</f>
        <v>565.16666666666663</v>
      </c>
    </row>
    <row r="626" spans="1:48" hidden="1" x14ac:dyDescent="0.3">
      <c r="A626" t="s">
        <v>2325</v>
      </c>
      <c r="B626" t="s">
        <v>2326</v>
      </c>
      <c r="C626" t="s">
        <v>3152</v>
      </c>
      <c r="D626" t="s">
        <v>1970</v>
      </c>
      <c r="E626">
        <v>2294.1558044466801</v>
      </c>
      <c r="F626">
        <v>48.54</v>
      </c>
      <c r="G626">
        <v>-20.7200027849576</v>
      </c>
      <c r="H626">
        <f>(Table2[[#This Row],[1Y Return vs Nifty]]-AVERAGE(Table2[1Y Return vs Nifty]))/_xlfn.STDEV.P(Table2[1Y Return vs Nifty])</f>
        <v>-0.76464487260940572</v>
      </c>
      <c r="I626">
        <v>-3.4713916950992401</v>
      </c>
      <c r="J626">
        <f>(Table2[[#This Row],[1M Return vs Nifty]]-AVERAGE(Table2[1M Return vs Nifty]))/_xlfn.STDEV.P(Table2[1M Return vs Nifty])</f>
        <v>-0.39965802251047849</v>
      </c>
      <c r="K626">
        <v>-12.8984150234177</v>
      </c>
      <c r="L626">
        <f>(Table2[[#This Row],[6M Return vs Nifty]]-AVERAGE(Table2[6M Return vs Nifty]))/_xlfn.STDEV.P(Table2[6M Return vs Nifty])</f>
        <v>-0.64819596585707639</v>
      </c>
      <c r="M626">
        <v>8.6273794294620796</v>
      </c>
      <c r="N626">
        <f>(Table2[[#This Row],[1W Return vs Nifty]]-AVERAGE(Table2[1W Return vs Nifty]))/_xlfn.STDEV.P(Table2[1W Return vs Nifty])</f>
        <v>1.3925377378485095</v>
      </c>
      <c r="O626">
        <v>47.97</v>
      </c>
      <c r="P626">
        <v>50.088247822800703</v>
      </c>
      <c r="Q626">
        <v>51.352346502607503</v>
      </c>
      <c r="R626">
        <v>51.418100315078497</v>
      </c>
      <c r="S626" s="1">
        <f>(Table2[[#This Row],[Close Price]]-Table2[[#This Row],[20D EMA]])/Table2[[#This Row],[20D EMA]]</f>
        <v>1.1882426516572864E-2</v>
      </c>
      <c r="T626" s="1">
        <f>(Table2[[#This Row],[Close Price]]-Table2[[#This Row],[50D EMA]])/Table2[[#This Row],[50D EMA]]</f>
        <v>-3.0910400944309437E-2</v>
      </c>
      <c r="U626" s="1">
        <f>(Table2[[#This Row],[Close Price]]-Table2[[#This Row],[200D EMA]])/Table2[[#This Row],[200D EMA]]</f>
        <v>-5.4765686363810115E-2</v>
      </c>
      <c r="V626">
        <v>0.67498369404749603</v>
      </c>
      <c r="W626">
        <v>48.02</v>
      </c>
      <c r="X626">
        <v>48.79</v>
      </c>
      <c r="Y626">
        <v>42.16</v>
      </c>
      <c r="Z626">
        <v>48.79</v>
      </c>
      <c r="AA626">
        <v>48.02</v>
      </c>
      <c r="AB626">
        <v>48.79</v>
      </c>
      <c r="AC626" s="1">
        <f>(Table2[[#This Row],[Close Price]]/Table2[[#This Row],[Day Low]])-1</f>
        <v>1.0828821324448068E-2</v>
      </c>
      <c r="AD626" s="1">
        <f>(Table2[[#This Row],[Day High]]/Table2[[#This Row],[Close Price]])-1</f>
        <v>5.150391429748602E-3</v>
      </c>
      <c r="AE626" s="1">
        <f>(Table2[[#This Row],[Close Price]]/Table2[[#This Row],[Current Week Low]])-1</f>
        <v>0.15132827324478182</v>
      </c>
      <c r="AF626" s="1">
        <f>(Table2[[#This Row],[Current Week High]]/Table2[[#This Row],[Close Price]])-1</f>
        <v>5.150391429748602E-3</v>
      </c>
      <c r="AG626" s="1">
        <f>(Table2[[#This Row],[Close Price]]/Table2[[#This Row],[Current Month Low]])-1</f>
        <v>1.0828821324448068E-2</v>
      </c>
      <c r="AH626" s="1">
        <f>(Table2[[#This Row],[Current Month High]]/Table2[[#This Row],[Close Price]])-1</f>
        <v>5.150391429748602E-3</v>
      </c>
      <c r="AI626">
        <v>42.974866089822797</v>
      </c>
      <c r="AJ626">
        <v>15.1328273244781</v>
      </c>
      <c r="AK626" t="str">
        <f>IF(AND(Table2[[#This Row],[20D EMA]]&gt;Table2[[#This Row],[50D EMA]],Table2[[#This Row],[50D EMA]]&gt;Table2[[#This Row],[200D EMA]]),"Uptrend","Downtrend/NoTrend")</f>
        <v>Downtrend/NoTrend</v>
      </c>
      <c r="AL626">
        <v>-0.06</v>
      </c>
      <c r="AM626" t="s">
        <v>3180</v>
      </c>
      <c r="AN626">
        <v>-3.67</v>
      </c>
      <c r="AO626" t="s">
        <v>3180</v>
      </c>
      <c r="AP626">
        <v>-6.3119042734239997E-3</v>
      </c>
      <c r="AQ626">
        <f>(Table2[[#This Row],[Sharpe Ratio]]-AVERAGE(Table2[Sharpe Ratio]))/_xlfn.STDEV.P(Table2[Sharpe Ratio])</f>
        <v>-0.76200530222027574</v>
      </c>
      <c r="AR6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6">
        <f>_xlfn.RANK.AVG(Table2[[#This Row],[1Y Return vs Nifty Z-Score]],Table2[1Y Return vs Nifty Z-Score])</f>
        <v>587</v>
      </c>
      <c r="AT626">
        <f>_xlfn.RANK.AVG(Table2[[#This Row],[6M Return vs Nifty Z-Score]],Table2[6M Return vs Nifty Z-Score])</f>
        <v>540</v>
      </c>
      <c r="AU626">
        <f>_xlfn.RANK.AVG(Table2[[#This Row],[Sharpe Ratio Z-Score]],Table2[Sharpe Ratio Z-Score])</f>
        <v>569</v>
      </c>
      <c r="AV626">
        <f>(Table2[[#This Row],[Rank 1Y]]+Table2[[#This Row],[Rank 6M]]+Table2[[#This Row],[Rank Sharpe]])/3</f>
        <v>565.33333333333337</v>
      </c>
    </row>
    <row r="627" spans="1:48" hidden="1" x14ac:dyDescent="0.3">
      <c r="A627" t="s">
        <v>63</v>
      </c>
      <c r="B627" t="s">
        <v>64</v>
      </c>
      <c r="C627" t="s">
        <v>3135</v>
      </c>
      <c r="D627" t="s">
        <v>24</v>
      </c>
      <c r="E627">
        <v>344093.32185302599</v>
      </c>
      <c r="F627">
        <v>1744.4</v>
      </c>
      <c r="G627">
        <v>-26.830897310205199</v>
      </c>
      <c r="H627">
        <f>(Table2[[#This Row],[1Y Return vs Nifty]]-AVERAGE(Table2[1Y Return vs Nifty]))/_xlfn.STDEV.P(Table2[1Y Return vs Nifty])</f>
        <v>-0.86788825320781104</v>
      </c>
      <c r="I627">
        <v>-0.64125431790305598</v>
      </c>
      <c r="J627">
        <f>(Table2[[#This Row],[1M Return vs Nifty]]-AVERAGE(Table2[1M Return vs Nifty]))/_xlfn.STDEV.P(Table2[1M Return vs Nifty])</f>
        <v>-9.7224581157821732E-2</v>
      </c>
      <c r="K627">
        <v>3.1915677053289002</v>
      </c>
      <c r="L627">
        <f>(Table2[[#This Row],[6M Return vs Nifty]]-AVERAGE(Table2[6M Return vs Nifty]))/_xlfn.STDEV.P(Table2[6M Return vs Nifty])</f>
        <v>-8.8475656483746307E-2</v>
      </c>
      <c r="M627">
        <v>-2.8603996242456202</v>
      </c>
      <c r="N627">
        <f>(Table2[[#This Row],[1W Return vs Nifty]]-AVERAGE(Table2[1W Return vs Nifty]))/_xlfn.STDEV.P(Table2[1W Return vs Nifty])</f>
        <v>-0.78931406976529128</v>
      </c>
      <c r="O627">
        <v>1791.77</v>
      </c>
      <c r="P627">
        <v>1808.28095252765</v>
      </c>
      <c r="Q627">
        <v>1789.5780393211001</v>
      </c>
      <c r="R627">
        <v>27.4123817843099</v>
      </c>
      <c r="S627" s="1">
        <f>(Table2[[#This Row],[Close Price]]-Table2[[#This Row],[20D EMA]])/Table2[[#This Row],[20D EMA]]</f>
        <v>-2.6437544997404739E-2</v>
      </c>
      <c r="T627" s="1">
        <f>(Table2[[#This Row],[Close Price]]-Table2[[#This Row],[50D EMA]])/Table2[[#This Row],[50D EMA]]</f>
        <v>-3.5326895656538272E-2</v>
      </c>
      <c r="U627" s="1">
        <f>(Table2[[#This Row],[Close Price]]-Table2[[#This Row],[200D EMA]])/Table2[[#This Row],[200D EMA]]</f>
        <v>-2.5245079190980037E-2</v>
      </c>
      <c r="V627">
        <v>0.94952242856648705</v>
      </c>
      <c r="W627">
        <v>1736.35</v>
      </c>
      <c r="X627">
        <v>1754.15</v>
      </c>
      <c r="Y627">
        <v>1723.95</v>
      </c>
      <c r="Z627">
        <v>1780.65</v>
      </c>
      <c r="AA627">
        <v>1736.35</v>
      </c>
      <c r="AB627">
        <v>1754.15</v>
      </c>
      <c r="AC627" s="1">
        <f>(Table2[[#This Row],[Close Price]]/Table2[[#This Row],[Day Low]])-1</f>
        <v>4.6361620641000023E-3</v>
      </c>
      <c r="AD627" s="1">
        <f>(Table2[[#This Row],[Day High]]/Table2[[#This Row],[Close Price]])-1</f>
        <v>5.5893143774363718E-3</v>
      </c>
      <c r="AE627" s="1">
        <f>(Table2[[#This Row],[Close Price]]/Table2[[#This Row],[Current Week Low]])-1</f>
        <v>1.1862292989935908E-2</v>
      </c>
      <c r="AF627" s="1">
        <f>(Table2[[#This Row],[Current Week High]]/Table2[[#This Row],[Close Price]])-1</f>
        <v>2.0780784223801918E-2</v>
      </c>
      <c r="AG627" s="1">
        <f>(Table2[[#This Row],[Close Price]]/Table2[[#This Row],[Current Month Low]])-1</f>
        <v>4.6361620641000023E-3</v>
      </c>
      <c r="AH627" s="1">
        <f>(Table2[[#This Row],[Current Month High]]/Table2[[#This Row],[Close Price]])-1</f>
        <v>5.5893143774363718E-3</v>
      </c>
      <c r="AI627">
        <v>11.327677138271</v>
      </c>
      <c r="AJ627">
        <v>12.990251643618199</v>
      </c>
      <c r="AK627" t="str">
        <f>IF(AND(Table2[[#This Row],[20D EMA]]&gt;Table2[[#This Row],[50D EMA]],Table2[[#This Row],[50D EMA]]&gt;Table2[[#This Row],[200D EMA]]),"Uptrend","Downtrend/NoTrend")</f>
        <v>Downtrend/NoTrend</v>
      </c>
      <c r="AL627">
        <v>-0.04</v>
      </c>
      <c r="AM627" t="s">
        <v>3180</v>
      </c>
      <c r="AN627">
        <v>-7.03</v>
      </c>
      <c r="AO627" t="s">
        <v>3180</v>
      </c>
      <c r="AP627">
        <v>-0.120314725496643</v>
      </c>
      <c r="AQ627">
        <f>(Table2[[#This Row],[Sharpe Ratio]]-AVERAGE(Table2[Sharpe Ratio]))/_xlfn.STDEV.P(Table2[Sharpe Ratio])</f>
        <v>-2.1162945064996794</v>
      </c>
      <c r="AR6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7">
        <f>_xlfn.RANK.AVG(Table2[[#This Row],[1Y Return vs Nifty Z-Score]],Table2[1Y Return vs Nifty Z-Score])</f>
        <v>619</v>
      </c>
      <c r="AT627">
        <f>_xlfn.RANK.AVG(Table2[[#This Row],[6M Return vs Nifty Z-Score]],Table2[6M Return vs Nifty Z-Score])</f>
        <v>353</v>
      </c>
      <c r="AU627">
        <f>_xlfn.RANK.AVG(Table2[[#This Row],[Sharpe Ratio Z-Score]],Table2[Sharpe Ratio Z-Score])</f>
        <v>726</v>
      </c>
      <c r="AV627">
        <f>(Table2[[#This Row],[Rank 1Y]]+Table2[[#This Row],[Rank 6M]]+Table2[[#This Row],[Rank Sharpe]])/3</f>
        <v>566</v>
      </c>
    </row>
    <row r="628" spans="1:48" hidden="1" x14ac:dyDescent="0.3">
      <c r="A628" t="s">
        <v>492</v>
      </c>
      <c r="B628" t="s">
        <v>493</v>
      </c>
      <c r="C628" t="s">
        <v>3134</v>
      </c>
      <c r="D628" t="s">
        <v>277</v>
      </c>
      <c r="E628">
        <v>43723.586635387903</v>
      </c>
      <c r="F628">
        <v>7107.5</v>
      </c>
      <c r="G628">
        <v>-33.013838851141301</v>
      </c>
      <c r="H628">
        <f>(Table2[[#This Row],[1Y Return vs Nifty]]-AVERAGE(Table2[1Y Return vs Nifty]))/_xlfn.STDEV.P(Table2[1Y Return vs Nifty])</f>
        <v>-0.97234886598572356</v>
      </c>
      <c r="I628">
        <v>-3.37528809294587</v>
      </c>
      <c r="J628">
        <f>(Table2[[#This Row],[1M Return vs Nifty]]-AVERAGE(Table2[1M Return vs Nifty]))/_xlfn.STDEV.P(Table2[1M Return vs Nifty])</f>
        <v>-0.38938822311493643</v>
      </c>
      <c r="K628">
        <v>-8.1328587478511896</v>
      </c>
      <c r="L628">
        <f>(Table2[[#This Row],[6M Return vs Nifty]]-AVERAGE(Table2[6M Return vs Nifty]))/_xlfn.STDEV.P(Table2[6M Return vs Nifty])</f>
        <v>-0.48241712831174316</v>
      </c>
      <c r="M628">
        <v>-0.180883626906503</v>
      </c>
      <c r="N628">
        <f>(Table2[[#This Row],[1W Return vs Nifty]]-AVERAGE(Table2[1W Return vs Nifty]))/_xlfn.STDEV.P(Table2[1W Return vs Nifty])</f>
        <v>-0.28039874374868029</v>
      </c>
      <c r="O628">
        <v>7265.38</v>
      </c>
      <c r="P628">
        <v>7385.32510622687</v>
      </c>
      <c r="Q628">
        <v>7425.0124108561004</v>
      </c>
      <c r="R628">
        <v>38.6899130701457</v>
      </c>
      <c r="S628" s="1">
        <f>(Table2[[#This Row],[Close Price]]-Table2[[#This Row],[20D EMA]])/Table2[[#This Row],[20D EMA]]</f>
        <v>-2.173045319033555E-2</v>
      </c>
      <c r="T628" s="1">
        <f>(Table2[[#This Row],[Close Price]]-Table2[[#This Row],[50D EMA]])/Table2[[#This Row],[50D EMA]]</f>
        <v>-3.7618534354381276E-2</v>
      </c>
      <c r="U628" s="1">
        <f>(Table2[[#This Row],[Close Price]]-Table2[[#This Row],[200D EMA]])/Table2[[#This Row],[200D EMA]]</f>
        <v>-4.2762542779304434E-2</v>
      </c>
      <c r="V628">
        <v>0.31423032164873999</v>
      </c>
      <c r="W628">
        <v>7030</v>
      </c>
      <c r="X628">
        <v>7134</v>
      </c>
      <c r="Y628">
        <v>6969</v>
      </c>
      <c r="Z628">
        <v>7134</v>
      </c>
      <c r="AA628">
        <v>7030</v>
      </c>
      <c r="AB628">
        <v>7134</v>
      </c>
      <c r="AC628" s="1">
        <f>(Table2[[#This Row],[Close Price]]/Table2[[#This Row],[Day Low]])-1</f>
        <v>1.1024182076813549E-2</v>
      </c>
      <c r="AD628" s="1">
        <f>(Table2[[#This Row],[Day High]]/Table2[[#This Row],[Close Price]])-1</f>
        <v>3.7284558564896209E-3</v>
      </c>
      <c r="AE628" s="1">
        <f>(Table2[[#This Row],[Close Price]]/Table2[[#This Row],[Current Week Low]])-1</f>
        <v>1.9873726503085054E-2</v>
      </c>
      <c r="AF628" s="1">
        <f>(Table2[[#This Row],[Current Week High]]/Table2[[#This Row],[Close Price]])-1</f>
        <v>3.7284558564896209E-3</v>
      </c>
      <c r="AG628" s="1">
        <f>(Table2[[#This Row],[Close Price]]/Table2[[#This Row],[Current Month Low]])-1</f>
        <v>1.1024182076813549E-2</v>
      </c>
      <c r="AH628" s="1">
        <f>(Table2[[#This Row],[Current Month High]]/Table2[[#This Row],[Close Price]])-1</f>
        <v>3.7284558564896209E-3</v>
      </c>
      <c r="AI628">
        <v>29.440731621526499</v>
      </c>
      <c r="AJ628">
        <v>10.8606813077115</v>
      </c>
      <c r="AK628" t="str">
        <f>IF(AND(Table2[[#This Row],[20D EMA]]&gt;Table2[[#This Row],[50D EMA]],Table2[[#This Row],[50D EMA]]&gt;Table2[[#This Row],[200D EMA]]),"Uptrend","Downtrend/NoTrend")</f>
        <v>Downtrend/NoTrend</v>
      </c>
      <c r="AL628">
        <v>0.02</v>
      </c>
      <c r="AM628" t="s">
        <v>3181</v>
      </c>
      <c r="AN628">
        <v>-3.96</v>
      </c>
      <c r="AO628" t="s">
        <v>3180</v>
      </c>
      <c r="AP628">
        <v>-7.6593042794589998E-3</v>
      </c>
      <c r="AQ628">
        <f>(Table2[[#This Row],[Sharpe Ratio]]-AVERAGE(Table2[Sharpe Ratio]))/_xlfn.STDEV.P(Table2[Sharpe Ratio])</f>
        <v>-0.77801165418981399</v>
      </c>
      <c r="AR6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8">
        <f>_xlfn.RANK.AVG(Table2[[#This Row],[1Y Return vs Nifty Z-Score]],Table2[1Y Return vs Nifty Z-Score])</f>
        <v>651</v>
      </c>
      <c r="AT628">
        <f>_xlfn.RANK.AVG(Table2[[#This Row],[6M Return vs Nifty Z-Score]],Table2[6M Return vs Nifty Z-Score])</f>
        <v>481</v>
      </c>
      <c r="AU628">
        <f>_xlfn.RANK.AVG(Table2[[#This Row],[Sharpe Ratio Z-Score]],Table2[Sharpe Ratio Z-Score])</f>
        <v>572</v>
      </c>
      <c r="AV628">
        <f>(Table2[[#This Row],[Rank 1Y]]+Table2[[#This Row],[Rank 6M]]+Table2[[#This Row],[Rank Sharpe]])/3</f>
        <v>568</v>
      </c>
    </row>
    <row r="629" spans="1:48" hidden="1" x14ac:dyDescent="0.3">
      <c r="A629" t="s">
        <v>1112</v>
      </c>
      <c r="B629" t="s">
        <v>1113</v>
      </c>
      <c r="C629" t="s">
        <v>3149</v>
      </c>
      <c r="D629" t="s">
        <v>473</v>
      </c>
      <c r="E629">
        <v>11305.928470409999</v>
      </c>
      <c r="F629">
        <v>852.85</v>
      </c>
      <c r="G629">
        <v>-29.967618896434001</v>
      </c>
      <c r="H629">
        <f>(Table2[[#This Row],[1Y Return vs Nifty]]-AVERAGE(Table2[1Y Return vs Nifty]))/_xlfn.STDEV.P(Table2[1Y Return vs Nifty])</f>
        <v>-0.92088307077834208</v>
      </c>
      <c r="I629">
        <v>-3.4154406376909798</v>
      </c>
      <c r="J629">
        <f>(Table2[[#This Row],[1M Return vs Nifty]]-AVERAGE(Table2[1M Return vs Nifty]))/_xlfn.STDEV.P(Table2[1M Return vs Nifty])</f>
        <v>-0.39367899443373389</v>
      </c>
      <c r="K629">
        <v>-5.0492364279242601</v>
      </c>
      <c r="L629">
        <f>(Table2[[#This Row],[6M Return vs Nifty]]-AVERAGE(Table2[6M Return vs Nifty]))/_xlfn.STDEV.P(Table2[6M Return vs Nifty])</f>
        <v>-0.37514752659760514</v>
      </c>
      <c r="M629">
        <v>5.1361162575266297</v>
      </c>
      <c r="N629">
        <f>(Table2[[#This Row],[1W Return vs Nifty]]-AVERAGE(Table2[1W Return vs Nifty]))/_xlfn.STDEV.P(Table2[1W Return vs Nifty])</f>
        <v>0.72944883032949537</v>
      </c>
      <c r="O629">
        <v>867.98</v>
      </c>
      <c r="P629">
        <v>896.54642977873095</v>
      </c>
      <c r="Q629">
        <v>891.16559033576402</v>
      </c>
      <c r="R629">
        <v>40.602928322589399</v>
      </c>
      <c r="S629" s="1">
        <f>(Table2[[#This Row],[Close Price]]-Table2[[#This Row],[20D EMA]])/Table2[[#This Row],[20D EMA]]</f>
        <v>-1.7431277218369082E-2</v>
      </c>
      <c r="T629" s="1">
        <f>(Table2[[#This Row],[Close Price]]-Table2[[#This Row],[50D EMA]])/Table2[[#This Row],[50D EMA]]</f>
        <v>-4.8738613335971098E-2</v>
      </c>
      <c r="U629" s="1">
        <f>(Table2[[#This Row],[Close Price]]-Table2[[#This Row],[200D EMA]])/Table2[[#This Row],[200D EMA]]</f>
        <v>-4.2994916715004508E-2</v>
      </c>
      <c r="V629">
        <v>0.66028814042075901</v>
      </c>
      <c r="W629">
        <v>846.1</v>
      </c>
      <c r="X629">
        <v>858.9</v>
      </c>
      <c r="Y629">
        <v>778.05</v>
      </c>
      <c r="Z629">
        <v>858.9</v>
      </c>
      <c r="AA629">
        <v>846.1</v>
      </c>
      <c r="AB629">
        <v>858.9</v>
      </c>
      <c r="AC629" s="1">
        <f>(Table2[[#This Row],[Close Price]]/Table2[[#This Row],[Day Low]])-1</f>
        <v>7.9777804042076017E-3</v>
      </c>
      <c r="AD629" s="1">
        <f>(Table2[[#This Row],[Day High]]/Table2[[#This Row],[Close Price]])-1</f>
        <v>7.0938617576361551E-3</v>
      </c>
      <c r="AE629" s="1">
        <f>(Table2[[#This Row],[Close Price]]/Table2[[#This Row],[Current Week Low]])-1</f>
        <v>9.6137780348306778E-2</v>
      </c>
      <c r="AF629" s="1">
        <f>(Table2[[#This Row],[Current Week High]]/Table2[[#This Row],[Close Price]])-1</f>
        <v>7.0938617576361551E-3</v>
      </c>
      <c r="AG629" s="1">
        <f>(Table2[[#This Row],[Close Price]]/Table2[[#This Row],[Current Month Low]])-1</f>
        <v>7.9777804042076017E-3</v>
      </c>
      <c r="AH629" s="1">
        <f>(Table2[[#This Row],[Current Month High]]/Table2[[#This Row],[Close Price]])-1</f>
        <v>7.0938617576361551E-3</v>
      </c>
      <c r="AI629">
        <v>25.578941197162401</v>
      </c>
      <c r="AJ629">
        <v>11.988707241809401</v>
      </c>
      <c r="AK629" t="str">
        <f>IF(AND(Table2[[#This Row],[20D EMA]]&gt;Table2[[#This Row],[50D EMA]],Table2[[#This Row],[50D EMA]]&gt;Table2[[#This Row],[200D EMA]]),"Uptrend","Downtrend/NoTrend")</f>
        <v>Downtrend/NoTrend</v>
      </c>
      <c r="AL629">
        <v>-0.04</v>
      </c>
      <c r="AM629" t="s">
        <v>3180</v>
      </c>
      <c r="AN629">
        <v>-7.38</v>
      </c>
      <c r="AO629" t="s">
        <v>3180</v>
      </c>
      <c r="AP629">
        <v>-3.1431186626667003E-2</v>
      </c>
      <c r="AQ629">
        <f>(Table2[[#This Row],[Sharpe Ratio]]-AVERAGE(Table2[Sharpe Ratio]))/_xlfn.STDEV.P(Table2[Sharpe Ratio])</f>
        <v>-1.0604082061592399</v>
      </c>
      <c r="AR6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9">
        <f>_xlfn.RANK.AVG(Table2[[#This Row],[1Y Return vs Nifty Z-Score]],Table2[1Y Return vs Nifty Z-Score])</f>
        <v>635</v>
      </c>
      <c r="AT629">
        <f>_xlfn.RANK.AVG(Table2[[#This Row],[6M Return vs Nifty Z-Score]],Table2[6M Return vs Nifty Z-Score])</f>
        <v>447</v>
      </c>
      <c r="AU629">
        <f>_xlfn.RANK.AVG(Table2[[#This Row],[Sharpe Ratio Z-Score]],Table2[Sharpe Ratio Z-Score])</f>
        <v>623</v>
      </c>
      <c r="AV629">
        <f>(Table2[[#This Row],[Rank 1Y]]+Table2[[#This Row],[Rank 6M]]+Table2[[#This Row],[Rank Sharpe]])/3</f>
        <v>568.33333333333337</v>
      </c>
    </row>
    <row r="630" spans="1:48" hidden="1" x14ac:dyDescent="0.3">
      <c r="A630" t="s">
        <v>1412</v>
      </c>
      <c r="B630" t="s">
        <v>1413</v>
      </c>
      <c r="C630" t="s">
        <v>3149</v>
      </c>
      <c r="D630" t="s">
        <v>470</v>
      </c>
      <c r="E630">
        <v>7571.7371825722003</v>
      </c>
      <c r="F630">
        <v>486.5</v>
      </c>
      <c r="G630">
        <v>-17.685766930163499</v>
      </c>
      <c r="H630">
        <f>(Table2[[#This Row],[1Y Return vs Nifty]]-AVERAGE(Table2[1Y Return vs Nifty]))/_xlfn.STDEV.P(Table2[1Y Return vs Nifty])</f>
        <v>-0.71338154841234114</v>
      </c>
      <c r="I630">
        <v>-0.65953979087602399</v>
      </c>
      <c r="J630">
        <f>(Table2[[#This Row],[1M Return vs Nifty]]-AVERAGE(Table2[1M Return vs Nifty]))/_xlfn.STDEV.P(Table2[1M Return vs Nifty])</f>
        <v>-9.9178598854112648E-2</v>
      </c>
      <c r="K630">
        <v>-7.2090197138379803</v>
      </c>
      <c r="L630">
        <f>(Table2[[#This Row],[6M Return vs Nifty]]-AVERAGE(Table2[6M Return vs Nifty]))/_xlfn.STDEV.P(Table2[6M Return vs Nifty])</f>
        <v>-0.4502796500654061</v>
      </c>
      <c r="M630">
        <v>3.4048834454952099</v>
      </c>
      <c r="N630">
        <f>(Table2[[#This Row],[1W Return vs Nifty]]-AVERAGE(Table2[1W Return vs Nifty]))/_xlfn.STDEV.P(Table2[1W Return vs Nifty])</f>
        <v>0.40063910804362424</v>
      </c>
      <c r="O630">
        <v>474.63</v>
      </c>
      <c r="P630">
        <v>490.29261649078097</v>
      </c>
      <c r="Q630">
        <v>494.207733615</v>
      </c>
      <c r="R630">
        <v>44.260645181415299</v>
      </c>
      <c r="S630" s="1">
        <f>(Table2[[#This Row],[Close Price]]-Table2[[#This Row],[20D EMA]])/Table2[[#This Row],[20D EMA]]</f>
        <v>2.5008954343383277E-2</v>
      </c>
      <c r="T630" s="1">
        <f>(Table2[[#This Row],[Close Price]]-Table2[[#This Row],[50D EMA]])/Table2[[#This Row],[50D EMA]]</f>
        <v>-7.735414246957735E-3</v>
      </c>
      <c r="U630" s="1">
        <f>(Table2[[#This Row],[Close Price]]-Table2[[#This Row],[200D EMA]])/Table2[[#This Row],[200D EMA]]</f>
        <v>-1.5596141239271884E-2</v>
      </c>
      <c r="V630">
        <v>0.45929435661165102</v>
      </c>
      <c r="W630">
        <v>480.85</v>
      </c>
      <c r="X630">
        <v>491.45</v>
      </c>
      <c r="Y630">
        <v>436.5</v>
      </c>
      <c r="Z630">
        <v>496.3</v>
      </c>
      <c r="AA630">
        <v>480.85</v>
      </c>
      <c r="AB630">
        <v>491.45</v>
      </c>
      <c r="AC630" s="1">
        <f>(Table2[[#This Row],[Close Price]]/Table2[[#This Row],[Day Low]])-1</f>
        <v>1.1750025995632685E-2</v>
      </c>
      <c r="AD630" s="1">
        <f>(Table2[[#This Row],[Day High]]/Table2[[#This Row],[Close Price]])-1</f>
        <v>1.0174717368961916E-2</v>
      </c>
      <c r="AE630" s="1">
        <f>(Table2[[#This Row],[Close Price]]/Table2[[#This Row],[Current Week Low]])-1</f>
        <v>0.11454753722794964</v>
      </c>
      <c r="AF630" s="1">
        <f>(Table2[[#This Row],[Current Week High]]/Table2[[#This Row],[Close Price]])-1</f>
        <v>2.0143884892086295E-2</v>
      </c>
      <c r="AG630" s="1">
        <f>(Table2[[#This Row],[Close Price]]/Table2[[#This Row],[Current Month Low]])-1</f>
        <v>1.1750025995632685E-2</v>
      </c>
      <c r="AH630" s="1">
        <f>(Table2[[#This Row],[Current Month High]]/Table2[[#This Row],[Close Price]])-1</f>
        <v>1.0174717368961916E-2</v>
      </c>
      <c r="AI630">
        <v>30.298047276464501</v>
      </c>
      <c r="AJ630">
        <v>20.779543197616601</v>
      </c>
      <c r="AK630" t="str">
        <f>IF(AND(Table2[[#This Row],[20D EMA]]&gt;Table2[[#This Row],[50D EMA]],Table2[[#This Row],[50D EMA]]&gt;Table2[[#This Row],[200D EMA]]),"Uptrend","Downtrend/NoTrend")</f>
        <v>Downtrend/NoTrend</v>
      </c>
      <c r="AL630">
        <v>-0.01</v>
      </c>
      <c r="AM630" t="s">
        <v>3180</v>
      </c>
      <c r="AN630">
        <v>-1.35</v>
      </c>
      <c r="AO630" t="s">
        <v>3180</v>
      </c>
      <c r="AP630">
        <v>-5.6215379719488999E-2</v>
      </c>
      <c r="AQ630">
        <f>(Table2[[#This Row],[Sharpe Ratio]]-AVERAGE(Table2[Sharpe Ratio]))/_xlfn.STDEV.P(Table2[Sharpe Ratio])</f>
        <v>-1.3548304387166639</v>
      </c>
      <c r="AR6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0">
        <f>_xlfn.RANK.AVG(Table2[[#This Row],[1Y Return vs Nifty Z-Score]],Table2[1Y Return vs Nifty Z-Score])</f>
        <v>566</v>
      </c>
      <c r="AT630">
        <f>_xlfn.RANK.AVG(Table2[[#This Row],[6M Return vs Nifty Z-Score]],Table2[6M Return vs Nifty Z-Score])</f>
        <v>470</v>
      </c>
      <c r="AU630">
        <f>_xlfn.RANK.AVG(Table2[[#This Row],[Sharpe Ratio Z-Score]],Table2[Sharpe Ratio Z-Score])</f>
        <v>670</v>
      </c>
      <c r="AV630">
        <f>(Table2[[#This Row],[Rank 1Y]]+Table2[[#This Row],[Rank 6M]]+Table2[[#This Row],[Rank Sharpe]])/3</f>
        <v>568.66666666666663</v>
      </c>
    </row>
    <row r="631" spans="1:48" hidden="1" x14ac:dyDescent="0.3">
      <c r="A631" t="s">
        <v>1254</v>
      </c>
      <c r="B631" t="s">
        <v>1255</v>
      </c>
      <c r="C631" t="s">
        <v>3149</v>
      </c>
      <c r="D631" t="s">
        <v>400</v>
      </c>
      <c r="E631">
        <v>9183.9209897150595</v>
      </c>
      <c r="F631">
        <v>626.70000000000005</v>
      </c>
      <c r="G631">
        <v>-37.453304085479097</v>
      </c>
      <c r="H631">
        <f>(Table2[[#This Row],[1Y Return vs Nifty]]-AVERAGE(Table2[1Y Return vs Nifty]))/_xlfn.STDEV.P(Table2[1Y Return vs Nifty])</f>
        <v>-1.0473534986051278</v>
      </c>
      <c r="I631">
        <v>-2.0975250142975201</v>
      </c>
      <c r="J631">
        <f>(Table2[[#This Row],[1M Return vs Nifty]]-AVERAGE(Table2[1M Return vs Nifty]))/_xlfn.STDEV.P(Table2[1M Return vs Nifty])</f>
        <v>-0.25284422061431217</v>
      </c>
      <c r="K631">
        <v>-17.7653442512492</v>
      </c>
      <c r="L631">
        <f>(Table2[[#This Row],[6M Return vs Nifty]]-AVERAGE(Table2[6M Return vs Nifty]))/_xlfn.STDEV.P(Table2[6M Return vs Nifty])</f>
        <v>-0.81750125219731595</v>
      </c>
      <c r="M631">
        <v>-1.59480332549645</v>
      </c>
      <c r="N631">
        <f>(Table2[[#This Row],[1W Return vs Nifty]]-AVERAGE(Table2[1W Return vs Nifty]))/_xlfn.STDEV.P(Table2[1W Return vs Nifty])</f>
        <v>-0.54894179595802439</v>
      </c>
      <c r="O631">
        <v>633.5</v>
      </c>
      <c r="P631">
        <v>649.16367699612897</v>
      </c>
      <c r="Q631">
        <v>664.02907000331504</v>
      </c>
      <c r="R631">
        <v>45.525346117927498</v>
      </c>
      <c r="S631" s="1">
        <f>(Table2[[#This Row],[Close Price]]-Table2[[#This Row],[20D EMA]])/Table2[[#This Row],[20D EMA]]</f>
        <v>-1.0734017363851546E-2</v>
      </c>
      <c r="T631" s="1">
        <f>(Table2[[#This Row],[Close Price]]-Table2[[#This Row],[50D EMA]])/Table2[[#This Row],[50D EMA]]</f>
        <v>-3.4604026368318941E-2</v>
      </c>
      <c r="U631" s="1">
        <f>(Table2[[#This Row],[Close Price]]-Table2[[#This Row],[200D EMA]])/Table2[[#This Row],[200D EMA]]</f>
        <v>-5.6216017776343191E-2</v>
      </c>
      <c r="V631">
        <v>0.59546793870352799</v>
      </c>
      <c r="W631">
        <v>624.79999999999995</v>
      </c>
      <c r="X631">
        <v>629.85</v>
      </c>
      <c r="Y631">
        <v>589.5</v>
      </c>
      <c r="Z631">
        <v>632</v>
      </c>
      <c r="AA631">
        <v>624.79999999999995</v>
      </c>
      <c r="AB631">
        <v>629.85</v>
      </c>
      <c r="AC631" s="1">
        <f>(Table2[[#This Row],[Close Price]]/Table2[[#This Row],[Day Low]])-1</f>
        <v>3.0409731113958394E-3</v>
      </c>
      <c r="AD631" s="1">
        <f>(Table2[[#This Row],[Day High]]/Table2[[#This Row],[Close Price]])-1</f>
        <v>5.0263283867879593E-3</v>
      </c>
      <c r="AE631" s="1">
        <f>(Table2[[#This Row],[Close Price]]/Table2[[#This Row],[Current Week Low]])-1</f>
        <v>6.3104325699745667E-2</v>
      </c>
      <c r="AF631" s="1">
        <f>(Table2[[#This Row],[Current Week High]]/Table2[[#This Row],[Close Price]])-1</f>
        <v>8.4569969682461998E-3</v>
      </c>
      <c r="AG631" s="1">
        <f>(Table2[[#This Row],[Close Price]]/Table2[[#This Row],[Current Month Low]])-1</f>
        <v>3.0409731113958394E-3</v>
      </c>
      <c r="AH631" s="1">
        <f>(Table2[[#This Row],[Current Month High]]/Table2[[#This Row],[Close Price]])-1</f>
        <v>5.0263283867879593E-3</v>
      </c>
      <c r="AI631">
        <v>30.030317536301201</v>
      </c>
      <c r="AJ631">
        <v>6.3104325699745596</v>
      </c>
      <c r="AK631" t="str">
        <f>IF(AND(Table2[[#This Row],[20D EMA]]&gt;Table2[[#This Row],[50D EMA]],Table2[[#This Row],[50D EMA]]&gt;Table2[[#This Row],[200D EMA]]),"Uptrend","Downtrend/NoTrend")</f>
        <v>Downtrend/NoTrend</v>
      </c>
      <c r="AL631">
        <v>-0.02</v>
      </c>
      <c r="AM631" t="s">
        <v>3180</v>
      </c>
      <c r="AN631">
        <v>-2.66</v>
      </c>
      <c r="AO631" t="s">
        <v>3180</v>
      </c>
      <c r="AP631">
        <v>2.4837023656317E-2</v>
      </c>
      <c r="AQ631">
        <f>(Table2[[#This Row],[Sharpe Ratio]]-AVERAGE(Table2[Sharpe Ratio]))/_xlfn.STDEV.P(Table2[Sharpe Ratio])</f>
        <v>-0.39197361030690325</v>
      </c>
      <c r="AR6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1">
        <f>_xlfn.RANK.AVG(Table2[[#This Row],[1Y Return vs Nifty Z-Score]],Table2[1Y Return vs Nifty Z-Score])</f>
        <v>670</v>
      </c>
      <c r="AT631">
        <f>_xlfn.RANK.AVG(Table2[[#This Row],[6M Return vs Nifty Z-Score]],Table2[6M Return vs Nifty Z-Score])</f>
        <v>603</v>
      </c>
      <c r="AU631">
        <f>_xlfn.RANK.AVG(Table2[[#This Row],[Sharpe Ratio Z-Score]],Table2[Sharpe Ratio Z-Score])</f>
        <v>436</v>
      </c>
      <c r="AV631">
        <f>(Table2[[#This Row],[Rank 1Y]]+Table2[[#This Row],[Rank 6M]]+Table2[[#This Row],[Rank Sharpe]])/3</f>
        <v>569.66666666666663</v>
      </c>
    </row>
    <row r="632" spans="1:48" hidden="1" x14ac:dyDescent="0.3">
      <c r="A632" t="s">
        <v>762</v>
      </c>
      <c r="B632" t="s">
        <v>763</v>
      </c>
      <c r="C632" t="s">
        <v>3136</v>
      </c>
      <c r="D632" t="s">
        <v>730</v>
      </c>
      <c r="E632">
        <v>21749.564301947401</v>
      </c>
      <c r="F632">
        <v>227.88</v>
      </c>
      <c r="G632">
        <v>-42.273211143012702</v>
      </c>
      <c r="H632">
        <f>(Table2[[#This Row],[1Y Return vs Nifty]]-AVERAGE(Table2[1Y Return vs Nifty]))/_xlfn.STDEV.P(Table2[1Y Return vs Nifty])</f>
        <v>-1.1287856844715201</v>
      </c>
      <c r="I632">
        <v>-6.9190663115045199</v>
      </c>
      <c r="J632">
        <f>(Table2[[#This Row],[1M Return vs Nifty]]-AVERAGE(Table2[1M Return vs Nifty]))/_xlfn.STDEV.P(Table2[1M Return vs Nifty])</f>
        <v>-0.76808257578663219</v>
      </c>
      <c r="K632">
        <v>-32.7545185367944</v>
      </c>
      <c r="L632">
        <f>(Table2[[#This Row],[6M Return vs Nifty]]-AVERAGE(Table2[6M Return vs Nifty]))/_xlfn.STDEV.P(Table2[6M Return vs Nifty])</f>
        <v>-1.3389278696023728</v>
      </c>
      <c r="M632">
        <v>1.12766573927219</v>
      </c>
      <c r="N632">
        <f>(Table2[[#This Row],[1W Return vs Nifty]]-AVERAGE(Table2[1W Return vs Nifty]))/_xlfn.STDEV.P(Table2[1W Return vs Nifty])</f>
        <v>-3.1868476357491272E-2</v>
      </c>
      <c r="O632">
        <v>234.98</v>
      </c>
      <c r="P632">
        <v>256.01421607082602</v>
      </c>
      <c r="Q632">
        <v>270.43368781461498</v>
      </c>
      <c r="R632">
        <v>47.499562047183801</v>
      </c>
      <c r="S632" s="1">
        <f>(Table2[[#This Row],[Close Price]]-Table2[[#This Row],[20D EMA]])/Table2[[#This Row],[20D EMA]]</f>
        <v>-3.0215337475529808E-2</v>
      </c>
      <c r="T632" s="1">
        <f>(Table2[[#This Row],[Close Price]]-Table2[[#This Row],[50D EMA]])/Table2[[#This Row],[50D EMA]]</f>
        <v>-0.10989317899066485</v>
      </c>
      <c r="U632" s="1">
        <f>(Table2[[#This Row],[Close Price]]-Table2[[#This Row],[200D EMA]])/Table2[[#This Row],[200D EMA]]</f>
        <v>-0.15735350191942793</v>
      </c>
      <c r="V632">
        <v>1.05033524374995</v>
      </c>
      <c r="W632">
        <v>226</v>
      </c>
      <c r="X632">
        <v>228.8</v>
      </c>
      <c r="Y632">
        <v>210.35</v>
      </c>
      <c r="Z632">
        <v>237.4</v>
      </c>
      <c r="AA632">
        <v>226</v>
      </c>
      <c r="AB632">
        <v>228.8</v>
      </c>
      <c r="AC632" s="1">
        <f>(Table2[[#This Row],[Close Price]]/Table2[[#This Row],[Day Low]])-1</f>
        <v>8.318584070796442E-3</v>
      </c>
      <c r="AD632" s="1">
        <f>(Table2[[#This Row],[Day High]]/Table2[[#This Row],[Close Price]])-1</f>
        <v>4.0372125680183668E-3</v>
      </c>
      <c r="AE632" s="1">
        <f>(Table2[[#This Row],[Close Price]]/Table2[[#This Row],[Current Week Low]])-1</f>
        <v>8.333729498454967E-2</v>
      </c>
      <c r="AF632" s="1">
        <f>(Table2[[#This Row],[Current Week High]]/Table2[[#This Row],[Close Price]])-1</f>
        <v>4.1776373529928135E-2</v>
      </c>
      <c r="AG632" s="1">
        <f>(Table2[[#This Row],[Close Price]]/Table2[[#This Row],[Current Month Low]])-1</f>
        <v>8.318584070796442E-3</v>
      </c>
      <c r="AH632" s="1">
        <f>(Table2[[#This Row],[Current Month High]]/Table2[[#This Row],[Close Price]])-1</f>
        <v>4.0372125680183668E-3</v>
      </c>
      <c r="AI632">
        <v>68.641390205371195</v>
      </c>
      <c r="AJ632">
        <v>8.5142857142857196</v>
      </c>
      <c r="AK632" t="str">
        <f>IF(AND(Table2[[#This Row],[20D EMA]]&gt;Table2[[#This Row],[50D EMA]],Table2[[#This Row],[50D EMA]]&gt;Table2[[#This Row],[200D EMA]]),"Uptrend","Downtrend/NoTrend")</f>
        <v>Downtrend/NoTrend</v>
      </c>
      <c r="AL632">
        <v>-0.21</v>
      </c>
      <c r="AM632" t="s">
        <v>3180</v>
      </c>
      <c r="AN632">
        <v>-7.06</v>
      </c>
      <c r="AO632" t="s">
        <v>3180</v>
      </c>
      <c r="AP632">
        <v>6.3298080223895006E-2</v>
      </c>
      <c r="AQ632">
        <f>(Table2[[#This Row],[Sharpe Ratio]]-AVERAGE(Table2[Sharpe Ratio]))/_xlfn.STDEV.P(Table2[Sharpe Ratio])</f>
        <v>6.4922044868704773E-2</v>
      </c>
      <c r="AR6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2">
        <f>_xlfn.RANK.AVG(Table2[[#This Row],[1Y Return vs Nifty Z-Score]],Table2[1Y Return vs Nifty Z-Score])</f>
        <v>689</v>
      </c>
      <c r="AT632">
        <f>_xlfn.RANK.AVG(Table2[[#This Row],[6M Return vs Nifty Z-Score]],Table2[6M Return vs Nifty Z-Score])</f>
        <v>703</v>
      </c>
      <c r="AU632">
        <f>_xlfn.RANK.AVG(Table2[[#This Row],[Sharpe Ratio Z-Score]],Table2[Sharpe Ratio Z-Score])</f>
        <v>318</v>
      </c>
      <c r="AV632">
        <f>(Table2[[#This Row],[Rank 1Y]]+Table2[[#This Row],[Rank 6M]]+Table2[[#This Row],[Rank Sharpe]])/3</f>
        <v>570</v>
      </c>
    </row>
    <row r="633" spans="1:48" hidden="1" x14ac:dyDescent="0.3">
      <c r="A633" t="s">
        <v>16</v>
      </c>
      <c r="B633" t="s">
        <v>17</v>
      </c>
      <c r="C633" t="s">
        <v>3133</v>
      </c>
      <c r="D633" t="s">
        <v>18</v>
      </c>
      <c r="E633">
        <v>1802172.39345152</v>
      </c>
      <c r="F633">
        <v>1338.65</v>
      </c>
      <c r="G633">
        <v>-11.4546367478279</v>
      </c>
      <c r="H633">
        <f>(Table2[[#This Row],[1Y Return vs Nifty]]-AVERAGE(Table2[1Y Return vs Nifty]))/_xlfn.STDEV.P(Table2[1Y Return vs Nifty])</f>
        <v>-0.60810678997637901</v>
      </c>
      <c r="I633">
        <v>-4.3019761940147303</v>
      </c>
      <c r="J633">
        <f>(Table2[[#This Row],[1M Return vs Nifty]]-AVERAGE(Table2[1M Return vs Nifty]))/_xlfn.STDEV.P(Table2[1M Return vs Nifty])</f>
        <v>-0.48841573807764438</v>
      </c>
      <c r="K633">
        <v>-16.239446337511499</v>
      </c>
      <c r="L633">
        <f>(Table2[[#This Row],[6M Return vs Nifty]]-AVERAGE(Table2[6M Return vs Nifty]))/_xlfn.STDEV.P(Table2[6M Return vs Nifty])</f>
        <v>-0.76442002353797867</v>
      </c>
      <c r="M633">
        <v>-1.40560990227494</v>
      </c>
      <c r="N633">
        <f>(Table2[[#This Row],[1W Return vs Nifty]]-AVERAGE(Table2[1W Return vs Nifty]))/_xlfn.STDEV.P(Table2[1W Return vs Nifty])</f>
        <v>-0.51300865252667804</v>
      </c>
      <c r="O633">
        <v>1362.78</v>
      </c>
      <c r="P633">
        <v>1409.6255882376699</v>
      </c>
      <c r="Q633">
        <v>1418.2574392486399</v>
      </c>
      <c r="R633">
        <v>40.260441077626098</v>
      </c>
      <c r="S633" s="1">
        <f>(Table2[[#This Row],[Close Price]]-Table2[[#This Row],[20D EMA]])/Table2[[#This Row],[20D EMA]]</f>
        <v>-1.7706452985808335E-2</v>
      </c>
      <c r="T633" s="1">
        <f>(Table2[[#This Row],[Close Price]]-Table2[[#This Row],[50D EMA]])/Table2[[#This Row],[50D EMA]]</f>
        <v>-5.0350666751448767E-2</v>
      </c>
      <c r="U633" s="1">
        <f>(Table2[[#This Row],[Close Price]]-Table2[[#This Row],[200D EMA]])/Table2[[#This Row],[200D EMA]]</f>
        <v>-5.6130457733268795E-2</v>
      </c>
      <c r="V633">
        <v>0.89957880527471201</v>
      </c>
      <c r="W633">
        <v>1333</v>
      </c>
      <c r="X633">
        <v>1341.95</v>
      </c>
      <c r="Y633">
        <v>1320.3</v>
      </c>
      <c r="Z633">
        <v>1353</v>
      </c>
      <c r="AA633">
        <v>1333</v>
      </c>
      <c r="AB633">
        <v>1341.95</v>
      </c>
      <c r="AC633" s="1">
        <f>(Table2[[#This Row],[Close Price]]/Table2[[#This Row],[Day Low]])-1</f>
        <v>4.2385596399101555E-3</v>
      </c>
      <c r="AD633" s="1">
        <f>(Table2[[#This Row],[Day High]]/Table2[[#This Row],[Close Price]])-1</f>
        <v>2.4651701340903109E-3</v>
      </c>
      <c r="AE633" s="1">
        <f>(Table2[[#This Row],[Close Price]]/Table2[[#This Row],[Current Week Low]])-1</f>
        <v>1.3898356434143944E-2</v>
      </c>
      <c r="AF633" s="1">
        <f>(Table2[[#This Row],[Current Week High]]/Table2[[#This Row],[Close Price]])-1</f>
        <v>1.0719754977029039E-2</v>
      </c>
      <c r="AG633" s="1">
        <f>(Table2[[#This Row],[Close Price]]/Table2[[#This Row],[Current Month Low]])-1</f>
        <v>4.2385596399101555E-3</v>
      </c>
      <c r="AH633" s="1">
        <f>(Table2[[#This Row],[Current Month High]]/Table2[[#This Row],[Close Price]])-1</f>
        <v>2.4651701340903109E-3</v>
      </c>
      <c r="AI633">
        <v>20.1807791431666</v>
      </c>
      <c r="AJ633">
        <v>17.673171589310801</v>
      </c>
      <c r="AK633" t="str">
        <f>IF(AND(Table2[[#This Row],[20D EMA]]&gt;Table2[[#This Row],[50D EMA]],Table2[[#This Row],[50D EMA]]&gt;Table2[[#This Row],[200D EMA]]),"Uptrend","Downtrend/NoTrend")</f>
        <v>Downtrend/NoTrend</v>
      </c>
      <c r="AL633">
        <v>-0.02</v>
      </c>
      <c r="AM633" t="s">
        <v>3180</v>
      </c>
      <c r="AN633">
        <v>-1.1399999999999999</v>
      </c>
      <c r="AO633" t="s">
        <v>3180</v>
      </c>
      <c r="AP633">
        <v>-2.2553031439509999E-2</v>
      </c>
      <c r="AQ633">
        <f>(Table2[[#This Row],[Sharpe Ratio]]-AVERAGE(Table2[Sharpe Ratio]))/_xlfn.STDEV.P(Table2[Sharpe Ratio])</f>
        <v>-0.95494073092595966</v>
      </c>
      <c r="AR6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3">
        <f>_xlfn.RANK.AVG(Table2[[#This Row],[1Y Return vs Nifty Z-Score]],Table2[1Y Return vs Nifty Z-Score])</f>
        <v>524</v>
      </c>
      <c r="AT633">
        <f>_xlfn.RANK.AVG(Table2[[#This Row],[6M Return vs Nifty Z-Score]],Table2[6M Return vs Nifty Z-Score])</f>
        <v>581</v>
      </c>
      <c r="AU633">
        <f>_xlfn.RANK.AVG(Table2[[#This Row],[Sharpe Ratio Z-Score]],Table2[Sharpe Ratio Z-Score])</f>
        <v>610</v>
      </c>
      <c r="AV633">
        <f>(Table2[[#This Row],[Rank 1Y]]+Table2[[#This Row],[Rank 6M]]+Table2[[#This Row],[Rank Sharpe]])/3</f>
        <v>571.66666666666663</v>
      </c>
    </row>
    <row r="634" spans="1:48" hidden="1" x14ac:dyDescent="0.3">
      <c r="A634" t="s">
        <v>858</v>
      </c>
      <c r="B634" t="s">
        <v>859</v>
      </c>
      <c r="C634" t="s">
        <v>3145</v>
      </c>
      <c r="D634" t="s">
        <v>40</v>
      </c>
      <c r="E634">
        <v>18297.2938217519</v>
      </c>
      <c r="F634">
        <v>833.95</v>
      </c>
      <c r="G634">
        <v>-22.654103611418801</v>
      </c>
      <c r="H634">
        <f>(Table2[[#This Row],[1Y Return vs Nifty]]-AVERAGE(Table2[1Y Return vs Nifty]))/_xlfn.STDEV.P(Table2[1Y Return vs Nifty])</f>
        <v>-0.79732144834099772</v>
      </c>
      <c r="I634">
        <v>-2.6819692263599002</v>
      </c>
      <c r="J634">
        <f>(Table2[[#This Row],[1M Return vs Nifty]]-AVERAGE(Table2[1M Return vs Nifty]))/_xlfn.STDEV.P(Table2[1M Return vs Nifty])</f>
        <v>-0.31529895364489718</v>
      </c>
      <c r="K634">
        <v>-16.644374124067902</v>
      </c>
      <c r="L634">
        <f>(Table2[[#This Row],[6M Return vs Nifty]]-AVERAGE(Table2[6M Return vs Nifty]))/_xlfn.STDEV.P(Table2[6M Return vs Nifty])</f>
        <v>-0.7785061981340694</v>
      </c>
      <c r="M634">
        <v>0.28589441696558798</v>
      </c>
      <c r="N634">
        <f>(Table2[[#This Row],[1W Return vs Nifty]]-AVERAGE(Table2[1W Return vs Nifty]))/_xlfn.STDEV.P(Table2[1W Return vs Nifty])</f>
        <v>-0.19174448655803103</v>
      </c>
      <c r="O634">
        <v>849.96</v>
      </c>
      <c r="P634">
        <v>873.41301513953704</v>
      </c>
      <c r="Q634">
        <v>864.98008764188796</v>
      </c>
      <c r="R634">
        <v>34.220480261986303</v>
      </c>
      <c r="S634" s="1">
        <f>(Table2[[#This Row],[Close Price]]-Table2[[#This Row],[20D EMA]])/Table2[[#This Row],[20D EMA]]</f>
        <v>-1.8836180526142395E-2</v>
      </c>
      <c r="T634" s="1">
        <f>(Table2[[#This Row],[Close Price]]-Table2[[#This Row],[50D EMA]])/Table2[[#This Row],[50D EMA]]</f>
        <v>-4.5182536160435341E-2</v>
      </c>
      <c r="U634" s="1">
        <f>(Table2[[#This Row],[Close Price]]-Table2[[#This Row],[200D EMA]])/Table2[[#This Row],[200D EMA]]</f>
        <v>-3.5873759506397727E-2</v>
      </c>
      <c r="V634">
        <v>0.73022188167919</v>
      </c>
      <c r="W634">
        <v>828.75</v>
      </c>
      <c r="X634">
        <v>845</v>
      </c>
      <c r="Y634">
        <v>799.55</v>
      </c>
      <c r="Z634">
        <v>845</v>
      </c>
      <c r="AA634">
        <v>828.75</v>
      </c>
      <c r="AB634">
        <v>845</v>
      </c>
      <c r="AC634" s="1">
        <f>(Table2[[#This Row],[Close Price]]/Table2[[#This Row],[Day Low]])-1</f>
        <v>6.2745098039216352E-3</v>
      </c>
      <c r="AD634" s="1">
        <f>(Table2[[#This Row],[Day High]]/Table2[[#This Row],[Close Price]])-1</f>
        <v>1.3250194855806585E-2</v>
      </c>
      <c r="AE634" s="1">
        <f>(Table2[[#This Row],[Close Price]]/Table2[[#This Row],[Current Week Low]])-1</f>
        <v>4.3024201113126326E-2</v>
      </c>
      <c r="AF634" s="1">
        <f>(Table2[[#This Row],[Current Week High]]/Table2[[#This Row],[Close Price]])-1</f>
        <v>1.3250194855806585E-2</v>
      </c>
      <c r="AG634" s="1">
        <f>(Table2[[#This Row],[Close Price]]/Table2[[#This Row],[Current Month Low]])-1</f>
        <v>6.2745098039216352E-3</v>
      </c>
      <c r="AH634" s="1">
        <f>(Table2[[#This Row],[Current Month High]]/Table2[[#This Row],[Close Price]])-1</f>
        <v>1.3250194855806585E-2</v>
      </c>
      <c r="AI634">
        <v>22.909047304994299</v>
      </c>
      <c r="AJ634">
        <v>17.2595613048369</v>
      </c>
      <c r="AK634" t="str">
        <f>IF(AND(Table2[[#This Row],[20D EMA]]&gt;Table2[[#This Row],[50D EMA]],Table2[[#This Row],[50D EMA]]&gt;Table2[[#This Row],[200D EMA]]),"Uptrend","Downtrend/NoTrend")</f>
        <v>Downtrend/NoTrend</v>
      </c>
      <c r="AL634">
        <v>-0.03</v>
      </c>
      <c r="AM634" t="s">
        <v>3180</v>
      </c>
      <c r="AN634">
        <v>-5.95</v>
      </c>
      <c r="AO634" t="s">
        <v>3180</v>
      </c>
      <c r="AQ634">
        <f>(Table2[[#This Row],[Sharpe Ratio]]-AVERAGE(Table2[Sharpe Ratio]))/_xlfn.STDEV.P(Table2[Sharpe Ratio])</f>
        <v>-0.68702344015560113</v>
      </c>
      <c r="AR6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4">
        <f>_xlfn.RANK.AVG(Table2[[#This Row],[1Y Return vs Nifty Z-Score]],Table2[1Y Return vs Nifty Z-Score])</f>
        <v>601</v>
      </c>
      <c r="AT634">
        <f>_xlfn.RANK.AVG(Table2[[#This Row],[6M Return vs Nifty Z-Score]],Table2[6M Return vs Nifty Z-Score])</f>
        <v>587</v>
      </c>
      <c r="AU634">
        <f>_xlfn.RANK.AVG(Table2[[#This Row],[Sharpe Ratio Z-Score]],Table2[Sharpe Ratio Z-Score])</f>
        <v>529.5</v>
      </c>
      <c r="AV634">
        <f>(Table2[[#This Row],[Rank 1Y]]+Table2[[#This Row],[Rank 6M]]+Table2[[#This Row],[Rank Sharpe]])/3</f>
        <v>572.5</v>
      </c>
    </row>
    <row r="635" spans="1:48" hidden="1" x14ac:dyDescent="0.3">
      <c r="A635" t="s">
        <v>818</v>
      </c>
      <c r="B635" t="s">
        <v>819</v>
      </c>
      <c r="C635" t="s">
        <v>3145</v>
      </c>
      <c r="D635" t="s">
        <v>820</v>
      </c>
      <c r="E635">
        <v>19118.7061677073</v>
      </c>
      <c r="F635">
        <v>1219.95</v>
      </c>
      <c r="G635">
        <v>-32.097779655580602</v>
      </c>
      <c r="H635">
        <f>(Table2[[#This Row],[1Y Return vs Nifty]]-AVERAGE(Table2[1Y Return vs Nifty]))/_xlfn.STDEV.P(Table2[1Y Return vs Nifty])</f>
        <v>-0.95687207322041068</v>
      </c>
      <c r="I635">
        <v>-12.9382076598047</v>
      </c>
      <c r="J635">
        <f>(Table2[[#This Row],[1M Return vs Nifty]]-AVERAGE(Table2[1M Return vs Nifty]))/_xlfn.STDEV.P(Table2[1M Return vs Nifty])</f>
        <v>-1.4112985718093951</v>
      </c>
      <c r="K635">
        <v>-5.5200538437940896</v>
      </c>
      <c r="L635">
        <f>(Table2[[#This Row],[6M Return vs Nifty]]-AVERAGE(Table2[6M Return vs Nifty]))/_xlfn.STDEV.P(Table2[6M Return vs Nifty])</f>
        <v>-0.39152579586685632</v>
      </c>
      <c r="M635">
        <v>-1.55355362674619</v>
      </c>
      <c r="N635">
        <f>(Table2[[#This Row],[1W Return vs Nifty]]-AVERAGE(Table2[1W Return vs Nifty]))/_xlfn.STDEV.P(Table2[1W Return vs Nifty])</f>
        <v>-0.54110731991517858</v>
      </c>
      <c r="O635">
        <v>1304.31</v>
      </c>
      <c r="P635">
        <v>1363.32579744128</v>
      </c>
      <c r="Q635">
        <v>1345.7930180465501</v>
      </c>
      <c r="R635">
        <v>20.690822827432601</v>
      </c>
      <c r="S635" s="1">
        <f>(Table2[[#This Row],[Close Price]]-Table2[[#This Row],[20D EMA]])/Table2[[#This Row],[20D EMA]]</f>
        <v>-6.4677875658394016E-2</v>
      </c>
      <c r="T635" s="1">
        <f>(Table2[[#This Row],[Close Price]]-Table2[[#This Row],[50D EMA]])/Table2[[#This Row],[50D EMA]]</f>
        <v>-0.10516620290642985</v>
      </c>
      <c r="U635" s="1">
        <f>(Table2[[#This Row],[Close Price]]-Table2[[#This Row],[200D EMA]])/Table2[[#This Row],[200D EMA]]</f>
        <v>-9.3508449188727472E-2</v>
      </c>
      <c r="V635">
        <v>0.85687322150095302</v>
      </c>
      <c r="W635">
        <v>1202</v>
      </c>
      <c r="X635">
        <v>1229.8</v>
      </c>
      <c r="Y635">
        <v>1192.6500000000001</v>
      </c>
      <c r="Z635">
        <v>1263.4000000000001</v>
      </c>
      <c r="AA635">
        <v>1202</v>
      </c>
      <c r="AB635">
        <v>1229.8</v>
      </c>
      <c r="AC635" s="1">
        <f>(Table2[[#This Row],[Close Price]]/Table2[[#This Row],[Day Low]])-1</f>
        <v>1.4933444259567441E-2</v>
      </c>
      <c r="AD635" s="1">
        <f>(Table2[[#This Row],[Day High]]/Table2[[#This Row],[Close Price]])-1</f>
        <v>8.0741013975982323E-3</v>
      </c>
      <c r="AE635" s="1">
        <f>(Table2[[#This Row],[Close Price]]/Table2[[#This Row],[Current Week Low]])-1</f>
        <v>2.2890202490252864E-2</v>
      </c>
      <c r="AF635" s="1">
        <f>(Table2[[#This Row],[Current Week High]]/Table2[[#This Row],[Close Price]])-1</f>
        <v>3.5616213779253281E-2</v>
      </c>
      <c r="AG635" s="1">
        <f>(Table2[[#This Row],[Close Price]]/Table2[[#This Row],[Current Month Low]])-1</f>
        <v>1.4933444259567441E-2</v>
      </c>
      <c r="AH635" s="1">
        <f>(Table2[[#This Row],[Current Month High]]/Table2[[#This Row],[Close Price]])-1</f>
        <v>8.0741013975982323E-3</v>
      </c>
      <c r="AI635">
        <v>29.406942907496202</v>
      </c>
      <c r="AJ635">
        <v>9.8707614716080592</v>
      </c>
      <c r="AK635" t="str">
        <f>IF(AND(Table2[[#This Row],[20D EMA]]&gt;Table2[[#This Row],[50D EMA]],Table2[[#This Row],[50D EMA]]&gt;Table2[[#This Row],[200D EMA]]),"Uptrend","Downtrend/NoTrend")</f>
        <v>Downtrend/NoTrend</v>
      </c>
      <c r="AL635">
        <v>-0.1</v>
      </c>
      <c r="AM635" t="s">
        <v>3180</v>
      </c>
      <c r="AN635">
        <v>-12.17</v>
      </c>
      <c r="AO635" t="s">
        <v>3180</v>
      </c>
      <c r="AP635">
        <v>-3.0754871160937999E-2</v>
      </c>
      <c r="AQ635">
        <f>(Table2[[#This Row],[Sharpe Ratio]]-AVERAGE(Table2[Sharpe Ratio]))/_xlfn.STDEV.P(Table2[Sharpe Ratio])</f>
        <v>-1.0523739599529063</v>
      </c>
      <c r="AR6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5">
        <f>_xlfn.RANK.AVG(Table2[[#This Row],[1Y Return vs Nifty Z-Score]],Table2[1Y Return vs Nifty Z-Score])</f>
        <v>644</v>
      </c>
      <c r="AT635">
        <f>_xlfn.RANK.AVG(Table2[[#This Row],[6M Return vs Nifty Z-Score]],Table2[6M Return vs Nifty Z-Score])</f>
        <v>452</v>
      </c>
      <c r="AU635">
        <f>_xlfn.RANK.AVG(Table2[[#This Row],[Sharpe Ratio Z-Score]],Table2[Sharpe Ratio Z-Score])</f>
        <v>622</v>
      </c>
      <c r="AV635">
        <f>(Table2[[#This Row],[Rank 1Y]]+Table2[[#This Row],[Rank 6M]]+Table2[[#This Row],[Rank Sharpe]])/3</f>
        <v>572.66666666666663</v>
      </c>
    </row>
    <row r="636" spans="1:48" hidden="1" x14ac:dyDescent="0.3">
      <c r="A636" t="s">
        <v>1000</v>
      </c>
      <c r="B636" t="s">
        <v>1001</v>
      </c>
      <c r="C636" t="s">
        <v>3142</v>
      </c>
      <c r="D636" t="s">
        <v>117</v>
      </c>
      <c r="E636">
        <v>13914.3021828816</v>
      </c>
      <c r="F636">
        <v>48.23</v>
      </c>
      <c r="G636">
        <v>-5.5795535043114404</v>
      </c>
      <c r="H636">
        <f>(Table2[[#This Row],[1Y Return vs Nifty]]-AVERAGE(Table2[1Y Return vs Nifty]))/_xlfn.STDEV.P(Table2[1Y Return vs Nifty])</f>
        <v>-0.50884743394403031</v>
      </c>
      <c r="I636">
        <v>-5.5804087018502599</v>
      </c>
      <c r="J636">
        <f>(Table2[[#This Row],[1M Return vs Nifty]]-AVERAGE(Table2[1M Return vs Nifty]))/_xlfn.STDEV.P(Table2[1M Return vs Nifty])</f>
        <v>-0.62503127695471872</v>
      </c>
      <c r="K636">
        <v>-33.940876248945301</v>
      </c>
      <c r="L636">
        <f>(Table2[[#This Row],[6M Return vs Nifty]]-AVERAGE(Table2[6M Return vs Nifty]))/_xlfn.STDEV.P(Table2[6M Return vs Nifty])</f>
        <v>-1.3801975537820939</v>
      </c>
      <c r="M636">
        <v>4.3234945200899499</v>
      </c>
      <c r="N636">
        <f>(Table2[[#This Row],[1W Return vs Nifty]]-AVERAGE(Table2[1W Return vs Nifty]))/_xlfn.STDEV.P(Table2[1W Return vs Nifty])</f>
        <v>0.57510914478686281</v>
      </c>
      <c r="O636">
        <v>48.02</v>
      </c>
      <c r="P636">
        <v>50.648552604385898</v>
      </c>
      <c r="Q636">
        <v>53.8886706114342</v>
      </c>
      <c r="R636">
        <v>41.593702442801799</v>
      </c>
      <c r="S636" s="1">
        <f>(Table2[[#This Row],[Close Price]]-Table2[[#This Row],[20D EMA]])/Table2[[#This Row],[20D EMA]]</f>
        <v>4.3731778425654668E-3</v>
      </c>
      <c r="T636" s="1">
        <f>(Table2[[#This Row],[Close Price]]-Table2[[#This Row],[50D EMA]])/Table2[[#This Row],[50D EMA]]</f>
        <v>-4.775166278249119E-2</v>
      </c>
      <c r="U636" s="1">
        <f>(Table2[[#This Row],[Close Price]]-Table2[[#This Row],[200D EMA]])/Table2[[#This Row],[200D EMA]]</f>
        <v>-0.10500668409945033</v>
      </c>
      <c r="V636">
        <v>0.88485493361799905</v>
      </c>
      <c r="W636">
        <v>46.85</v>
      </c>
      <c r="X636">
        <v>48.55</v>
      </c>
      <c r="Y636">
        <v>43.18</v>
      </c>
      <c r="Z636">
        <v>48.55</v>
      </c>
      <c r="AA636">
        <v>46.85</v>
      </c>
      <c r="AB636">
        <v>48.55</v>
      </c>
      <c r="AC636" s="1">
        <f>(Table2[[#This Row],[Close Price]]/Table2[[#This Row],[Day Low]])-1</f>
        <v>2.945570971184619E-2</v>
      </c>
      <c r="AD636" s="1">
        <f>(Table2[[#This Row],[Day High]]/Table2[[#This Row],[Close Price]])-1</f>
        <v>6.6348745594029257E-3</v>
      </c>
      <c r="AE636" s="1">
        <f>(Table2[[#This Row],[Close Price]]/Table2[[#This Row],[Current Week Low]])-1</f>
        <v>0.1169522927281148</v>
      </c>
      <c r="AF636" s="1">
        <f>(Table2[[#This Row],[Current Week High]]/Table2[[#This Row],[Close Price]])-1</f>
        <v>6.6348745594029257E-3</v>
      </c>
      <c r="AG636" s="1">
        <f>(Table2[[#This Row],[Close Price]]/Table2[[#This Row],[Current Month Low]])-1</f>
        <v>2.945570971184619E-2</v>
      </c>
      <c r="AH636" s="1">
        <f>(Table2[[#This Row],[Current Month High]]/Table2[[#This Row],[Close Price]])-1</f>
        <v>6.6348745594029257E-3</v>
      </c>
      <c r="AI636">
        <v>52.809454696247101</v>
      </c>
      <c r="AJ636">
        <v>23.192848020434202</v>
      </c>
      <c r="AK636" t="str">
        <f>IF(AND(Table2[[#This Row],[20D EMA]]&gt;Table2[[#This Row],[50D EMA]],Table2[[#This Row],[50D EMA]]&gt;Table2[[#This Row],[200D EMA]]),"Uptrend","Downtrend/NoTrend")</f>
        <v>Downtrend/NoTrend</v>
      </c>
      <c r="AL636">
        <v>-0.15</v>
      </c>
      <c r="AM636" t="s">
        <v>3180</v>
      </c>
      <c r="AN636">
        <v>-3.98</v>
      </c>
      <c r="AO636" t="s">
        <v>3180</v>
      </c>
      <c r="AQ636">
        <f>(Table2[[#This Row],[Sharpe Ratio]]-AVERAGE(Table2[Sharpe Ratio]))/_xlfn.STDEV.P(Table2[Sharpe Ratio])</f>
        <v>-0.68702344015560113</v>
      </c>
      <c r="AR6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6">
        <f>_xlfn.RANK.AVG(Table2[[#This Row],[1Y Return vs Nifty Z-Score]],Table2[1Y Return vs Nifty Z-Score])</f>
        <v>486</v>
      </c>
      <c r="AT636">
        <f>_xlfn.RANK.AVG(Table2[[#This Row],[6M Return vs Nifty Z-Score]],Table2[6M Return vs Nifty Z-Score])</f>
        <v>708</v>
      </c>
      <c r="AU636">
        <f>_xlfn.RANK.AVG(Table2[[#This Row],[Sharpe Ratio Z-Score]],Table2[Sharpe Ratio Z-Score])</f>
        <v>529.5</v>
      </c>
      <c r="AV636">
        <f>(Table2[[#This Row],[Rank 1Y]]+Table2[[#This Row],[Rank 6M]]+Table2[[#This Row],[Rank Sharpe]])/3</f>
        <v>574.5</v>
      </c>
    </row>
    <row r="637" spans="1:48" hidden="1" x14ac:dyDescent="0.3">
      <c r="A637" t="s">
        <v>333</v>
      </c>
      <c r="B637" t="s">
        <v>334</v>
      </c>
      <c r="C637" t="s">
        <v>3133</v>
      </c>
      <c r="D637" t="s">
        <v>194</v>
      </c>
      <c r="E637">
        <v>78987.004169001797</v>
      </c>
      <c r="F637">
        <v>722.95</v>
      </c>
      <c r="G637">
        <v>2.19231631536501</v>
      </c>
      <c r="H637">
        <f>(Table2[[#This Row],[1Y Return vs Nifty]]-AVERAGE(Table2[1Y Return vs Nifty]))/_xlfn.STDEV.P(Table2[1Y Return vs Nifty])</f>
        <v>-0.37754192532512587</v>
      </c>
      <c r="I637">
        <v>-3.1743692337186702</v>
      </c>
      <c r="J637">
        <f>(Table2[[#This Row],[1M Return vs Nifty]]-AVERAGE(Table2[1M Return vs Nifty]))/_xlfn.STDEV.P(Table2[1M Return vs Nifty])</f>
        <v>-0.36791768160753741</v>
      </c>
      <c r="K637">
        <v>-29.961037966729599</v>
      </c>
      <c r="L637">
        <f>(Table2[[#This Row],[6M Return vs Nifty]]-AVERAGE(Table2[6M Return vs Nifty]))/_xlfn.STDEV.P(Table2[6M Return vs Nifty])</f>
        <v>-1.2417513943217893</v>
      </c>
      <c r="M637">
        <v>-5.0745137098848003</v>
      </c>
      <c r="N637">
        <f>(Table2[[#This Row],[1W Return vs Nifty]]-AVERAGE(Table2[1W Return vs Nifty]))/_xlfn.STDEV.P(Table2[1W Return vs Nifty])</f>
        <v>-1.2098365047311563</v>
      </c>
      <c r="O637">
        <v>735.51</v>
      </c>
      <c r="P637">
        <v>775.44128595273503</v>
      </c>
      <c r="Q637">
        <v>875.70306800185494</v>
      </c>
      <c r="R637">
        <v>41.043741414391498</v>
      </c>
      <c r="S637" s="1">
        <f>(Table2[[#This Row],[Close Price]]-Table2[[#This Row],[20D EMA]])/Table2[[#This Row],[20D EMA]]</f>
        <v>-1.7076586314258058E-2</v>
      </c>
      <c r="T637" s="1">
        <f>(Table2[[#This Row],[Close Price]]-Table2[[#This Row],[50D EMA]])/Table2[[#This Row],[50D EMA]]</f>
        <v>-6.7692147559879151E-2</v>
      </c>
      <c r="U637" s="1">
        <f>(Table2[[#This Row],[Close Price]]-Table2[[#This Row],[200D EMA]])/Table2[[#This Row],[200D EMA]]</f>
        <v>-0.17443477542039551</v>
      </c>
      <c r="V637">
        <v>0.41719963517490999</v>
      </c>
      <c r="W637">
        <v>720</v>
      </c>
      <c r="X637">
        <v>725.55</v>
      </c>
      <c r="Y637">
        <v>700.05</v>
      </c>
      <c r="Z637">
        <v>727.7</v>
      </c>
      <c r="AA637">
        <v>720</v>
      </c>
      <c r="AB637">
        <v>725.55</v>
      </c>
      <c r="AC637" s="1">
        <f>(Table2[[#This Row],[Close Price]]/Table2[[#This Row],[Day Low]])-1</f>
        <v>4.0972222222221966E-3</v>
      </c>
      <c r="AD637" s="1">
        <f>(Table2[[#This Row],[Day High]]/Table2[[#This Row],[Close Price]])-1</f>
        <v>3.596375959609821E-3</v>
      </c>
      <c r="AE637" s="1">
        <f>(Table2[[#This Row],[Close Price]]/Table2[[#This Row],[Current Week Low]])-1</f>
        <v>3.2711949146489561E-2</v>
      </c>
      <c r="AF637" s="1">
        <f>(Table2[[#This Row],[Current Week High]]/Table2[[#This Row],[Close Price]])-1</f>
        <v>6.5703022339027584E-3</v>
      </c>
      <c r="AG637" s="1">
        <f>(Table2[[#This Row],[Close Price]]/Table2[[#This Row],[Current Month Low]])-1</f>
        <v>4.0972222222221966E-3</v>
      </c>
      <c r="AH637" s="1">
        <f>(Table2[[#This Row],[Current Month High]]/Table2[[#This Row],[Close Price]])-1</f>
        <v>3.596375959609821E-3</v>
      </c>
      <c r="AI637">
        <v>74.202918597413301</v>
      </c>
      <c r="AJ637">
        <v>37.1821631878557</v>
      </c>
      <c r="AK637" t="str">
        <f>IF(AND(Table2[[#This Row],[20D EMA]]&gt;Table2[[#This Row],[50D EMA]],Table2[[#This Row],[50D EMA]]&gt;Table2[[#This Row],[200D EMA]]),"Uptrend","Downtrend/NoTrend")</f>
        <v>Downtrend/NoTrend</v>
      </c>
      <c r="AL637">
        <v>-0.09</v>
      </c>
      <c r="AM637" t="s">
        <v>3180</v>
      </c>
      <c r="AN637">
        <v>-3.19</v>
      </c>
      <c r="AO637" t="s">
        <v>3180</v>
      </c>
      <c r="AP637">
        <v>-2.1646482205501999E-2</v>
      </c>
      <c r="AQ637">
        <f>(Table2[[#This Row],[Sharpe Ratio]]-AVERAGE(Table2[Sharpe Ratio]))/_xlfn.STDEV.P(Table2[Sharpe Ratio])</f>
        <v>-0.94417143743311815</v>
      </c>
      <c r="AR6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7">
        <f>_xlfn.RANK.AVG(Table2[[#This Row],[1Y Return vs Nifty Z-Score]],Table2[1Y Return vs Nifty Z-Score])</f>
        <v>438</v>
      </c>
      <c r="AT637">
        <f>_xlfn.RANK.AVG(Table2[[#This Row],[6M Return vs Nifty Z-Score]],Table2[6M Return vs Nifty Z-Score])</f>
        <v>692</v>
      </c>
      <c r="AU637">
        <f>_xlfn.RANK.AVG(Table2[[#This Row],[Sharpe Ratio Z-Score]],Table2[Sharpe Ratio Z-Score])</f>
        <v>606</v>
      </c>
      <c r="AV637">
        <f>(Table2[[#This Row],[Rank 1Y]]+Table2[[#This Row],[Rank 6M]]+Table2[[#This Row],[Rank Sharpe]])/3</f>
        <v>578.66666666666663</v>
      </c>
    </row>
    <row r="638" spans="1:48" hidden="1" x14ac:dyDescent="0.3">
      <c r="A638" t="s">
        <v>1564</v>
      </c>
      <c r="B638" t="s">
        <v>1565</v>
      </c>
      <c r="C638" t="s">
        <v>3146</v>
      </c>
      <c r="D638" t="s">
        <v>149</v>
      </c>
      <c r="E638">
        <v>6244.50417758801</v>
      </c>
      <c r="F638">
        <v>339.75</v>
      </c>
      <c r="G638">
        <v>-42.292650642427397</v>
      </c>
      <c r="H638">
        <f>(Table2[[#This Row],[1Y Return vs Nifty]]-AVERAGE(Table2[1Y Return vs Nifty]))/_xlfn.STDEV.P(Table2[1Y Return vs Nifty])</f>
        <v>-1.1291141142338768</v>
      </c>
      <c r="I638">
        <v>-11.484698754895801</v>
      </c>
      <c r="J638">
        <f>(Table2[[#This Row],[1M Return vs Nifty]]-AVERAGE(Table2[1M Return vs Nifty]))/_xlfn.STDEV.P(Table2[1M Return vs Nifty])</f>
        <v>-1.2559740622324673</v>
      </c>
      <c r="K638">
        <v>-30.7906557879306</v>
      </c>
      <c r="L638">
        <f>(Table2[[#This Row],[6M Return vs Nifty]]-AVERAGE(Table2[6M Return vs Nifty]))/_xlfn.STDEV.P(Table2[6M Return vs Nifty])</f>
        <v>-1.2706112104802385</v>
      </c>
      <c r="M638">
        <v>-0.39082244588266202</v>
      </c>
      <c r="N638">
        <f>(Table2[[#This Row],[1W Return vs Nifty]]-AVERAGE(Table2[1W Return vs Nifty]))/_xlfn.STDEV.P(Table2[1W Return vs Nifty])</f>
        <v>-0.32027202034374164</v>
      </c>
      <c r="O638">
        <v>351.94</v>
      </c>
      <c r="P638">
        <v>379.43061246550201</v>
      </c>
      <c r="Q638">
        <v>406.61309319620602</v>
      </c>
      <c r="R638">
        <v>31.689282924371302</v>
      </c>
      <c r="S638" s="1">
        <f>(Table2[[#This Row],[Close Price]]-Table2[[#This Row],[20D EMA]])/Table2[[#This Row],[20D EMA]]</f>
        <v>-3.4636585781667326E-2</v>
      </c>
      <c r="T638" s="1">
        <f>(Table2[[#This Row],[Close Price]]-Table2[[#This Row],[50D EMA]])/Table2[[#This Row],[50D EMA]]</f>
        <v>-0.10457936487428195</v>
      </c>
      <c r="U638" s="1">
        <f>(Table2[[#This Row],[Close Price]]-Table2[[#This Row],[200D EMA]])/Table2[[#This Row],[200D EMA]]</f>
        <v>-0.16443910517151517</v>
      </c>
      <c r="V638">
        <v>0.784096078347014</v>
      </c>
      <c r="W638">
        <v>335.85</v>
      </c>
      <c r="X638">
        <v>346.15</v>
      </c>
      <c r="Y638">
        <v>312.60000000000002</v>
      </c>
      <c r="Z638">
        <v>346.15</v>
      </c>
      <c r="AA638">
        <v>335.85</v>
      </c>
      <c r="AB638">
        <v>346.15</v>
      </c>
      <c r="AC638" s="1">
        <f>(Table2[[#This Row],[Close Price]]/Table2[[#This Row],[Day Low]])-1</f>
        <v>1.1612326931665917E-2</v>
      </c>
      <c r="AD638" s="1">
        <f>(Table2[[#This Row],[Day High]]/Table2[[#This Row],[Close Price]])-1</f>
        <v>1.8837380426784289E-2</v>
      </c>
      <c r="AE638" s="1">
        <f>(Table2[[#This Row],[Close Price]]/Table2[[#This Row],[Current Week Low]])-1</f>
        <v>8.685220729366594E-2</v>
      </c>
      <c r="AF638" s="1">
        <f>(Table2[[#This Row],[Current Week High]]/Table2[[#This Row],[Close Price]])-1</f>
        <v>1.8837380426784289E-2</v>
      </c>
      <c r="AG638" s="1">
        <f>(Table2[[#This Row],[Close Price]]/Table2[[#This Row],[Current Month Low]])-1</f>
        <v>1.1612326931665917E-2</v>
      </c>
      <c r="AH638" s="1">
        <f>(Table2[[#This Row],[Current Month High]]/Table2[[#This Row],[Close Price]])-1</f>
        <v>1.8837380426784289E-2</v>
      </c>
      <c r="AI638">
        <v>61.147902869757097</v>
      </c>
      <c r="AJ638">
        <v>8.6852207293665895</v>
      </c>
      <c r="AK638" t="str">
        <f>IF(AND(Table2[[#This Row],[20D EMA]]&gt;Table2[[#This Row],[50D EMA]],Table2[[#This Row],[50D EMA]]&gt;Table2[[#This Row],[200D EMA]]),"Uptrend","Downtrend/NoTrend")</f>
        <v>Downtrend/NoTrend</v>
      </c>
      <c r="AL638">
        <v>-0.21</v>
      </c>
      <c r="AM638" t="s">
        <v>3180</v>
      </c>
      <c r="AN638">
        <v>-9.25</v>
      </c>
      <c r="AO638" t="s">
        <v>3180</v>
      </c>
      <c r="AP638">
        <v>5.2255258303927E-2</v>
      </c>
      <c r="AQ638">
        <f>(Table2[[#This Row],[Sharpe Ratio]]-AVERAGE(Table2[Sharpe Ratio]))/_xlfn.STDEV.P(Table2[Sharpe Ratio])</f>
        <v>-6.6260450007542229E-2</v>
      </c>
      <c r="AR6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8">
        <f>_xlfn.RANK.AVG(Table2[[#This Row],[1Y Return vs Nifty Z-Score]],Table2[1Y Return vs Nifty Z-Score])</f>
        <v>690</v>
      </c>
      <c r="AT638">
        <f>_xlfn.RANK.AVG(Table2[[#This Row],[6M Return vs Nifty Z-Score]],Table2[6M Return vs Nifty Z-Score])</f>
        <v>696</v>
      </c>
      <c r="AU638">
        <f>_xlfn.RANK.AVG(Table2[[#This Row],[Sharpe Ratio Z-Score]],Table2[Sharpe Ratio Z-Score])</f>
        <v>355</v>
      </c>
      <c r="AV638">
        <f>(Table2[[#This Row],[Rank 1Y]]+Table2[[#This Row],[Rank 6M]]+Table2[[#This Row],[Rank Sharpe]])/3</f>
        <v>580.33333333333337</v>
      </c>
    </row>
    <row r="639" spans="1:48" hidden="1" x14ac:dyDescent="0.3">
      <c r="A639" t="s">
        <v>271</v>
      </c>
      <c r="B639" t="s">
        <v>272</v>
      </c>
      <c r="C639" t="s">
        <v>3137</v>
      </c>
      <c r="D639" t="s">
        <v>197</v>
      </c>
      <c r="E639">
        <v>95683.1876534849</v>
      </c>
      <c r="F639">
        <v>542.54999999999995</v>
      </c>
      <c r="G639">
        <v>-23.069042424853201</v>
      </c>
      <c r="H639">
        <f>(Table2[[#This Row],[1Y Return vs Nifty]]-AVERAGE(Table2[1Y Return vs Nifty]))/_xlfn.STDEV.P(Table2[1Y Return vs Nifty])</f>
        <v>-0.80433182720835716</v>
      </c>
      <c r="I639">
        <v>-8.1790165842720199</v>
      </c>
      <c r="J639">
        <f>(Table2[[#This Row],[1M Return vs Nifty]]-AVERAGE(Table2[1M Return vs Nifty]))/_xlfn.STDEV.P(Table2[1M Return vs Nifty])</f>
        <v>-0.90272307062501367</v>
      </c>
      <c r="K639">
        <v>-4.2344602573859902</v>
      </c>
      <c r="L639">
        <f>(Table2[[#This Row],[6M Return vs Nifty]]-AVERAGE(Table2[6M Return vs Nifty]))/_xlfn.STDEV.P(Table2[6M Return vs Nifty])</f>
        <v>-0.34680400516989607</v>
      </c>
      <c r="M639">
        <v>-1.1274880707418899</v>
      </c>
      <c r="N639">
        <f>(Table2[[#This Row],[1W Return vs Nifty]]-AVERAGE(Table2[1W Return vs Nifty]))/_xlfn.STDEV.P(Table2[1W Return vs Nifty])</f>
        <v>-0.46018550733645142</v>
      </c>
      <c r="O639">
        <v>563.62</v>
      </c>
      <c r="P639">
        <v>590.71217311112196</v>
      </c>
      <c r="Q639">
        <v>585.78600486803202</v>
      </c>
      <c r="R639">
        <v>39.027007587521702</v>
      </c>
      <c r="S639" s="1">
        <f>(Table2[[#This Row],[Close Price]]-Table2[[#This Row],[20D EMA]])/Table2[[#This Row],[20D EMA]]</f>
        <v>-3.7383343387388752E-2</v>
      </c>
      <c r="T639" s="1">
        <f>(Table2[[#This Row],[Close Price]]-Table2[[#This Row],[50D EMA]])/Table2[[#This Row],[50D EMA]]</f>
        <v>-8.1532386335403925E-2</v>
      </c>
      <c r="U639" s="1">
        <f>(Table2[[#This Row],[Close Price]]-Table2[[#This Row],[200D EMA]])/Table2[[#This Row],[200D EMA]]</f>
        <v>-7.3808531628836771E-2</v>
      </c>
      <c r="V639">
        <v>0.86199103349252704</v>
      </c>
      <c r="W639">
        <v>540.35</v>
      </c>
      <c r="X639">
        <v>545.15</v>
      </c>
      <c r="Y639">
        <v>532.85</v>
      </c>
      <c r="Z639">
        <v>558.5</v>
      </c>
      <c r="AA639">
        <v>540.35</v>
      </c>
      <c r="AB639">
        <v>545.15</v>
      </c>
      <c r="AC639" s="1">
        <f>(Table2[[#This Row],[Close Price]]/Table2[[#This Row],[Day Low]])-1</f>
        <v>4.0714351809012506E-3</v>
      </c>
      <c r="AD639" s="1">
        <f>(Table2[[#This Row],[Day High]]/Table2[[#This Row],[Close Price]])-1</f>
        <v>4.7921850520689091E-3</v>
      </c>
      <c r="AE639" s="1">
        <f>(Table2[[#This Row],[Close Price]]/Table2[[#This Row],[Current Week Low]])-1</f>
        <v>1.8203997372618907E-2</v>
      </c>
      <c r="AF639" s="1">
        <f>(Table2[[#This Row],[Current Week High]]/Table2[[#This Row],[Close Price]])-1</f>
        <v>2.9398212146346081E-2</v>
      </c>
      <c r="AG639" s="1">
        <f>(Table2[[#This Row],[Close Price]]/Table2[[#This Row],[Current Month Low]])-1</f>
        <v>4.0714351809012506E-3</v>
      </c>
      <c r="AH639" s="1">
        <f>(Table2[[#This Row],[Current Month High]]/Table2[[#This Row],[Close Price]])-1</f>
        <v>4.7921850520689091E-3</v>
      </c>
      <c r="AI639">
        <v>23.859552115012399</v>
      </c>
      <c r="AJ639">
        <v>10.905560098119301</v>
      </c>
      <c r="AK639" t="str">
        <f>IF(AND(Table2[[#This Row],[20D EMA]]&gt;Table2[[#This Row],[50D EMA]],Table2[[#This Row],[50D EMA]]&gt;Table2[[#This Row],[200D EMA]]),"Uptrend","Downtrend/NoTrend")</f>
        <v>Downtrend/NoTrend</v>
      </c>
      <c r="AL639">
        <v>-7.0000000000000007E-2</v>
      </c>
      <c r="AM639" t="s">
        <v>3180</v>
      </c>
      <c r="AN639">
        <v>-6.18</v>
      </c>
      <c r="AO639" t="s">
        <v>3180</v>
      </c>
      <c r="AP639">
        <v>-9.3419510896711994E-2</v>
      </c>
      <c r="AQ639">
        <f>(Table2[[#This Row],[Sharpe Ratio]]-AVERAGE(Table2[Sharpe Ratio]))/_xlfn.STDEV.P(Table2[Sharpe Ratio])</f>
        <v>-1.7967945293180105</v>
      </c>
      <c r="AR6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9">
        <f>_xlfn.RANK.AVG(Table2[[#This Row],[1Y Return vs Nifty Z-Score]],Table2[1Y Return vs Nifty Z-Score])</f>
        <v>607</v>
      </c>
      <c r="AT639">
        <f>_xlfn.RANK.AVG(Table2[[#This Row],[6M Return vs Nifty Z-Score]],Table2[6M Return vs Nifty Z-Score])</f>
        <v>434</v>
      </c>
      <c r="AU639">
        <f>_xlfn.RANK.AVG(Table2[[#This Row],[Sharpe Ratio Z-Score]],Table2[Sharpe Ratio Z-Score])</f>
        <v>706</v>
      </c>
      <c r="AV639">
        <f>(Table2[[#This Row],[Rank 1Y]]+Table2[[#This Row],[Rank 6M]]+Table2[[#This Row],[Rank Sharpe]])/3</f>
        <v>582.33333333333337</v>
      </c>
    </row>
    <row r="640" spans="1:48" hidden="1" x14ac:dyDescent="0.3">
      <c r="A640" t="s">
        <v>1781</v>
      </c>
      <c r="B640" t="s">
        <v>1782</v>
      </c>
      <c r="C640" t="s">
        <v>3139</v>
      </c>
      <c r="D640" t="s">
        <v>51</v>
      </c>
      <c r="E640">
        <v>4417.8385021414097</v>
      </c>
      <c r="F640">
        <v>487.8</v>
      </c>
      <c r="G640">
        <v>-22.050879557559899</v>
      </c>
      <c r="H640">
        <f>(Table2[[#This Row],[1Y Return vs Nifty]]-AVERAGE(Table2[1Y Return vs Nifty]))/_xlfn.STDEV.P(Table2[1Y Return vs Nifty])</f>
        <v>-0.78712999595684052</v>
      </c>
      <c r="I640">
        <v>0.512831993021442</v>
      </c>
      <c r="J640">
        <f>(Table2[[#This Row],[1M Return vs Nifty]]-AVERAGE(Table2[1M Return vs Nifty]))/_xlfn.STDEV.P(Table2[1M Return vs Nifty])</f>
        <v>2.6103105138691646E-2</v>
      </c>
      <c r="K640">
        <v>-10.114144709720801</v>
      </c>
      <c r="L640">
        <f>(Table2[[#This Row],[6M Return vs Nifty]]-AVERAGE(Table2[6M Return vs Nifty]))/_xlfn.STDEV.P(Table2[6M Return vs Nifty])</f>
        <v>-0.55133988666582145</v>
      </c>
      <c r="M640">
        <v>2.8074526538008802</v>
      </c>
      <c r="N640">
        <f>(Table2[[#This Row],[1W Return vs Nifty]]-AVERAGE(Table2[1W Return vs Nifty]))/_xlfn.STDEV.P(Table2[1W Return vs Nifty])</f>
        <v>0.28717022544340487</v>
      </c>
      <c r="O640">
        <v>495.75</v>
      </c>
      <c r="P640">
        <v>510.38983371385302</v>
      </c>
      <c r="Q640">
        <v>510.946561048315</v>
      </c>
      <c r="R640">
        <v>33.6423397576418</v>
      </c>
      <c r="S640" s="1">
        <f>(Table2[[#This Row],[Close Price]]-Table2[[#This Row],[20D EMA]])/Table2[[#This Row],[20D EMA]]</f>
        <v>-1.603630862329801E-2</v>
      </c>
      <c r="T640" s="1">
        <f>(Table2[[#This Row],[Close Price]]-Table2[[#This Row],[50D EMA]])/Table2[[#This Row],[50D EMA]]</f>
        <v>-4.4259960174907922E-2</v>
      </c>
      <c r="U640" s="1">
        <f>(Table2[[#This Row],[Close Price]]-Table2[[#This Row],[200D EMA]])/Table2[[#This Row],[200D EMA]]</f>
        <v>-4.5301334450367811E-2</v>
      </c>
      <c r="V640">
        <v>0.31398110522894701</v>
      </c>
      <c r="W640">
        <v>483</v>
      </c>
      <c r="X640">
        <v>489</v>
      </c>
      <c r="Y640">
        <v>475.1</v>
      </c>
      <c r="Z640">
        <v>494.7</v>
      </c>
      <c r="AA640">
        <v>483</v>
      </c>
      <c r="AB640">
        <v>489</v>
      </c>
      <c r="AC640" s="1">
        <f>(Table2[[#This Row],[Close Price]]/Table2[[#This Row],[Day Low]])-1</f>
        <v>9.9378881987577383E-3</v>
      </c>
      <c r="AD640" s="1">
        <f>(Table2[[#This Row],[Day High]]/Table2[[#This Row],[Close Price]])-1</f>
        <v>2.4600246002459691E-3</v>
      </c>
      <c r="AE640" s="1">
        <f>(Table2[[#This Row],[Close Price]]/Table2[[#This Row],[Current Week Low]])-1</f>
        <v>2.673121448116178E-2</v>
      </c>
      <c r="AF640" s="1">
        <f>(Table2[[#This Row],[Current Week High]]/Table2[[#This Row],[Close Price]])-1</f>
        <v>1.4145141451414434E-2</v>
      </c>
      <c r="AG640" s="1">
        <f>(Table2[[#This Row],[Close Price]]/Table2[[#This Row],[Current Month Low]])-1</f>
        <v>9.9378881987577383E-3</v>
      </c>
      <c r="AH640" s="1">
        <f>(Table2[[#This Row],[Current Month High]]/Table2[[#This Row],[Close Price]])-1</f>
        <v>2.4600246002459691E-3</v>
      </c>
      <c r="AI640">
        <v>30.176301763017602</v>
      </c>
      <c r="AJ640">
        <v>13.165526041062501</v>
      </c>
      <c r="AK640" t="str">
        <f>IF(AND(Table2[[#This Row],[20D EMA]]&gt;Table2[[#This Row],[50D EMA]],Table2[[#This Row],[50D EMA]]&gt;Table2[[#This Row],[200D EMA]]),"Uptrend","Downtrend/NoTrend")</f>
        <v>Downtrend/NoTrend</v>
      </c>
      <c r="AL640">
        <v>-0.06</v>
      </c>
      <c r="AM640" t="s">
        <v>3180</v>
      </c>
      <c r="AN640">
        <v>-3.28</v>
      </c>
      <c r="AO640" t="s">
        <v>3180</v>
      </c>
      <c r="AP640">
        <v>-3.9562558342741999E-2</v>
      </c>
      <c r="AQ640">
        <f>(Table2[[#This Row],[Sharpe Ratio]]-AVERAGE(Table2[Sharpe Ratio]))/_xlfn.STDEV.P(Table2[Sharpe Ratio])</f>
        <v>-1.1570043150353631</v>
      </c>
      <c r="AR6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0">
        <f>_xlfn.RANK.AVG(Table2[[#This Row],[1Y Return vs Nifty Z-Score]],Table2[1Y Return vs Nifty Z-Score])</f>
        <v>597</v>
      </c>
      <c r="AT640">
        <f>_xlfn.RANK.AVG(Table2[[#This Row],[6M Return vs Nifty Z-Score]],Table2[6M Return vs Nifty Z-Score])</f>
        <v>510</v>
      </c>
      <c r="AU640">
        <f>_xlfn.RANK.AVG(Table2[[#This Row],[Sharpe Ratio Z-Score]],Table2[Sharpe Ratio Z-Score])</f>
        <v>640</v>
      </c>
      <c r="AV640">
        <f>(Table2[[#This Row],[Rank 1Y]]+Table2[[#This Row],[Rank 6M]]+Table2[[#This Row],[Rank Sharpe]])/3</f>
        <v>582.33333333333337</v>
      </c>
    </row>
    <row r="641" spans="1:48" hidden="1" x14ac:dyDescent="0.3">
      <c r="A641" t="s">
        <v>2405</v>
      </c>
      <c r="B641" t="s">
        <v>2406</v>
      </c>
      <c r="C641" t="s">
        <v>3143</v>
      </c>
      <c r="D641" t="s">
        <v>75</v>
      </c>
      <c r="E641">
        <v>2128.9000305221002</v>
      </c>
      <c r="F641">
        <v>85.99</v>
      </c>
      <c r="G641">
        <v>-54.084403870461102</v>
      </c>
      <c r="H641">
        <f>(Table2[[#This Row],[1Y Return vs Nifty]]-AVERAGE(Table2[1Y Return vs Nifty]))/_xlfn.STDEV.P(Table2[1Y Return vs Nifty])</f>
        <v>-1.3283354330464494</v>
      </c>
      <c r="I641">
        <v>2.8079007693876399</v>
      </c>
      <c r="J641">
        <f>(Table2[[#This Row],[1M Return vs Nifty]]-AVERAGE(Table2[1M Return vs Nifty]))/_xlfn.STDEV.P(Table2[1M Return vs Nifty])</f>
        <v>0.27135817783241023</v>
      </c>
      <c r="K641">
        <v>-15.8933646599847</v>
      </c>
      <c r="L641">
        <f>(Table2[[#This Row],[6M Return vs Nifty]]-AVERAGE(Table2[6M Return vs Nifty]))/_xlfn.STDEV.P(Table2[6M Return vs Nifty])</f>
        <v>-0.7523809215153483</v>
      </c>
      <c r="M641">
        <v>6.5410054859452798</v>
      </c>
      <c r="N641">
        <f>(Table2[[#This Row],[1W Return vs Nifty]]-AVERAGE(Table2[1W Return vs Nifty]))/_xlfn.STDEV.P(Table2[1W Return vs Nifty])</f>
        <v>0.99627674268676436</v>
      </c>
      <c r="O641">
        <v>80.88</v>
      </c>
      <c r="P641">
        <v>84.128998963942905</v>
      </c>
      <c r="Q641">
        <v>93.105826449400595</v>
      </c>
      <c r="R641">
        <v>42.207728433793797</v>
      </c>
      <c r="S641" s="1">
        <f>(Table2[[#This Row],[Close Price]]-Table2[[#This Row],[20D EMA]])/Table2[[#This Row],[20D EMA]]</f>
        <v>6.3180019782393668E-2</v>
      </c>
      <c r="T641" s="1">
        <f>(Table2[[#This Row],[Close Price]]-Table2[[#This Row],[50D EMA]])/Table2[[#This Row],[50D EMA]]</f>
        <v>2.2120803278007643E-2</v>
      </c>
      <c r="U641" s="1">
        <f>(Table2[[#This Row],[Close Price]]-Table2[[#This Row],[200D EMA]])/Table2[[#This Row],[200D EMA]]</f>
        <v>-7.6427294840326412E-2</v>
      </c>
      <c r="V641">
        <v>1.05091189439363</v>
      </c>
      <c r="W641">
        <v>84.5</v>
      </c>
      <c r="X641">
        <v>86.8</v>
      </c>
      <c r="Y641">
        <v>72.86</v>
      </c>
      <c r="Z641">
        <v>86.8</v>
      </c>
      <c r="AA641">
        <v>84.5</v>
      </c>
      <c r="AB641">
        <v>86.8</v>
      </c>
      <c r="AC641" s="1">
        <f>(Table2[[#This Row],[Close Price]]/Table2[[#This Row],[Day Low]])-1</f>
        <v>1.7633136094674429E-2</v>
      </c>
      <c r="AD641" s="1">
        <f>(Table2[[#This Row],[Day High]]/Table2[[#This Row],[Close Price]])-1</f>
        <v>9.4196999651121605E-3</v>
      </c>
      <c r="AE641" s="1">
        <f>(Table2[[#This Row],[Close Price]]/Table2[[#This Row],[Current Week Low]])-1</f>
        <v>0.18020861926983245</v>
      </c>
      <c r="AF641" s="1">
        <f>(Table2[[#This Row],[Current Week High]]/Table2[[#This Row],[Close Price]])-1</f>
        <v>9.4196999651121605E-3</v>
      </c>
      <c r="AG641" s="1">
        <f>(Table2[[#This Row],[Close Price]]/Table2[[#This Row],[Current Month Low]])-1</f>
        <v>1.7633136094674429E-2</v>
      </c>
      <c r="AH641" s="1">
        <f>(Table2[[#This Row],[Current Month High]]/Table2[[#This Row],[Close Price]])-1</f>
        <v>9.4196999651121605E-3</v>
      </c>
      <c r="AI641">
        <v>81.416443772531693</v>
      </c>
      <c r="AJ641">
        <v>18.020861926983201</v>
      </c>
      <c r="AK641" t="str">
        <f>IF(AND(Table2[[#This Row],[20D EMA]]&gt;Table2[[#This Row],[50D EMA]],Table2[[#This Row],[50D EMA]]&gt;Table2[[#This Row],[200D EMA]]),"Uptrend","Downtrend/NoTrend")</f>
        <v>Downtrend/NoTrend</v>
      </c>
      <c r="AL641">
        <v>-0.03</v>
      </c>
      <c r="AM641" t="s">
        <v>3180</v>
      </c>
      <c r="AN641">
        <v>5.43</v>
      </c>
      <c r="AO641" t="s">
        <v>3181</v>
      </c>
      <c r="AP641">
        <v>1.8306839849174E-2</v>
      </c>
      <c r="AQ641">
        <f>(Table2[[#This Row],[Sharpe Ratio]]-AVERAGE(Table2[Sharpe Ratio]))/_xlfn.STDEV.P(Table2[Sharpe Ratio])</f>
        <v>-0.46954851009519666</v>
      </c>
      <c r="AR6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1">
        <f>_xlfn.RANK.AVG(Table2[[#This Row],[1Y Return vs Nifty Z-Score]],Table2[1Y Return vs Nifty Z-Score])</f>
        <v>719</v>
      </c>
      <c r="AT641">
        <f>_xlfn.RANK.AVG(Table2[[#This Row],[6M Return vs Nifty Z-Score]],Table2[6M Return vs Nifty Z-Score])</f>
        <v>578</v>
      </c>
      <c r="AU641">
        <f>_xlfn.RANK.AVG(Table2[[#This Row],[Sharpe Ratio Z-Score]],Table2[Sharpe Ratio Z-Score])</f>
        <v>457</v>
      </c>
      <c r="AV641">
        <f>(Table2[[#This Row],[Rank 1Y]]+Table2[[#This Row],[Rank 6M]]+Table2[[#This Row],[Rank Sharpe]])/3</f>
        <v>584.66666666666663</v>
      </c>
    </row>
    <row r="642" spans="1:48" hidden="1" x14ac:dyDescent="0.3">
      <c r="A642" t="s">
        <v>1572</v>
      </c>
      <c r="B642" t="s">
        <v>1573</v>
      </c>
      <c r="C642" t="s">
        <v>3137</v>
      </c>
      <c r="D642" t="s">
        <v>1008</v>
      </c>
      <c r="E642">
        <v>6114.9911020542004</v>
      </c>
      <c r="F642">
        <v>134.38999999999999</v>
      </c>
      <c r="G642">
        <v>-41.884682253586703</v>
      </c>
      <c r="H642">
        <f>(Table2[[#This Row],[1Y Return vs Nifty]]-AVERAGE(Table2[1Y Return vs Nifty]))/_xlfn.STDEV.P(Table2[1Y Return vs Nifty])</f>
        <v>-1.122221500481966</v>
      </c>
      <c r="I642">
        <v>10.2102049722406</v>
      </c>
      <c r="J642">
        <f>(Table2[[#This Row],[1M Return vs Nifty]]-AVERAGE(Table2[1M Return vs Nifty]))/_xlfn.STDEV.P(Table2[1M Return vs Nifty])</f>
        <v>1.0623813811745528</v>
      </c>
      <c r="K642">
        <v>-27.165532742978201</v>
      </c>
      <c r="L642">
        <f>(Table2[[#This Row],[6M Return vs Nifty]]-AVERAGE(Table2[6M Return vs Nifty]))/_xlfn.STDEV.P(Table2[6M Return vs Nifty])</f>
        <v>-1.1445044876549864</v>
      </c>
      <c r="M642">
        <v>4.3322054802272696</v>
      </c>
      <c r="N642">
        <f>(Table2[[#This Row],[1W Return vs Nifty]]-AVERAGE(Table2[1W Return vs Nifty]))/_xlfn.STDEV.P(Table2[1W Return vs Nifty])</f>
        <v>0.5767636007119642</v>
      </c>
      <c r="O642">
        <v>131.47999999999999</v>
      </c>
      <c r="P642">
        <v>133.46710495417901</v>
      </c>
      <c r="Q642">
        <v>145.378486826928</v>
      </c>
      <c r="R642">
        <v>55.4685353095823</v>
      </c>
      <c r="S642" s="1">
        <f>(Table2[[#This Row],[Close Price]]-Table2[[#This Row],[20D EMA]])/Table2[[#This Row],[20D EMA]]</f>
        <v>2.2132643748098545E-2</v>
      </c>
      <c r="T642" s="1">
        <f>(Table2[[#This Row],[Close Price]]-Table2[[#This Row],[50D EMA]])/Table2[[#This Row],[50D EMA]]</f>
        <v>6.9147753383713637E-3</v>
      </c>
      <c r="U642" s="1">
        <f>(Table2[[#This Row],[Close Price]]-Table2[[#This Row],[200D EMA]])/Table2[[#This Row],[200D EMA]]</f>
        <v>-7.5585370757158321E-2</v>
      </c>
      <c r="V642">
        <v>0.48215794128302703</v>
      </c>
      <c r="W642">
        <v>133</v>
      </c>
      <c r="X642">
        <v>135.94999999999999</v>
      </c>
      <c r="Y642">
        <v>122.15</v>
      </c>
      <c r="Z642">
        <v>136</v>
      </c>
      <c r="AA642">
        <v>133</v>
      </c>
      <c r="AB642">
        <v>135.94999999999999</v>
      </c>
      <c r="AC642" s="1">
        <f>(Table2[[#This Row],[Close Price]]/Table2[[#This Row],[Day Low]])-1</f>
        <v>1.0451127819548711E-2</v>
      </c>
      <c r="AD642" s="1">
        <f>(Table2[[#This Row],[Day High]]/Table2[[#This Row],[Close Price]])-1</f>
        <v>1.1608006548106342E-2</v>
      </c>
      <c r="AE642" s="1">
        <f>(Table2[[#This Row],[Close Price]]/Table2[[#This Row],[Current Week Low]])-1</f>
        <v>0.1002046663937779</v>
      </c>
      <c r="AF642" s="1">
        <f>(Table2[[#This Row],[Current Week High]]/Table2[[#This Row],[Close Price]])-1</f>
        <v>1.1980058040032882E-2</v>
      </c>
      <c r="AG642" s="1">
        <f>(Table2[[#This Row],[Close Price]]/Table2[[#This Row],[Current Month Low]])-1</f>
        <v>1.0451127819548711E-2</v>
      </c>
      <c r="AH642" s="1">
        <f>(Table2[[#This Row],[Current Month High]]/Table2[[#This Row],[Close Price]])-1</f>
        <v>1.1608006548106342E-2</v>
      </c>
      <c r="AI642">
        <v>56.708088399434402</v>
      </c>
      <c r="AJ642">
        <v>11.963675747729701</v>
      </c>
      <c r="AK642" t="str">
        <f>IF(AND(Table2[[#This Row],[20D EMA]]&gt;Table2[[#This Row],[50D EMA]],Table2[[#This Row],[50D EMA]]&gt;Table2[[#This Row],[200D EMA]]),"Uptrend","Downtrend/NoTrend")</f>
        <v>Downtrend/NoTrend</v>
      </c>
      <c r="AL642">
        <v>0.09</v>
      </c>
      <c r="AM642" t="s">
        <v>3181</v>
      </c>
      <c r="AN642">
        <v>-5.45</v>
      </c>
      <c r="AO642" t="s">
        <v>3180</v>
      </c>
      <c r="AP642">
        <v>4.4044155267795003E-2</v>
      </c>
      <c r="AQ642">
        <f>(Table2[[#This Row],[Sharpe Ratio]]-AVERAGE(Table2[Sharpe Ratio]))/_xlfn.STDEV.P(Table2[Sharpe Ratio])</f>
        <v>-0.16380372198750393</v>
      </c>
      <c r="AR6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2">
        <f>_xlfn.RANK.AVG(Table2[[#This Row],[1Y Return vs Nifty Z-Score]],Table2[1Y Return vs Nifty Z-Score])</f>
        <v>686</v>
      </c>
      <c r="AT642">
        <f>_xlfn.RANK.AVG(Table2[[#This Row],[6M Return vs Nifty Z-Score]],Table2[6M Return vs Nifty Z-Score])</f>
        <v>682</v>
      </c>
      <c r="AU642">
        <f>_xlfn.RANK.AVG(Table2[[#This Row],[Sharpe Ratio Z-Score]],Table2[Sharpe Ratio Z-Score])</f>
        <v>388</v>
      </c>
      <c r="AV642">
        <f>(Table2[[#This Row],[Rank 1Y]]+Table2[[#This Row],[Rank 6M]]+Table2[[#This Row],[Rank Sharpe]])/3</f>
        <v>585.33333333333337</v>
      </c>
    </row>
    <row r="643" spans="1:48" hidden="1" x14ac:dyDescent="0.3">
      <c r="A643" t="s">
        <v>429</v>
      </c>
      <c r="B643" t="s">
        <v>430</v>
      </c>
      <c r="C643" t="s">
        <v>3137</v>
      </c>
      <c r="D643" t="s">
        <v>197</v>
      </c>
      <c r="E643">
        <v>52229.529447042798</v>
      </c>
      <c r="F643">
        <v>16258.1</v>
      </c>
      <c r="G643">
        <v>-36.735620293498798</v>
      </c>
      <c r="H643">
        <f>(Table2[[#This Row],[1Y Return vs Nifty]]-AVERAGE(Table2[1Y Return vs Nifty]))/_xlfn.STDEV.P(Table2[1Y Return vs Nifty])</f>
        <v>-1.0352282523619478</v>
      </c>
      <c r="I643">
        <v>2.4510178604552899</v>
      </c>
      <c r="J643">
        <f>(Table2[[#This Row],[1M Return vs Nifty]]-AVERAGE(Table2[1M Return vs Nifty]))/_xlfn.STDEV.P(Table2[1M Return vs Nifty])</f>
        <v>0.23322104456883458</v>
      </c>
      <c r="K643">
        <v>-5.5786476215287699</v>
      </c>
      <c r="L643">
        <f>(Table2[[#This Row],[6M Return vs Nifty]]-AVERAGE(Table2[6M Return vs Nifty]))/_xlfn.STDEV.P(Table2[6M Return vs Nifty])</f>
        <v>-0.39356409062166753</v>
      </c>
      <c r="M643">
        <v>-1.46943654579901</v>
      </c>
      <c r="N643">
        <f>(Table2[[#This Row],[1W Return vs Nifty]]-AVERAGE(Table2[1W Return vs Nifty]))/_xlfn.STDEV.P(Table2[1W Return vs Nifty])</f>
        <v>-0.52513112432003717</v>
      </c>
      <c r="O643">
        <v>16317.4</v>
      </c>
      <c r="P643">
        <v>16466.502905134799</v>
      </c>
      <c r="Q643">
        <v>16465.727187508699</v>
      </c>
      <c r="R643">
        <v>48.449327586441903</v>
      </c>
      <c r="S643" s="1">
        <f>(Table2[[#This Row],[Close Price]]-Table2[[#This Row],[20D EMA]])/Table2[[#This Row],[20D EMA]]</f>
        <v>-3.634157402527319E-3</v>
      </c>
      <c r="T643" s="1">
        <f>(Table2[[#This Row],[Close Price]]-Table2[[#This Row],[50D EMA]])/Table2[[#This Row],[50D EMA]]</f>
        <v>-1.2656172736580998E-2</v>
      </c>
      <c r="U643" s="1">
        <f>(Table2[[#This Row],[Close Price]]-Table2[[#This Row],[200D EMA]])/Table2[[#This Row],[200D EMA]]</f>
        <v>-1.2609657936408036E-2</v>
      </c>
      <c r="V643">
        <v>1.04113795560722</v>
      </c>
      <c r="W643">
        <v>16200</v>
      </c>
      <c r="X643">
        <v>16389.95</v>
      </c>
      <c r="Y643">
        <v>15448.8</v>
      </c>
      <c r="Z643">
        <v>16572</v>
      </c>
      <c r="AA643">
        <v>16200</v>
      </c>
      <c r="AB643">
        <v>16389.95</v>
      </c>
      <c r="AC643" s="1">
        <f>(Table2[[#This Row],[Close Price]]/Table2[[#This Row],[Day Low]])-1</f>
        <v>3.5864197530863784E-3</v>
      </c>
      <c r="AD643" s="1">
        <f>(Table2[[#This Row],[Day High]]/Table2[[#This Row],[Close Price]])-1</f>
        <v>8.1098037286029268E-3</v>
      </c>
      <c r="AE643" s="1">
        <f>(Table2[[#This Row],[Close Price]]/Table2[[#This Row],[Current Week Low]])-1</f>
        <v>5.2385945833980596E-2</v>
      </c>
      <c r="AF643" s="1">
        <f>(Table2[[#This Row],[Current Week High]]/Table2[[#This Row],[Close Price]])-1</f>
        <v>1.9307299130894684E-2</v>
      </c>
      <c r="AG643" s="1">
        <f>(Table2[[#This Row],[Close Price]]/Table2[[#This Row],[Current Month Low]])-1</f>
        <v>3.5864197530863784E-3</v>
      </c>
      <c r="AH643" s="1">
        <f>(Table2[[#This Row],[Current Month High]]/Table2[[#This Row],[Close Price]])-1</f>
        <v>8.1098037286029268E-3</v>
      </c>
      <c r="AI643">
        <v>18.402519359580701</v>
      </c>
      <c r="AJ643">
        <v>5.9477107146115502</v>
      </c>
      <c r="AK643" t="str">
        <f>IF(AND(Table2[[#This Row],[20D EMA]]&gt;Table2[[#This Row],[50D EMA]],Table2[[#This Row],[50D EMA]]&gt;Table2[[#This Row],[200D EMA]]),"Uptrend","Downtrend/NoTrend")</f>
        <v>Downtrend/NoTrend</v>
      </c>
      <c r="AL643">
        <v>0</v>
      </c>
      <c r="AM643" t="s">
        <v>3182</v>
      </c>
      <c r="AN643">
        <v>-1.82</v>
      </c>
      <c r="AO643" t="s">
        <v>3180</v>
      </c>
      <c r="AP643">
        <v>-3.8918166739656999E-2</v>
      </c>
      <c r="AQ643">
        <f>(Table2[[#This Row],[Sharpe Ratio]]-AVERAGE(Table2[Sharpe Ratio]))/_xlfn.STDEV.P(Table2[Sharpe Ratio])</f>
        <v>-1.1493493063081881</v>
      </c>
      <c r="AR6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3">
        <f>_xlfn.RANK.AVG(Table2[[#This Row],[1Y Return vs Nifty Z-Score]],Table2[1Y Return vs Nifty Z-Score])</f>
        <v>666</v>
      </c>
      <c r="AT643">
        <f>_xlfn.RANK.AVG(Table2[[#This Row],[6M Return vs Nifty Z-Score]],Table2[6M Return vs Nifty Z-Score])</f>
        <v>453</v>
      </c>
      <c r="AU643">
        <f>_xlfn.RANK.AVG(Table2[[#This Row],[Sharpe Ratio Z-Score]],Table2[Sharpe Ratio Z-Score])</f>
        <v>639</v>
      </c>
      <c r="AV643">
        <f>(Table2[[#This Row],[Rank 1Y]]+Table2[[#This Row],[Rank 6M]]+Table2[[#This Row],[Rank Sharpe]])/3</f>
        <v>586</v>
      </c>
    </row>
    <row r="644" spans="1:48" hidden="1" x14ac:dyDescent="0.3">
      <c r="A644" t="s">
        <v>574</v>
      </c>
      <c r="B644" t="s">
        <v>575</v>
      </c>
      <c r="C644" t="s">
        <v>3143</v>
      </c>
      <c r="D644" t="s">
        <v>75</v>
      </c>
      <c r="E644">
        <v>34373.462040530001</v>
      </c>
      <c r="F644">
        <v>1838.2</v>
      </c>
      <c r="G644">
        <v>-39.295907989257501</v>
      </c>
      <c r="H644">
        <f>(Table2[[#This Row],[1Y Return vs Nifty]]-AVERAGE(Table2[1Y Return vs Nifty]))/_xlfn.STDEV.P(Table2[1Y Return vs Nifty])</f>
        <v>-1.078484236559109</v>
      </c>
      <c r="I644">
        <v>-0.66691016792039604</v>
      </c>
      <c r="J644">
        <f>(Table2[[#This Row],[1M Return vs Nifty]]-AVERAGE(Table2[1M Return vs Nifty]))/_xlfn.STDEV.P(Table2[1M Return vs Nifty])</f>
        <v>-9.9966210265331271E-2</v>
      </c>
      <c r="K644">
        <v>-4.8914940557556204</v>
      </c>
      <c r="L644">
        <f>(Table2[[#This Row],[6M Return vs Nifty]]-AVERAGE(Table2[6M Return vs Nifty]))/_xlfn.STDEV.P(Table2[6M Return vs Nifty])</f>
        <v>-0.36966016151835174</v>
      </c>
      <c r="M644">
        <v>1.90818699430785</v>
      </c>
      <c r="N644">
        <f>(Table2[[#This Row],[1W Return vs Nifty]]-AVERAGE(Table2[1W Return vs Nifty]))/_xlfn.STDEV.P(Table2[1W Return vs Nifty])</f>
        <v>0.11637442622783543</v>
      </c>
      <c r="O644">
        <v>1835.31</v>
      </c>
      <c r="P644">
        <v>1846.9123094095</v>
      </c>
      <c r="Q644">
        <v>1902.7581647406901</v>
      </c>
      <c r="R644">
        <v>53.989229247058802</v>
      </c>
      <c r="S644" s="1">
        <f>(Table2[[#This Row],[Close Price]]-Table2[[#This Row],[20D EMA]])/Table2[[#This Row],[20D EMA]]</f>
        <v>1.5746658602634432E-3</v>
      </c>
      <c r="T644" s="1">
        <f>(Table2[[#This Row],[Close Price]]-Table2[[#This Row],[50D EMA]])/Table2[[#This Row],[50D EMA]]</f>
        <v>-4.7172295972652423E-3</v>
      </c>
      <c r="U644" s="1">
        <f>(Table2[[#This Row],[Close Price]]-Table2[[#This Row],[200D EMA]])/Table2[[#This Row],[200D EMA]]</f>
        <v>-3.3928728272984744E-2</v>
      </c>
      <c r="V644">
        <v>0.97571112214197298</v>
      </c>
      <c r="W644">
        <v>1833.2</v>
      </c>
      <c r="X644">
        <v>1854.25</v>
      </c>
      <c r="Y644">
        <v>1765.9</v>
      </c>
      <c r="Z644">
        <v>1863.9</v>
      </c>
      <c r="AA644">
        <v>1833.2</v>
      </c>
      <c r="AB644">
        <v>1854.25</v>
      </c>
      <c r="AC644" s="1">
        <f>(Table2[[#This Row],[Close Price]]/Table2[[#This Row],[Day Low]])-1</f>
        <v>2.7274710888065545E-3</v>
      </c>
      <c r="AD644" s="1">
        <f>(Table2[[#This Row],[Day High]]/Table2[[#This Row],[Close Price]])-1</f>
        <v>8.7313676422586806E-3</v>
      </c>
      <c r="AE644" s="1">
        <f>(Table2[[#This Row],[Close Price]]/Table2[[#This Row],[Current Week Low]])-1</f>
        <v>4.0942295713233934E-2</v>
      </c>
      <c r="AF644" s="1">
        <f>(Table2[[#This Row],[Current Week High]]/Table2[[#This Row],[Close Price]])-1</f>
        <v>1.3981068436514033E-2</v>
      </c>
      <c r="AG644" s="1">
        <f>(Table2[[#This Row],[Close Price]]/Table2[[#This Row],[Current Month Low]])-1</f>
        <v>2.7274710888065545E-3</v>
      </c>
      <c r="AH644" s="1">
        <f>(Table2[[#This Row],[Current Month High]]/Table2[[#This Row],[Close Price]])-1</f>
        <v>8.7313676422586806E-3</v>
      </c>
      <c r="AI644">
        <v>32.232618866282202</v>
      </c>
      <c r="AJ644">
        <v>11.311614387792099</v>
      </c>
      <c r="AK644" t="str">
        <f>IF(AND(Table2[[#This Row],[20D EMA]]&gt;Table2[[#This Row],[50D EMA]],Table2[[#This Row],[50D EMA]]&gt;Table2[[#This Row],[200D EMA]]),"Uptrend","Downtrend/NoTrend")</f>
        <v>Downtrend/NoTrend</v>
      </c>
      <c r="AL644">
        <v>0.08</v>
      </c>
      <c r="AM644" t="s">
        <v>3181</v>
      </c>
      <c r="AN644">
        <v>-1.56</v>
      </c>
      <c r="AO644" t="s">
        <v>3180</v>
      </c>
      <c r="AP644">
        <v>-4.1658539458522999E-2</v>
      </c>
      <c r="AQ644">
        <f>(Table2[[#This Row],[Sharpe Ratio]]-AVERAGE(Table2[Sharpe Ratio]))/_xlfn.STDEV.P(Table2[Sharpe Ratio])</f>
        <v>-1.1819033882952936</v>
      </c>
      <c r="AR6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4">
        <f>_xlfn.RANK.AVG(Table2[[#This Row],[1Y Return vs Nifty Z-Score]],Table2[1Y Return vs Nifty Z-Score])</f>
        <v>681</v>
      </c>
      <c r="AT644">
        <f>_xlfn.RANK.AVG(Table2[[#This Row],[6M Return vs Nifty Z-Score]],Table2[6M Return vs Nifty Z-Score])</f>
        <v>443</v>
      </c>
      <c r="AU644">
        <f>_xlfn.RANK.AVG(Table2[[#This Row],[Sharpe Ratio Z-Score]],Table2[Sharpe Ratio Z-Score])</f>
        <v>645</v>
      </c>
      <c r="AV644">
        <f>(Table2[[#This Row],[Rank 1Y]]+Table2[[#This Row],[Rank 6M]]+Table2[[#This Row],[Rank Sharpe]])/3</f>
        <v>589.66666666666663</v>
      </c>
    </row>
    <row r="645" spans="1:48" hidden="1" x14ac:dyDescent="0.3">
      <c r="A645" t="s">
        <v>1148</v>
      </c>
      <c r="B645" t="s">
        <v>1149</v>
      </c>
      <c r="C645" t="s">
        <v>3149</v>
      </c>
      <c r="D645" t="s">
        <v>473</v>
      </c>
      <c r="E645">
        <v>10689.8736726099</v>
      </c>
      <c r="F645">
        <v>2117</v>
      </c>
      <c r="G645">
        <v>-29.005356075682201</v>
      </c>
      <c r="H645">
        <f>(Table2[[#This Row],[1Y Return vs Nifty]]-AVERAGE(Table2[1Y Return vs Nifty]))/_xlfn.STDEV.P(Table2[1Y Return vs Nifty])</f>
        <v>-0.90462566914456932</v>
      </c>
      <c r="I645">
        <v>-3.2657920676316499</v>
      </c>
      <c r="J645">
        <f>(Table2[[#This Row],[1M Return vs Nifty]]-AVERAGE(Table2[1M Return vs Nifty]))/_xlfn.STDEV.P(Table2[1M Return vs Nifty])</f>
        <v>-0.37768728590353351</v>
      </c>
      <c r="K645">
        <v>-3.1554683872521401</v>
      </c>
      <c r="L645">
        <f>(Table2[[#This Row],[6M Return vs Nifty]]-AVERAGE(Table2[6M Return vs Nifty]))/_xlfn.STDEV.P(Table2[6M Return vs Nifty])</f>
        <v>-0.30926924372583131</v>
      </c>
      <c r="M645">
        <v>-8.65946097995373E-3</v>
      </c>
      <c r="N645">
        <f>(Table2[[#This Row],[1W Return vs Nifty]]-AVERAGE(Table2[1W Return vs Nifty]))/_xlfn.STDEV.P(Table2[1W Return vs Nifty])</f>
        <v>-0.24768853875737334</v>
      </c>
      <c r="O645">
        <v>2151.48</v>
      </c>
      <c r="P645">
        <v>2181.6842119873199</v>
      </c>
      <c r="Q645">
        <v>2172.8823177295299</v>
      </c>
      <c r="R645">
        <v>34.9291894117464</v>
      </c>
      <c r="S645" s="1">
        <f>(Table2[[#This Row],[Close Price]]-Table2[[#This Row],[20D EMA]])/Table2[[#This Row],[20D EMA]]</f>
        <v>-1.60261773290944E-2</v>
      </c>
      <c r="T645" s="1">
        <f>(Table2[[#This Row],[Close Price]]-Table2[[#This Row],[50D EMA]])/Table2[[#This Row],[50D EMA]]</f>
        <v>-2.9648751011677528E-2</v>
      </c>
      <c r="U645" s="1">
        <f>(Table2[[#This Row],[Close Price]]-Table2[[#This Row],[200D EMA]])/Table2[[#This Row],[200D EMA]]</f>
        <v>-2.5718059958222655E-2</v>
      </c>
      <c r="V645">
        <v>0.35425862925488599</v>
      </c>
      <c r="W645">
        <v>2090.9499999999998</v>
      </c>
      <c r="X645">
        <v>2122.0500000000002</v>
      </c>
      <c r="Y645">
        <v>1978.05</v>
      </c>
      <c r="Z645">
        <v>2122.0500000000002</v>
      </c>
      <c r="AA645">
        <v>2090.9499999999998</v>
      </c>
      <c r="AB645">
        <v>2122.0500000000002</v>
      </c>
      <c r="AC645" s="1">
        <f>(Table2[[#This Row],[Close Price]]/Table2[[#This Row],[Day Low]])-1</f>
        <v>1.2458451899854284E-2</v>
      </c>
      <c r="AD645" s="1">
        <f>(Table2[[#This Row],[Day High]]/Table2[[#This Row],[Close Price]])-1</f>
        <v>2.3854511100613873E-3</v>
      </c>
      <c r="AE645" s="1">
        <f>(Table2[[#This Row],[Close Price]]/Table2[[#This Row],[Current Week Low]])-1</f>
        <v>7.0245949293496146E-2</v>
      </c>
      <c r="AF645" s="1">
        <f>(Table2[[#This Row],[Current Week High]]/Table2[[#This Row],[Close Price]])-1</f>
        <v>2.3854511100613873E-3</v>
      </c>
      <c r="AG645" s="1">
        <f>(Table2[[#This Row],[Close Price]]/Table2[[#This Row],[Current Month Low]])-1</f>
        <v>1.2458451899854284E-2</v>
      </c>
      <c r="AH645" s="1">
        <f>(Table2[[#This Row],[Current Month High]]/Table2[[#This Row],[Close Price]])-1</f>
        <v>2.3854511100613873E-3</v>
      </c>
      <c r="AI645">
        <v>29.192253188474201</v>
      </c>
      <c r="AJ645">
        <v>17.090707964601702</v>
      </c>
      <c r="AK645" t="str">
        <f>IF(AND(Table2[[#This Row],[20D EMA]]&gt;Table2[[#This Row],[50D EMA]],Table2[[#This Row],[50D EMA]]&gt;Table2[[#This Row],[200D EMA]]),"Uptrend","Downtrend/NoTrend")</f>
        <v>Downtrend/NoTrend</v>
      </c>
      <c r="AL645">
        <v>7.0000000000000007E-2</v>
      </c>
      <c r="AM645" t="s">
        <v>3181</v>
      </c>
      <c r="AN645">
        <v>-9.11</v>
      </c>
      <c r="AO645" t="s">
        <v>3180</v>
      </c>
      <c r="AP645">
        <v>-0.112251497543551</v>
      </c>
      <c r="AQ645">
        <f>(Table2[[#This Row],[Sharpe Ratio]]-AVERAGE(Table2[Sharpe Ratio]))/_xlfn.STDEV.P(Table2[Sharpe Ratio])</f>
        <v>-2.0205079070861878</v>
      </c>
      <c r="AR6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5">
        <f>_xlfn.RANK.AVG(Table2[[#This Row],[1Y Return vs Nifty Z-Score]],Table2[1Y Return vs Nifty Z-Score])</f>
        <v>630</v>
      </c>
      <c r="AT645">
        <f>_xlfn.RANK.AVG(Table2[[#This Row],[6M Return vs Nifty Z-Score]],Table2[6M Return vs Nifty Z-Score])</f>
        <v>421</v>
      </c>
      <c r="AU645">
        <f>_xlfn.RANK.AVG(Table2[[#This Row],[Sharpe Ratio Z-Score]],Table2[Sharpe Ratio Z-Score])</f>
        <v>721</v>
      </c>
      <c r="AV645">
        <f>(Table2[[#This Row],[Rank 1Y]]+Table2[[#This Row],[Rank 6M]]+Table2[[#This Row],[Rank Sharpe]])/3</f>
        <v>590.66666666666663</v>
      </c>
    </row>
    <row r="646" spans="1:48" hidden="1" x14ac:dyDescent="0.3">
      <c r="A646" t="s">
        <v>1517</v>
      </c>
      <c r="B646" t="s">
        <v>1518</v>
      </c>
      <c r="C646" t="s">
        <v>3137</v>
      </c>
      <c r="D646" t="s">
        <v>373</v>
      </c>
      <c r="E646">
        <v>6682.0745215655397</v>
      </c>
      <c r="F646">
        <v>292.75</v>
      </c>
      <c r="G646">
        <v>-45.987919896553599</v>
      </c>
      <c r="H646">
        <f>(Table2[[#This Row],[1Y Return vs Nifty]]-AVERAGE(Table2[1Y Return vs Nifty]))/_xlfn.STDEV.P(Table2[1Y Return vs Nifty])</f>
        <v>-1.1915455779813022</v>
      </c>
      <c r="I646">
        <v>1.2886345243324699</v>
      </c>
      <c r="J646">
        <f>(Table2[[#This Row],[1M Return vs Nifty]]-AVERAGE(Table2[1M Return vs Nifty]))/_xlfn.STDEV.P(Table2[1M Return vs Nifty])</f>
        <v>0.109006723614959</v>
      </c>
      <c r="K646">
        <v>-7.8926387143449404</v>
      </c>
      <c r="L646">
        <f>(Table2[[#This Row],[6M Return vs Nifty]]-AVERAGE(Table2[6M Return vs Nifty]))/_xlfn.STDEV.P(Table2[6M Return vs Nifty])</f>
        <v>-0.47406062266854138</v>
      </c>
      <c r="M646">
        <v>6.7237250799759103</v>
      </c>
      <c r="N646">
        <f>(Table2[[#This Row],[1W Return vs Nifty]]-AVERAGE(Table2[1W Return vs Nifty]))/_xlfn.STDEV.P(Table2[1W Return vs Nifty])</f>
        <v>1.0309803241761317</v>
      </c>
      <c r="O646">
        <v>285.73</v>
      </c>
      <c r="P646">
        <v>291.589644229773</v>
      </c>
      <c r="Q646">
        <v>308.23252298073101</v>
      </c>
      <c r="R646">
        <v>49.7068387255663</v>
      </c>
      <c r="S646" s="1">
        <f>(Table2[[#This Row],[Close Price]]-Table2[[#This Row],[20D EMA]])/Table2[[#This Row],[20D EMA]]</f>
        <v>2.4568648724320095E-2</v>
      </c>
      <c r="T646" s="1">
        <f>(Table2[[#This Row],[Close Price]]-Table2[[#This Row],[50D EMA]])/Table2[[#This Row],[50D EMA]]</f>
        <v>3.9794135120677938E-3</v>
      </c>
      <c r="U646" s="1">
        <f>(Table2[[#This Row],[Close Price]]-Table2[[#This Row],[200D EMA]])/Table2[[#This Row],[200D EMA]]</f>
        <v>-5.0230010872989179E-2</v>
      </c>
      <c r="V646">
        <v>0.469745261093371</v>
      </c>
      <c r="W646">
        <v>291.60000000000002</v>
      </c>
      <c r="X646">
        <v>296.5</v>
      </c>
      <c r="Y646">
        <v>265.89999999999998</v>
      </c>
      <c r="Z646">
        <v>296.5</v>
      </c>
      <c r="AA646">
        <v>291.60000000000002</v>
      </c>
      <c r="AB646">
        <v>296.5</v>
      </c>
      <c r="AC646" s="1">
        <f>(Table2[[#This Row],[Close Price]]/Table2[[#This Row],[Day Low]])-1</f>
        <v>3.9437585733881342E-3</v>
      </c>
      <c r="AD646" s="1">
        <f>(Table2[[#This Row],[Day High]]/Table2[[#This Row],[Close Price]])-1</f>
        <v>1.2809564474807855E-2</v>
      </c>
      <c r="AE646" s="1">
        <f>(Table2[[#This Row],[Close Price]]/Table2[[#This Row],[Current Week Low]])-1</f>
        <v>0.10097781120722082</v>
      </c>
      <c r="AF646" s="1">
        <f>(Table2[[#This Row],[Current Week High]]/Table2[[#This Row],[Close Price]])-1</f>
        <v>1.2809564474807855E-2</v>
      </c>
      <c r="AG646" s="1">
        <f>(Table2[[#This Row],[Close Price]]/Table2[[#This Row],[Current Month Low]])-1</f>
        <v>3.9437585733881342E-3</v>
      </c>
      <c r="AH646" s="1">
        <f>(Table2[[#This Row],[Current Month High]]/Table2[[#This Row],[Close Price]])-1</f>
        <v>1.2809564474807855E-2</v>
      </c>
      <c r="AI646">
        <v>34.073441502988899</v>
      </c>
      <c r="AJ646">
        <v>13.4030602362967</v>
      </c>
      <c r="AK646" t="str">
        <f>IF(AND(Table2[[#This Row],[20D EMA]]&gt;Table2[[#This Row],[50D EMA]],Table2[[#This Row],[50D EMA]]&gt;Table2[[#This Row],[200D EMA]]),"Uptrend","Downtrend/NoTrend")</f>
        <v>Downtrend/NoTrend</v>
      </c>
      <c r="AL646">
        <v>0.06</v>
      </c>
      <c r="AM646" t="s">
        <v>3181</v>
      </c>
      <c r="AN646">
        <v>-0.53</v>
      </c>
      <c r="AO646" t="s">
        <v>3180</v>
      </c>
      <c r="AP646">
        <v>-1.8362472793088998E-2</v>
      </c>
      <c r="AQ646">
        <f>(Table2[[#This Row],[Sharpe Ratio]]-AVERAGE(Table2[Sharpe Ratio]))/_xlfn.STDEV.P(Table2[Sharpe Ratio])</f>
        <v>-0.90515925820577581</v>
      </c>
      <c r="AR6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6">
        <f>_xlfn.RANK.AVG(Table2[[#This Row],[1Y Return vs Nifty Z-Score]],Table2[1Y Return vs Nifty Z-Score])</f>
        <v>699</v>
      </c>
      <c r="AT646">
        <f>_xlfn.RANK.AVG(Table2[[#This Row],[6M Return vs Nifty Z-Score]],Table2[6M Return vs Nifty Z-Score])</f>
        <v>479</v>
      </c>
      <c r="AU646">
        <f>_xlfn.RANK.AVG(Table2[[#This Row],[Sharpe Ratio Z-Score]],Table2[Sharpe Ratio Z-Score])</f>
        <v>594</v>
      </c>
      <c r="AV646">
        <f>(Table2[[#This Row],[Rank 1Y]]+Table2[[#This Row],[Rank 6M]]+Table2[[#This Row],[Rank Sharpe]])/3</f>
        <v>590.66666666666663</v>
      </c>
    </row>
    <row r="647" spans="1:48" hidden="1" x14ac:dyDescent="0.3">
      <c r="A647" t="s">
        <v>290</v>
      </c>
      <c r="B647" t="s">
        <v>291</v>
      </c>
      <c r="C647" t="s">
        <v>3143</v>
      </c>
      <c r="D647" t="s">
        <v>75</v>
      </c>
      <c r="E647">
        <v>90441.750379178004</v>
      </c>
      <c r="F647">
        <v>25241.05</v>
      </c>
      <c r="G647">
        <v>-28.6972332422989</v>
      </c>
      <c r="H647">
        <f>(Table2[[#This Row],[1Y Return vs Nifty]]-AVERAGE(Table2[1Y Return vs Nifty]))/_xlfn.STDEV.P(Table2[1Y Return vs Nifty])</f>
        <v>-0.89941994307179562</v>
      </c>
      <c r="I647">
        <v>0.77960640649965196</v>
      </c>
      <c r="J647">
        <f>(Table2[[#This Row],[1M Return vs Nifty]]-AVERAGE(Table2[1M Return vs Nifty]))/_xlfn.STDEV.P(Table2[1M Return vs Nifty])</f>
        <v>5.4611086618015711E-2</v>
      </c>
      <c r="K647">
        <v>-5.8513763011260203</v>
      </c>
      <c r="L647">
        <f>(Table2[[#This Row],[6M Return vs Nifty]]-AVERAGE(Table2[6M Return vs Nifty]))/_xlfn.STDEV.P(Table2[6M Return vs Nifty])</f>
        <v>-0.40305147065759656</v>
      </c>
      <c r="M647">
        <v>-0.62130179125709795</v>
      </c>
      <c r="N647">
        <f>(Table2[[#This Row],[1W Return vs Nifty]]-AVERAGE(Table2[1W Return vs Nifty]))/_xlfn.STDEV.P(Table2[1W Return vs Nifty])</f>
        <v>-0.36404651965921686</v>
      </c>
      <c r="O647">
        <v>25048.79</v>
      </c>
      <c r="P647">
        <v>25315.4932102645</v>
      </c>
      <c r="Q647">
        <v>25816.0102677551</v>
      </c>
      <c r="R647">
        <v>65.5015115677745</v>
      </c>
      <c r="S647" s="1">
        <f>(Table2[[#This Row],[Close Price]]-Table2[[#This Row],[20D EMA]])/Table2[[#This Row],[20D EMA]]</f>
        <v>7.675420649061228E-3</v>
      </c>
      <c r="T647" s="1">
        <f>(Table2[[#This Row],[Close Price]]-Table2[[#This Row],[50D EMA]])/Table2[[#This Row],[50D EMA]]</f>
        <v>-2.9406186024579029E-3</v>
      </c>
      <c r="U647" s="1">
        <f>(Table2[[#This Row],[Close Price]]-Table2[[#This Row],[200D EMA]])/Table2[[#This Row],[200D EMA]]</f>
        <v>-2.2271461073643983E-2</v>
      </c>
      <c r="V647">
        <v>0.70027965567978201</v>
      </c>
      <c r="W647">
        <v>25083.25</v>
      </c>
      <c r="X647">
        <v>25351</v>
      </c>
      <c r="Y647">
        <v>24956.85</v>
      </c>
      <c r="Z647">
        <v>25555</v>
      </c>
      <c r="AA647">
        <v>25083.25</v>
      </c>
      <c r="AB647">
        <v>25351</v>
      </c>
      <c r="AC647" s="1">
        <f>(Table2[[#This Row],[Close Price]]/Table2[[#This Row],[Day Low]])-1</f>
        <v>6.2910508008331423E-3</v>
      </c>
      <c r="AD647" s="1">
        <f>(Table2[[#This Row],[Day High]]/Table2[[#This Row],[Close Price]])-1</f>
        <v>4.3559994532715862E-3</v>
      </c>
      <c r="AE647" s="1">
        <f>(Table2[[#This Row],[Close Price]]/Table2[[#This Row],[Current Week Low]])-1</f>
        <v>1.1387655092689908E-2</v>
      </c>
      <c r="AF647" s="1">
        <f>(Table2[[#This Row],[Current Week High]]/Table2[[#This Row],[Close Price]])-1</f>
        <v>1.2438072108727605E-2</v>
      </c>
      <c r="AG647" s="1">
        <f>(Table2[[#This Row],[Close Price]]/Table2[[#This Row],[Current Month Low]])-1</f>
        <v>6.2910508008331423E-3</v>
      </c>
      <c r="AH647" s="1">
        <f>(Table2[[#This Row],[Current Month High]]/Table2[[#This Row],[Close Price]])-1</f>
        <v>4.3559994532715862E-3</v>
      </c>
      <c r="AI647">
        <v>21.7768278261007</v>
      </c>
      <c r="AJ647">
        <v>6.5023206751054703</v>
      </c>
      <c r="AK647" t="str">
        <f>IF(AND(Table2[[#This Row],[20D EMA]]&gt;Table2[[#This Row],[50D EMA]],Table2[[#This Row],[50D EMA]]&gt;Table2[[#This Row],[200D EMA]]),"Uptrend","Downtrend/NoTrend")</f>
        <v>Downtrend/NoTrend</v>
      </c>
      <c r="AL647">
        <v>0.06</v>
      </c>
      <c r="AM647" t="s">
        <v>3181</v>
      </c>
      <c r="AN647">
        <v>3.28</v>
      </c>
      <c r="AO647" t="s">
        <v>3181</v>
      </c>
      <c r="AP647">
        <v>-6.6400363295688006E-2</v>
      </c>
      <c r="AQ647">
        <f>(Table2[[#This Row],[Sharpe Ratio]]-AVERAGE(Table2[Sharpe Ratio]))/_xlfn.STDEV.P(Table2[Sharpe Ratio])</f>
        <v>-1.4758222979970728</v>
      </c>
      <c r="AR6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7">
        <f>_xlfn.RANK.AVG(Table2[[#This Row],[1Y Return vs Nifty Z-Score]],Table2[1Y Return vs Nifty Z-Score])</f>
        <v>629</v>
      </c>
      <c r="AT647">
        <f>_xlfn.RANK.AVG(Table2[[#This Row],[6M Return vs Nifty Z-Score]],Table2[6M Return vs Nifty Z-Score])</f>
        <v>459</v>
      </c>
      <c r="AU647">
        <f>_xlfn.RANK.AVG(Table2[[#This Row],[Sharpe Ratio Z-Score]],Table2[Sharpe Ratio Z-Score])</f>
        <v>686</v>
      </c>
      <c r="AV647">
        <f>(Table2[[#This Row],[Rank 1Y]]+Table2[[#This Row],[Rank 6M]]+Table2[[#This Row],[Rank Sharpe]])/3</f>
        <v>591.33333333333337</v>
      </c>
    </row>
    <row r="648" spans="1:48" hidden="1" x14ac:dyDescent="0.3">
      <c r="A648" t="s">
        <v>514</v>
      </c>
      <c r="B648" t="s">
        <v>515</v>
      </c>
      <c r="C648" t="s">
        <v>3134</v>
      </c>
      <c r="D648" t="s">
        <v>21</v>
      </c>
      <c r="E648">
        <v>40813.199315915903</v>
      </c>
      <c r="F648">
        <v>1027.2</v>
      </c>
      <c r="G648">
        <v>-49.7576669423635</v>
      </c>
      <c r="H648">
        <f>(Table2[[#This Row],[1Y Return vs Nifty]]-AVERAGE(Table2[1Y Return vs Nifty]))/_xlfn.STDEV.P(Table2[1Y Return vs Nifty])</f>
        <v>-1.2552353417961173</v>
      </c>
      <c r="I648">
        <v>-3.4952730425100098</v>
      </c>
      <c r="J648">
        <f>(Table2[[#This Row],[1M Return vs Nifty]]-AVERAGE(Table2[1M Return vs Nifty]))/_xlfn.STDEV.P(Table2[1M Return vs Nifty])</f>
        <v>-0.40221002515875021</v>
      </c>
      <c r="K648">
        <v>-13.297054255877899</v>
      </c>
      <c r="L648">
        <f>(Table2[[#This Row],[6M Return vs Nifty]]-AVERAGE(Table2[6M Return vs Nifty]))/_xlfn.STDEV.P(Table2[6M Return vs Nifty])</f>
        <v>-0.66206338127215514</v>
      </c>
      <c r="M648">
        <v>-2.90194115953302</v>
      </c>
      <c r="N648">
        <f>(Table2[[#This Row],[1W Return vs Nifty]]-AVERAGE(Table2[1W Return vs Nifty]))/_xlfn.STDEV.P(Table2[1W Return vs Nifty])</f>
        <v>-0.79720397376101726</v>
      </c>
      <c r="O648">
        <v>1034.57</v>
      </c>
      <c r="P648">
        <v>1045.82534169532</v>
      </c>
      <c r="Q648">
        <v>1073.8493988212599</v>
      </c>
      <c r="R648">
        <v>33.364095335661901</v>
      </c>
      <c r="S648" s="1">
        <f>(Table2[[#This Row],[Close Price]]-Table2[[#This Row],[20D EMA]])/Table2[[#This Row],[20D EMA]]</f>
        <v>-7.1237325652202281E-3</v>
      </c>
      <c r="T648" s="1">
        <f>(Table2[[#This Row],[Close Price]]-Table2[[#This Row],[50D EMA]])/Table2[[#This Row],[50D EMA]]</f>
        <v>-1.7809227748418931E-2</v>
      </c>
      <c r="U648" s="1">
        <f>(Table2[[#This Row],[Close Price]]-Table2[[#This Row],[200D EMA]])/Table2[[#This Row],[200D EMA]]</f>
        <v>-4.3441285968466199E-2</v>
      </c>
      <c r="V648">
        <v>0.34568338769976797</v>
      </c>
      <c r="W648">
        <v>1012</v>
      </c>
      <c r="X648">
        <v>1032</v>
      </c>
      <c r="Y648">
        <v>986.75</v>
      </c>
      <c r="Z648">
        <v>1032</v>
      </c>
      <c r="AA648">
        <v>1012</v>
      </c>
      <c r="AB648">
        <v>1032</v>
      </c>
      <c r="AC648" s="1">
        <f>(Table2[[#This Row],[Close Price]]/Table2[[#This Row],[Day Low]])-1</f>
        <v>1.5019762845849938E-2</v>
      </c>
      <c r="AD648" s="1">
        <f>(Table2[[#This Row],[Day High]]/Table2[[#This Row],[Close Price]])-1</f>
        <v>4.6728971962617383E-3</v>
      </c>
      <c r="AE648" s="1">
        <f>(Table2[[#This Row],[Close Price]]/Table2[[#This Row],[Current Week Low]])-1</f>
        <v>4.0993159361540465E-2</v>
      </c>
      <c r="AF648" s="1">
        <f>(Table2[[#This Row],[Current Week High]]/Table2[[#This Row],[Close Price]])-1</f>
        <v>4.6728971962617383E-3</v>
      </c>
      <c r="AG648" s="1">
        <f>(Table2[[#This Row],[Close Price]]/Table2[[#This Row],[Current Month Low]])-1</f>
        <v>1.5019762845849938E-2</v>
      </c>
      <c r="AH648" s="1">
        <f>(Table2[[#This Row],[Current Month High]]/Table2[[#This Row],[Close Price]])-1</f>
        <v>4.6728971962617383E-3</v>
      </c>
      <c r="AI648">
        <v>36.2928348909657</v>
      </c>
      <c r="AJ648">
        <v>5.8859911349345504</v>
      </c>
      <c r="AK648" t="str">
        <f>IF(AND(Table2[[#This Row],[20D EMA]]&gt;Table2[[#This Row],[50D EMA]],Table2[[#This Row],[50D EMA]]&gt;Table2[[#This Row],[200D EMA]]),"Uptrend","Downtrend/NoTrend")</f>
        <v>Downtrend/NoTrend</v>
      </c>
      <c r="AL648">
        <v>0.02</v>
      </c>
      <c r="AM648" t="s">
        <v>3181</v>
      </c>
      <c r="AN648">
        <v>-4.68</v>
      </c>
      <c r="AO648" t="s">
        <v>3180</v>
      </c>
      <c r="AQ648">
        <f>(Table2[[#This Row],[Sharpe Ratio]]-AVERAGE(Table2[Sharpe Ratio]))/_xlfn.STDEV.P(Table2[Sharpe Ratio])</f>
        <v>-0.68702344015560113</v>
      </c>
      <c r="AR6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8">
        <f>_xlfn.RANK.AVG(Table2[[#This Row],[1Y Return vs Nifty Z-Score]],Table2[1Y Return vs Nifty Z-Score])</f>
        <v>708</v>
      </c>
      <c r="AT648">
        <f>_xlfn.RANK.AVG(Table2[[#This Row],[6M Return vs Nifty Z-Score]],Table2[6M Return vs Nifty Z-Score])</f>
        <v>544</v>
      </c>
      <c r="AU648">
        <f>_xlfn.RANK.AVG(Table2[[#This Row],[Sharpe Ratio Z-Score]],Table2[Sharpe Ratio Z-Score])</f>
        <v>529.5</v>
      </c>
      <c r="AV648">
        <f>(Table2[[#This Row],[Rank 1Y]]+Table2[[#This Row],[Rank 6M]]+Table2[[#This Row],[Rank Sharpe]])/3</f>
        <v>593.83333333333337</v>
      </c>
    </row>
    <row r="649" spans="1:48" hidden="1" x14ac:dyDescent="0.3">
      <c r="A649" t="s">
        <v>1495</v>
      </c>
      <c r="B649" t="s">
        <v>1496</v>
      </c>
      <c r="C649" t="s">
        <v>3149</v>
      </c>
      <c r="D649" t="s">
        <v>473</v>
      </c>
      <c r="E649">
        <v>6897.5858939192503</v>
      </c>
      <c r="F649">
        <v>2153.5500000000002</v>
      </c>
      <c r="G649">
        <v>-22.157367207138599</v>
      </c>
      <c r="H649">
        <f>(Table2[[#This Row],[1Y Return vs Nifty]]-AVERAGE(Table2[1Y Return vs Nifty]))/_xlfn.STDEV.P(Table2[1Y Return vs Nifty])</f>
        <v>-0.78892910161789565</v>
      </c>
      <c r="I649">
        <v>-1.13007428541153</v>
      </c>
      <c r="J649">
        <f>(Table2[[#This Row],[1M Return vs Nifty]]-AVERAGE(Table2[1M Return vs Nifty]))/_xlfn.STDEV.P(Table2[1M Return vs Nifty])</f>
        <v>-0.14946073978625632</v>
      </c>
      <c r="K649">
        <v>-8.5363612164424101</v>
      </c>
      <c r="L649">
        <f>(Table2[[#This Row],[6M Return vs Nifty]]-AVERAGE(Table2[6M Return vs Nifty]))/_xlfn.STDEV.P(Table2[6M Return vs Nifty])</f>
        <v>-0.49645372054184395</v>
      </c>
      <c r="M649">
        <v>1.4206498608145399</v>
      </c>
      <c r="N649">
        <f>(Table2[[#This Row],[1W Return vs Nifty]]-AVERAGE(Table2[1W Return vs Nifty]))/_xlfn.STDEV.P(Table2[1W Return vs Nifty])</f>
        <v>2.3777435023699445E-2</v>
      </c>
      <c r="O649">
        <v>2144.5500000000002</v>
      </c>
      <c r="P649">
        <v>2198.07421609325</v>
      </c>
      <c r="Q649">
        <v>2242.8431453154299</v>
      </c>
      <c r="R649">
        <v>51.453805857505799</v>
      </c>
      <c r="S649" s="1">
        <f>(Table2[[#This Row],[Close Price]]-Table2[[#This Row],[20D EMA]])/Table2[[#This Row],[20D EMA]]</f>
        <v>4.1966846191508703E-3</v>
      </c>
      <c r="T649" s="1">
        <f>(Table2[[#This Row],[Close Price]]-Table2[[#This Row],[50D EMA]])/Table2[[#This Row],[50D EMA]]</f>
        <v>-2.0256011269894701E-2</v>
      </c>
      <c r="U649" s="1">
        <f>(Table2[[#This Row],[Close Price]]-Table2[[#This Row],[200D EMA]])/Table2[[#This Row],[200D EMA]]</f>
        <v>-3.9812478862792537E-2</v>
      </c>
      <c r="V649">
        <v>0.487887073574024</v>
      </c>
      <c r="W649">
        <v>2131</v>
      </c>
      <c r="X649">
        <v>2160.8000000000002</v>
      </c>
      <c r="Y649">
        <v>2000.5</v>
      </c>
      <c r="Z649">
        <v>2160.8000000000002</v>
      </c>
      <c r="AA649">
        <v>2131</v>
      </c>
      <c r="AB649">
        <v>2160.8000000000002</v>
      </c>
      <c r="AC649" s="1">
        <f>(Table2[[#This Row],[Close Price]]/Table2[[#This Row],[Day Low]])-1</f>
        <v>1.0581886438292054E-2</v>
      </c>
      <c r="AD649" s="1">
        <f>(Table2[[#This Row],[Day High]]/Table2[[#This Row],[Close Price]])-1</f>
        <v>3.3665343270414816E-3</v>
      </c>
      <c r="AE649" s="1">
        <f>(Table2[[#This Row],[Close Price]]/Table2[[#This Row],[Current Week Low]])-1</f>
        <v>7.6505873531617086E-2</v>
      </c>
      <c r="AF649" s="1">
        <f>(Table2[[#This Row],[Current Week High]]/Table2[[#This Row],[Close Price]])-1</f>
        <v>3.3665343270414816E-3</v>
      </c>
      <c r="AG649" s="1">
        <f>(Table2[[#This Row],[Close Price]]/Table2[[#This Row],[Current Month Low]])-1</f>
        <v>1.0581886438292054E-2</v>
      </c>
      <c r="AH649" s="1">
        <f>(Table2[[#This Row],[Current Month High]]/Table2[[#This Row],[Close Price]])-1</f>
        <v>3.3665343270414816E-3</v>
      </c>
      <c r="AI649">
        <v>26.999605302871998</v>
      </c>
      <c r="AJ649">
        <v>9.8750000000000107</v>
      </c>
      <c r="AK649" t="str">
        <f>IF(AND(Table2[[#This Row],[20D EMA]]&gt;Table2[[#This Row],[50D EMA]],Table2[[#This Row],[50D EMA]]&gt;Table2[[#This Row],[200D EMA]]),"Uptrend","Downtrend/NoTrend")</f>
        <v>Downtrend/NoTrend</v>
      </c>
      <c r="AL649">
        <v>0.03</v>
      </c>
      <c r="AM649" t="s">
        <v>3181</v>
      </c>
      <c r="AN649">
        <v>-3.25</v>
      </c>
      <c r="AO649" t="s">
        <v>3180</v>
      </c>
      <c r="AP649">
        <v>-8.2167738385584999E-2</v>
      </c>
      <c r="AQ649">
        <f>(Table2[[#This Row],[Sharpe Ratio]]-AVERAGE(Table2[Sharpe Ratio]))/_xlfn.STDEV.P(Table2[Sharpe Ratio])</f>
        <v>-1.663129819293067</v>
      </c>
      <c r="AR6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9">
        <f>_xlfn.RANK.AVG(Table2[[#This Row],[1Y Return vs Nifty Z-Score]],Table2[1Y Return vs Nifty Z-Score])</f>
        <v>598</v>
      </c>
      <c r="AT649">
        <f>_xlfn.RANK.AVG(Table2[[#This Row],[6M Return vs Nifty Z-Score]],Table2[6M Return vs Nifty Z-Score])</f>
        <v>489</v>
      </c>
      <c r="AU649">
        <f>_xlfn.RANK.AVG(Table2[[#This Row],[Sharpe Ratio Z-Score]],Table2[Sharpe Ratio Z-Score])</f>
        <v>695</v>
      </c>
      <c r="AV649">
        <f>(Table2[[#This Row],[Rank 1Y]]+Table2[[#This Row],[Rank 6M]]+Table2[[#This Row],[Rank Sharpe]])/3</f>
        <v>594</v>
      </c>
    </row>
    <row r="650" spans="1:48" hidden="1" x14ac:dyDescent="0.3">
      <c r="A650" t="s">
        <v>1433</v>
      </c>
      <c r="B650" t="s">
        <v>1434</v>
      </c>
      <c r="C650" t="s">
        <v>3135</v>
      </c>
      <c r="D650" t="s">
        <v>24</v>
      </c>
      <c r="E650">
        <v>7366.7003583117403</v>
      </c>
      <c r="F650">
        <v>38.880000000000003</v>
      </c>
      <c r="G650">
        <v>-53.507962396312102</v>
      </c>
      <c r="H650">
        <f>(Table2[[#This Row],[1Y Return vs Nifty]]-AVERAGE(Table2[1Y Return vs Nifty]))/_xlfn.STDEV.P(Table2[1Y Return vs Nifty])</f>
        <v>-1.3185964715470513</v>
      </c>
      <c r="I650">
        <v>-0.85638415362110798</v>
      </c>
      <c r="J650">
        <f>(Table2[[#This Row],[1M Return vs Nifty]]-AVERAGE(Table2[1M Return vs Nifty]))/_xlfn.STDEV.P(Table2[1M Return vs Nifty])</f>
        <v>-0.12021373252484811</v>
      </c>
      <c r="K650">
        <v>-37.147257340371503</v>
      </c>
      <c r="L650">
        <f>(Table2[[#This Row],[6M Return vs Nifty]]-AVERAGE(Table2[6M Return vs Nifty]))/_xlfn.STDEV.P(Table2[6M Return vs Nifty])</f>
        <v>-1.4917375502331449</v>
      </c>
      <c r="M650">
        <v>6.6037930920399699</v>
      </c>
      <c r="N650">
        <f>(Table2[[#This Row],[1W Return vs Nifty]]-AVERAGE(Table2[1W Return vs Nifty]))/_xlfn.STDEV.P(Table2[1W Return vs Nifty])</f>
        <v>1.0082018720971553</v>
      </c>
      <c r="O650">
        <v>38.520000000000003</v>
      </c>
      <c r="P650">
        <v>40.441644378062897</v>
      </c>
      <c r="Q650">
        <v>45.230485143933201</v>
      </c>
      <c r="R650">
        <v>36.061422849671899</v>
      </c>
      <c r="S650" s="1">
        <f>(Table2[[#This Row],[Close Price]]-Table2[[#This Row],[20D EMA]])/Table2[[#This Row],[20D EMA]]</f>
        <v>9.3457943925233482E-3</v>
      </c>
      <c r="T650" s="1">
        <f>(Table2[[#This Row],[Close Price]]-Table2[[#This Row],[50D EMA]])/Table2[[#This Row],[50D EMA]]</f>
        <v>-3.8614759663679506E-2</v>
      </c>
      <c r="U650" s="1">
        <f>(Table2[[#This Row],[Close Price]]-Table2[[#This Row],[200D EMA]])/Table2[[#This Row],[200D EMA]]</f>
        <v>-0.14040276427998902</v>
      </c>
      <c r="V650">
        <v>0.95735326222542505</v>
      </c>
      <c r="W650">
        <v>38.15</v>
      </c>
      <c r="X650">
        <v>39</v>
      </c>
      <c r="Y650">
        <v>35.119999999999997</v>
      </c>
      <c r="Z650">
        <v>39</v>
      </c>
      <c r="AA650">
        <v>38.15</v>
      </c>
      <c r="AB650">
        <v>39</v>
      </c>
      <c r="AC650" s="1">
        <f>(Table2[[#This Row],[Close Price]]/Table2[[#This Row],[Day Low]])-1</f>
        <v>1.9134993446920268E-2</v>
      </c>
      <c r="AD650" s="1">
        <f>(Table2[[#This Row],[Day High]]/Table2[[#This Row],[Close Price]])-1</f>
        <v>3.0864197530864335E-3</v>
      </c>
      <c r="AE650" s="1">
        <f>(Table2[[#This Row],[Close Price]]/Table2[[#This Row],[Current Week Low]])-1</f>
        <v>0.10706150341685672</v>
      </c>
      <c r="AF650" s="1">
        <f>(Table2[[#This Row],[Current Week High]]/Table2[[#This Row],[Close Price]])-1</f>
        <v>3.0864197530864335E-3</v>
      </c>
      <c r="AG650" s="1">
        <f>(Table2[[#This Row],[Close Price]]/Table2[[#This Row],[Current Month Low]])-1</f>
        <v>1.9134993446920268E-2</v>
      </c>
      <c r="AH650" s="1">
        <f>(Table2[[#This Row],[Current Month High]]/Table2[[#This Row],[Close Price]])-1</f>
        <v>3.0864197530864335E-3</v>
      </c>
      <c r="AI650">
        <v>62.037037037037003</v>
      </c>
      <c r="AJ650">
        <v>12.8592162554426</v>
      </c>
      <c r="AK650" t="str">
        <f>IF(AND(Table2[[#This Row],[20D EMA]]&gt;Table2[[#This Row],[50D EMA]],Table2[[#This Row],[50D EMA]]&gt;Table2[[#This Row],[200D EMA]]),"Uptrend","Downtrend/NoTrend")</f>
        <v>Downtrend/NoTrend</v>
      </c>
      <c r="AL650">
        <v>-0.11</v>
      </c>
      <c r="AM650" t="s">
        <v>3180</v>
      </c>
      <c r="AN650">
        <v>-1.87</v>
      </c>
      <c r="AO650" t="s">
        <v>3180</v>
      </c>
      <c r="AP650">
        <v>5.4705741526920003E-2</v>
      </c>
      <c r="AQ650">
        <f>(Table2[[#This Row],[Sharpe Ratio]]-AVERAGE(Table2[Sharpe Ratio]))/_xlfn.STDEV.P(Table2[Sharpe Ratio])</f>
        <v>-3.7150091697468156E-2</v>
      </c>
      <c r="AR6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0">
        <f>_xlfn.RANK.AVG(Table2[[#This Row],[1Y Return vs Nifty Z-Score]],Table2[1Y Return vs Nifty Z-Score])</f>
        <v>717</v>
      </c>
      <c r="AT650">
        <f>_xlfn.RANK.AVG(Table2[[#This Row],[6M Return vs Nifty Z-Score]],Table2[6M Return vs Nifty Z-Score])</f>
        <v>720</v>
      </c>
      <c r="AU650">
        <f>_xlfn.RANK.AVG(Table2[[#This Row],[Sharpe Ratio Z-Score]],Table2[Sharpe Ratio Z-Score])</f>
        <v>346</v>
      </c>
      <c r="AV650">
        <f>(Table2[[#This Row],[Rank 1Y]]+Table2[[#This Row],[Rank 6M]]+Table2[[#This Row],[Rank Sharpe]])/3</f>
        <v>594.33333333333337</v>
      </c>
    </row>
    <row r="651" spans="1:48" hidden="1" x14ac:dyDescent="0.3">
      <c r="A651" t="s">
        <v>1610</v>
      </c>
      <c r="B651" t="s">
        <v>1611</v>
      </c>
      <c r="C651" t="s">
        <v>3146</v>
      </c>
      <c r="D651" t="s">
        <v>1612</v>
      </c>
      <c r="E651">
        <v>5829.8471712926803</v>
      </c>
      <c r="F651">
        <v>457.45</v>
      </c>
      <c r="G651">
        <v>-18.395628992461901</v>
      </c>
      <c r="H651">
        <f>(Table2[[#This Row],[1Y Return vs Nifty]]-AVERAGE(Table2[1Y Return vs Nifty]))/_xlfn.STDEV.P(Table2[1Y Return vs Nifty])</f>
        <v>-0.72537464676601848</v>
      </c>
      <c r="I651">
        <v>-3.54322942263929</v>
      </c>
      <c r="J651">
        <f>(Table2[[#This Row],[1M Return vs Nifty]]-AVERAGE(Table2[1M Return vs Nifty]))/_xlfn.STDEV.P(Table2[1M Return vs Nifty])</f>
        <v>-0.40733472800680881</v>
      </c>
      <c r="K651">
        <v>-19.2586029071086</v>
      </c>
      <c r="L651">
        <f>(Table2[[#This Row],[6M Return vs Nifty]]-AVERAGE(Table2[6M Return vs Nifty]))/_xlfn.STDEV.P(Table2[6M Return vs Nifty])</f>
        <v>-0.86944706288726537</v>
      </c>
      <c r="M651">
        <v>4.8192461132425102</v>
      </c>
      <c r="N651">
        <f>(Table2[[#This Row],[1W Return vs Nifty]]-AVERAGE(Table2[1W Return vs Nifty]))/_xlfn.STDEV.P(Table2[1W Return vs Nifty])</f>
        <v>0.66926629253407932</v>
      </c>
      <c r="O651">
        <v>447.88</v>
      </c>
      <c r="P651">
        <v>470.06290806268498</v>
      </c>
      <c r="Q651">
        <v>492.81499344404801</v>
      </c>
      <c r="R651">
        <v>48.518176184526503</v>
      </c>
      <c r="S651" s="1">
        <f>(Table2[[#This Row],[Close Price]]-Table2[[#This Row],[20D EMA]])/Table2[[#This Row],[20D EMA]]</f>
        <v>2.1367330534964708E-2</v>
      </c>
      <c r="T651" s="1">
        <f>(Table2[[#This Row],[Close Price]]-Table2[[#This Row],[50D EMA]])/Table2[[#This Row],[50D EMA]]</f>
        <v>-2.6832383169026829E-2</v>
      </c>
      <c r="U651" s="1">
        <f>(Table2[[#This Row],[Close Price]]-Table2[[#This Row],[200D EMA]])/Table2[[#This Row],[200D EMA]]</f>
        <v>-7.1761196218684459E-2</v>
      </c>
      <c r="V651">
        <v>0.58221992077180795</v>
      </c>
      <c r="W651">
        <v>447.5</v>
      </c>
      <c r="X651">
        <v>462</v>
      </c>
      <c r="Y651">
        <v>408.25</v>
      </c>
      <c r="Z651">
        <v>462</v>
      </c>
      <c r="AA651">
        <v>447.5</v>
      </c>
      <c r="AB651">
        <v>462</v>
      </c>
      <c r="AC651" s="1">
        <f>(Table2[[#This Row],[Close Price]]/Table2[[#This Row],[Day Low]])-1</f>
        <v>2.2234636871508284E-2</v>
      </c>
      <c r="AD651" s="1">
        <f>(Table2[[#This Row],[Day High]]/Table2[[#This Row],[Close Price]])-1</f>
        <v>9.9464422341239977E-3</v>
      </c>
      <c r="AE651" s="1">
        <f>(Table2[[#This Row],[Close Price]]/Table2[[#This Row],[Current Week Low]])-1</f>
        <v>0.12051439069197789</v>
      </c>
      <c r="AF651" s="1">
        <f>(Table2[[#This Row],[Current Week High]]/Table2[[#This Row],[Close Price]])-1</f>
        <v>9.9464422341239977E-3</v>
      </c>
      <c r="AG651" s="1">
        <f>(Table2[[#This Row],[Close Price]]/Table2[[#This Row],[Current Month Low]])-1</f>
        <v>2.2234636871508284E-2</v>
      </c>
      <c r="AH651" s="1">
        <f>(Table2[[#This Row],[Current Month High]]/Table2[[#This Row],[Close Price]])-1</f>
        <v>9.9464422341239977E-3</v>
      </c>
      <c r="AI651">
        <v>46.322002404634397</v>
      </c>
      <c r="AJ651">
        <v>13.6380573841758</v>
      </c>
      <c r="AK651" t="str">
        <f>IF(AND(Table2[[#This Row],[20D EMA]]&gt;Table2[[#This Row],[50D EMA]],Table2[[#This Row],[50D EMA]]&gt;Table2[[#This Row],[200D EMA]]),"Uptrend","Downtrend/NoTrend")</f>
        <v>Downtrend/NoTrend</v>
      </c>
      <c r="AL651">
        <v>-0.05</v>
      </c>
      <c r="AM651" t="s">
        <v>3180</v>
      </c>
      <c r="AN651">
        <v>0.78</v>
      </c>
      <c r="AO651" t="s">
        <v>3181</v>
      </c>
      <c r="AP651">
        <v>-1.8990765476216E-2</v>
      </c>
      <c r="AQ651">
        <f>(Table2[[#This Row],[Sharpe Ratio]]-AVERAGE(Table2[Sharpe Ratio]))/_xlfn.STDEV.P(Table2[Sharpe Ratio])</f>
        <v>-0.91262302084565461</v>
      </c>
      <c r="AR6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1">
        <f>_xlfn.RANK.AVG(Table2[[#This Row],[1Y Return vs Nifty Z-Score]],Table2[1Y Return vs Nifty Z-Score])</f>
        <v>572</v>
      </c>
      <c r="AT651">
        <f>_xlfn.RANK.AVG(Table2[[#This Row],[6M Return vs Nifty Z-Score]],Table2[6M Return vs Nifty Z-Score])</f>
        <v>616</v>
      </c>
      <c r="AU651">
        <f>_xlfn.RANK.AVG(Table2[[#This Row],[Sharpe Ratio Z-Score]],Table2[Sharpe Ratio Z-Score])</f>
        <v>597</v>
      </c>
      <c r="AV651">
        <f>(Table2[[#This Row],[Rank 1Y]]+Table2[[#This Row],[Rank 6M]]+Table2[[#This Row],[Rank Sharpe]])/3</f>
        <v>595</v>
      </c>
    </row>
    <row r="652" spans="1:48" hidden="1" x14ac:dyDescent="0.3">
      <c r="A652" t="s">
        <v>357</v>
      </c>
      <c r="B652" t="s">
        <v>358</v>
      </c>
      <c r="C652" t="s">
        <v>3147</v>
      </c>
      <c r="D652" t="s">
        <v>128</v>
      </c>
      <c r="E652">
        <v>65689.152521408207</v>
      </c>
      <c r="F652">
        <v>831.75</v>
      </c>
      <c r="G652">
        <v>-0.58779538324213798</v>
      </c>
      <c r="H652">
        <f>(Table2[[#This Row],[1Y Return vs Nifty]]-AVERAGE(Table2[1Y Return vs Nifty]))/_xlfn.STDEV.P(Table2[1Y Return vs Nifty])</f>
        <v>-0.42451182948882876</v>
      </c>
      <c r="I652">
        <v>-5.9023993338867804</v>
      </c>
      <c r="J652">
        <f>(Table2[[#This Row],[1M Return vs Nifty]]-AVERAGE(Table2[1M Return vs Nifty]))/_xlfn.STDEV.P(Table2[1M Return vs Nifty])</f>
        <v>-0.65943976034311058</v>
      </c>
      <c r="K652">
        <v>-28.776463358303999</v>
      </c>
      <c r="L652">
        <f>(Table2[[#This Row],[6M Return vs Nifty]]-AVERAGE(Table2[6M Return vs Nifty]))/_xlfn.STDEV.P(Table2[6M Return vs Nifty])</f>
        <v>-1.2005437387586055</v>
      </c>
      <c r="M652">
        <v>-1.5591353370871099</v>
      </c>
      <c r="N652">
        <f>(Table2[[#This Row],[1W Return vs Nifty]]-AVERAGE(Table2[1W Return vs Nifty]))/_xlfn.STDEV.P(Table2[1W Return vs Nifty])</f>
        <v>-0.5421674434377477</v>
      </c>
      <c r="O652">
        <v>852.73</v>
      </c>
      <c r="P652">
        <v>887.98790992725105</v>
      </c>
      <c r="Q652">
        <v>911.28241221877897</v>
      </c>
      <c r="R652">
        <v>43.797988144025801</v>
      </c>
      <c r="S652" s="1">
        <f>(Table2[[#This Row],[Close Price]]-Table2[[#This Row],[20D EMA]])/Table2[[#This Row],[20D EMA]]</f>
        <v>-2.4603332825161559E-2</v>
      </c>
      <c r="T652" s="1">
        <f>(Table2[[#This Row],[Close Price]]-Table2[[#This Row],[50D EMA]])/Table2[[#This Row],[50D EMA]]</f>
        <v>-6.3331841907462882E-2</v>
      </c>
      <c r="U652" s="1">
        <f>(Table2[[#This Row],[Close Price]]-Table2[[#This Row],[200D EMA]])/Table2[[#This Row],[200D EMA]]</f>
        <v>-8.7275263027555255E-2</v>
      </c>
      <c r="V652">
        <v>0.76896960205154996</v>
      </c>
      <c r="W652">
        <v>820.15</v>
      </c>
      <c r="X652">
        <v>833.85</v>
      </c>
      <c r="Y652">
        <v>806.5</v>
      </c>
      <c r="Z652">
        <v>856.95</v>
      </c>
      <c r="AA652">
        <v>820.15</v>
      </c>
      <c r="AB652">
        <v>833.85</v>
      </c>
      <c r="AC652" s="1">
        <f>(Table2[[#This Row],[Close Price]]/Table2[[#This Row],[Day Low]])-1</f>
        <v>1.4143754191306535E-2</v>
      </c>
      <c r="AD652" s="1">
        <f>(Table2[[#This Row],[Day High]]/Table2[[#This Row],[Close Price]])-1</f>
        <v>2.5247971145176962E-3</v>
      </c>
      <c r="AE652" s="1">
        <f>(Table2[[#This Row],[Close Price]]/Table2[[#This Row],[Current Week Low]])-1</f>
        <v>3.1308121512709342E-2</v>
      </c>
      <c r="AF652" s="1">
        <f>(Table2[[#This Row],[Current Week High]]/Table2[[#This Row],[Close Price]])-1</f>
        <v>3.0297565374211022E-2</v>
      </c>
      <c r="AG652" s="1">
        <f>(Table2[[#This Row],[Close Price]]/Table2[[#This Row],[Current Month Low]])-1</f>
        <v>1.4143754191306535E-2</v>
      </c>
      <c r="AH652" s="1">
        <f>(Table2[[#This Row],[Current Month High]]/Table2[[#This Row],[Close Price]])-1</f>
        <v>2.5247971145176962E-3</v>
      </c>
      <c r="AI652">
        <v>36.928163510670203</v>
      </c>
      <c r="AJ652">
        <v>28.0206249038017</v>
      </c>
      <c r="AK652" t="str">
        <f>IF(AND(Table2[[#This Row],[20D EMA]]&gt;Table2[[#This Row],[50D EMA]],Table2[[#This Row],[50D EMA]]&gt;Table2[[#This Row],[200D EMA]]),"Uptrend","Downtrend/NoTrend")</f>
        <v>Downtrend/NoTrend</v>
      </c>
      <c r="AL652">
        <v>-0.12</v>
      </c>
      <c r="AM652" t="s">
        <v>3180</v>
      </c>
      <c r="AN652">
        <v>-6.82</v>
      </c>
      <c r="AO652" t="s">
        <v>3180</v>
      </c>
      <c r="AP652">
        <v>-3.7297627612110001E-2</v>
      </c>
      <c r="AQ652">
        <f>(Table2[[#This Row],[Sharpe Ratio]]-AVERAGE(Table2[Sharpe Ratio]))/_xlfn.STDEV.P(Table2[Sharpe Ratio])</f>
        <v>-1.1300982156597201</v>
      </c>
      <c r="AR6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2">
        <f>_xlfn.RANK.AVG(Table2[[#This Row],[1Y Return vs Nifty Z-Score]],Table2[1Y Return vs Nifty Z-Score])</f>
        <v>463</v>
      </c>
      <c r="AT652">
        <f>_xlfn.RANK.AVG(Table2[[#This Row],[6M Return vs Nifty Z-Score]],Table2[6M Return vs Nifty Z-Score])</f>
        <v>688</v>
      </c>
      <c r="AU652">
        <f>_xlfn.RANK.AVG(Table2[[#This Row],[Sharpe Ratio Z-Score]],Table2[Sharpe Ratio Z-Score])</f>
        <v>637</v>
      </c>
      <c r="AV652">
        <f>(Table2[[#This Row],[Rank 1Y]]+Table2[[#This Row],[Rank 6M]]+Table2[[#This Row],[Rank Sharpe]])/3</f>
        <v>596</v>
      </c>
    </row>
    <row r="653" spans="1:48" hidden="1" x14ac:dyDescent="0.3">
      <c r="A653" t="s">
        <v>378</v>
      </c>
      <c r="B653" t="s">
        <v>379</v>
      </c>
      <c r="C653" t="s">
        <v>3145</v>
      </c>
      <c r="D653" t="s">
        <v>94</v>
      </c>
      <c r="E653">
        <v>62565.790393832198</v>
      </c>
      <c r="F653">
        <v>531.75</v>
      </c>
      <c r="G653">
        <v>-31.317691292431299</v>
      </c>
      <c r="H653">
        <f>(Table2[[#This Row],[1Y Return vs Nifty]]-AVERAGE(Table2[1Y Return vs Nifty]))/_xlfn.STDEV.P(Table2[1Y Return vs Nifty])</f>
        <v>-0.94369250361006018</v>
      </c>
      <c r="I653">
        <v>-7.9397174869544598</v>
      </c>
      <c r="J653">
        <f>(Table2[[#This Row],[1M Return vs Nifty]]-AVERAGE(Table2[1M Return vs Nifty]))/_xlfn.STDEV.P(Table2[1M Return vs Nifty])</f>
        <v>-0.87715114959479412</v>
      </c>
      <c r="K653">
        <v>-5.73822341606175</v>
      </c>
      <c r="L653">
        <f>(Table2[[#This Row],[6M Return vs Nifty]]-AVERAGE(Table2[6M Return vs Nifty]))/_xlfn.STDEV.P(Table2[6M Return vs Nifty])</f>
        <v>-0.3991152347459504</v>
      </c>
      <c r="M653">
        <v>-2.3307871018966999</v>
      </c>
      <c r="N653">
        <f>(Table2[[#This Row],[1W Return vs Nifty]]-AVERAGE(Table2[1W Return vs Nifty]))/_xlfn.STDEV.P(Table2[1W Return vs Nifty])</f>
        <v>-0.68872578078275337</v>
      </c>
      <c r="O653">
        <v>555.57000000000005</v>
      </c>
      <c r="P653">
        <v>566.20731199894396</v>
      </c>
      <c r="Q653">
        <v>553.96149770013096</v>
      </c>
      <c r="R653">
        <v>41.1913796094763</v>
      </c>
      <c r="S653" s="1">
        <f>(Table2[[#This Row],[Close Price]]-Table2[[#This Row],[20D EMA]])/Table2[[#This Row],[20D EMA]]</f>
        <v>-4.2874885252983511E-2</v>
      </c>
      <c r="T653" s="1">
        <f>(Table2[[#This Row],[Close Price]]-Table2[[#This Row],[50D EMA]])/Table2[[#This Row],[50D EMA]]</f>
        <v>-6.0856352909494447E-2</v>
      </c>
      <c r="U653" s="1">
        <f>(Table2[[#This Row],[Close Price]]-Table2[[#This Row],[200D EMA]])/Table2[[#This Row],[200D EMA]]</f>
        <v>-4.009574274086903E-2</v>
      </c>
      <c r="V653">
        <v>0.53832616035589398</v>
      </c>
      <c r="W653">
        <v>529.1</v>
      </c>
      <c r="X653">
        <v>542.75</v>
      </c>
      <c r="Y653">
        <v>528.25</v>
      </c>
      <c r="Z653">
        <v>550.35</v>
      </c>
      <c r="AA653">
        <v>529.1</v>
      </c>
      <c r="AB653">
        <v>542.75</v>
      </c>
      <c r="AC653" s="1">
        <f>(Table2[[#This Row],[Close Price]]/Table2[[#This Row],[Day Low]])-1</f>
        <v>5.0085050085049154E-3</v>
      </c>
      <c r="AD653" s="1">
        <f>(Table2[[#This Row],[Day High]]/Table2[[#This Row],[Close Price]])-1</f>
        <v>2.0686412787964237E-2</v>
      </c>
      <c r="AE653" s="1">
        <f>(Table2[[#This Row],[Close Price]]/Table2[[#This Row],[Current Week Low]])-1</f>
        <v>6.6256507335542558E-3</v>
      </c>
      <c r="AF653" s="1">
        <f>(Table2[[#This Row],[Current Week High]]/Table2[[#This Row],[Close Price]])-1</f>
        <v>3.4978843441466845E-2</v>
      </c>
      <c r="AG653" s="1">
        <f>(Table2[[#This Row],[Close Price]]/Table2[[#This Row],[Current Month Low]])-1</f>
        <v>5.0085050085049154E-3</v>
      </c>
      <c r="AH653" s="1">
        <f>(Table2[[#This Row],[Current Month High]]/Table2[[#This Row],[Close Price]])-1</f>
        <v>2.0686412787964237E-2</v>
      </c>
      <c r="AI653">
        <v>18.382698636577299</v>
      </c>
      <c r="AJ653">
        <v>21.127562642369</v>
      </c>
      <c r="AK653" t="str">
        <f>IF(AND(Table2[[#This Row],[20D EMA]]&gt;Table2[[#This Row],[50D EMA]],Table2[[#This Row],[50D EMA]]&gt;Table2[[#This Row],[200D EMA]]),"Uptrend","Downtrend/NoTrend")</f>
        <v>Downtrend/NoTrend</v>
      </c>
      <c r="AL653">
        <v>-0.02</v>
      </c>
      <c r="AM653" t="s">
        <v>3180</v>
      </c>
      <c r="AN653">
        <v>-6.66</v>
      </c>
      <c r="AO653" t="s">
        <v>3180</v>
      </c>
      <c r="AP653">
        <v>-7.7165705307549001E-2</v>
      </c>
      <c r="AQ653">
        <f>(Table2[[#This Row],[Sharpe Ratio]]-AVERAGE(Table2[Sharpe Ratio]))/_xlfn.STDEV.P(Table2[Sharpe Ratio])</f>
        <v>-1.6037084880983883</v>
      </c>
      <c r="AR6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3">
        <f>_xlfn.RANK.AVG(Table2[[#This Row],[1Y Return vs Nifty Z-Score]],Table2[1Y Return vs Nifty Z-Score])</f>
        <v>640</v>
      </c>
      <c r="AT653">
        <f>_xlfn.RANK.AVG(Table2[[#This Row],[6M Return vs Nifty Z-Score]],Table2[6M Return vs Nifty Z-Score])</f>
        <v>457</v>
      </c>
      <c r="AU653">
        <f>_xlfn.RANK.AVG(Table2[[#This Row],[Sharpe Ratio Z-Score]],Table2[Sharpe Ratio Z-Score])</f>
        <v>691</v>
      </c>
      <c r="AV653">
        <f>(Table2[[#This Row],[Rank 1Y]]+Table2[[#This Row],[Rank 6M]]+Table2[[#This Row],[Rank Sharpe]])/3</f>
        <v>596</v>
      </c>
    </row>
    <row r="654" spans="1:48" hidden="1" x14ac:dyDescent="0.3">
      <c r="A654" t="s">
        <v>914</v>
      </c>
      <c r="B654" t="s">
        <v>915</v>
      </c>
      <c r="C654" t="s">
        <v>3149</v>
      </c>
      <c r="D654" t="s">
        <v>473</v>
      </c>
      <c r="E654">
        <v>16508.834885705899</v>
      </c>
      <c r="F654">
        <v>3359.15</v>
      </c>
      <c r="G654">
        <v>-31.456487235839301</v>
      </c>
      <c r="H654">
        <f>(Table2[[#This Row],[1Y Return vs Nifty]]-AVERAGE(Table2[1Y Return vs Nifty]))/_xlfn.STDEV.P(Table2[1Y Return vs Nifty])</f>
        <v>-0.94603745693098285</v>
      </c>
      <c r="I654">
        <v>1.8105153339185001</v>
      </c>
      <c r="J654">
        <f>(Table2[[#This Row],[1M Return vs Nifty]]-AVERAGE(Table2[1M Return vs Nifty]))/_xlfn.STDEV.P(Table2[1M Return vs Nifty])</f>
        <v>0.16477582178339489</v>
      </c>
      <c r="K654">
        <v>-9.5367617568002405</v>
      </c>
      <c r="L654">
        <f>(Table2[[#This Row],[6M Return vs Nifty]]-AVERAGE(Table2[6M Return vs Nifty]))/_xlfn.STDEV.P(Table2[6M Return vs Nifty])</f>
        <v>-0.53125453477428719</v>
      </c>
      <c r="M654">
        <v>-3.95716868019072</v>
      </c>
      <c r="N654">
        <f>(Table2[[#This Row],[1W Return vs Nifty]]-AVERAGE(Table2[1W Return vs Nifty]))/_xlfn.STDEV.P(Table2[1W Return vs Nifty])</f>
        <v>-0.99762130966440454</v>
      </c>
      <c r="O654">
        <v>3350.14</v>
      </c>
      <c r="P654">
        <v>3367.4670531737102</v>
      </c>
      <c r="Q654">
        <v>3464.0263874580901</v>
      </c>
      <c r="R654">
        <v>48.4293192167246</v>
      </c>
      <c r="S654" s="1">
        <f>(Table2[[#This Row],[Close Price]]-Table2[[#This Row],[20D EMA]])/Table2[[#This Row],[20D EMA]]</f>
        <v>2.6894398443050795E-3</v>
      </c>
      <c r="T654" s="1">
        <f>(Table2[[#This Row],[Close Price]]-Table2[[#This Row],[50D EMA]])/Table2[[#This Row],[50D EMA]]</f>
        <v>-2.4698246612009337E-3</v>
      </c>
      <c r="U654" s="1">
        <f>(Table2[[#This Row],[Close Price]]-Table2[[#This Row],[200D EMA]])/Table2[[#This Row],[200D EMA]]</f>
        <v>-3.0275862746833321E-2</v>
      </c>
      <c r="V654">
        <v>1.2071123078772099</v>
      </c>
      <c r="W654">
        <v>3337</v>
      </c>
      <c r="X654">
        <v>3390</v>
      </c>
      <c r="Y654">
        <v>3280.05</v>
      </c>
      <c r="Z654">
        <v>3408.85</v>
      </c>
      <c r="AA654">
        <v>3337</v>
      </c>
      <c r="AB654">
        <v>3390</v>
      </c>
      <c r="AC654" s="1">
        <f>(Table2[[#This Row],[Close Price]]/Table2[[#This Row],[Day Low]])-1</f>
        <v>6.6376985316152215E-3</v>
      </c>
      <c r="AD654" s="1">
        <f>(Table2[[#This Row],[Day High]]/Table2[[#This Row],[Close Price]])-1</f>
        <v>9.1838709197267221E-3</v>
      </c>
      <c r="AE654" s="1">
        <f>(Table2[[#This Row],[Close Price]]/Table2[[#This Row],[Current Week Low]])-1</f>
        <v>2.4115486044419931E-2</v>
      </c>
      <c r="AF654" s="1">
        <f>(Table2[[#This Row],[Current Week High]]/Table2[[#This Row],[Close Price]])-1</f>
        <v>1.479540955301184E-2</v>
      </c>
      <c r="AG654" s="1">
        <f>(Table2[[#This Row],[Close Price]]/Table2[[#This Row],[Current Month Low]])-1</f>
        <v>6.6376985316152215E-3</v>
      </c>
      <c r="AH654" s="1">
        <f>(Table2[[#This Row],[Current Month High]]/Table2[[#This Row],[Close Price]])-1</f>
        <v>9.1838709197267221E-3</v>
      </c>
      <c r="AI654">
        <v>18.465980977330499</v>
      </c>
      <c r="AJ654">
        <v>16.801404753211902</v>
      </c>
      <c r="AK654" t="str">
        <f>IF(AND(Table2[[#This Row],[20D EMA]]&gt;Table2[[#This Row],[50D EMA]],Table2[[#This Row],[50D EMA]]&gt;Table2[[#This Row],[200D EMA]]),"Uptrend","Downtrend/NoTrend")</f>
        <v>Downtrend/NoTrend</v>
      </c>
      <c r="AL654">
        <v>0.05</v>
      </c>
      <c r="AM654" t="s">
        <v>3181</v>
      </c>
      <c r="AN654">
        <v>-2.95</v>
      </c>
      <c r="AO654" t="s">
        <v>3180</v>
      </c>
      <c r="AP654">
        <v>-4.2919884919187003E-2</v>
      </c>
      <c r="AQ654">
        <f>(Table2[[#This Row],[Sharpe Ratio]]-AVERAGE(Table2[Sharpe Ratio]))/_xlfn.STDEV.P(Table2[Sharpe Ratio])</f>
        <v>-1.1968874608113533</v>
      </c>
      <c r="AR6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4">
        <f>_xlfn.RANK.AVG(Table2[[#This Row],[1Y Return vs Nifty Z-Score]],Table2[1Y Return vs Nifty Z-Score])</f>
        <v>642</v>
      </c>
      <c r="AT654">
        <f>_xlfn.RANK.AVG(Table2[[#This Row],[6M Return vs Nifty Z-Score]],Table2[6M Return vs Nifty Z-Score])</f>
        <v>505</v>
      </c>
      <c r="AU654">
        <f>_xlfn.RANK.AVG(Table2[[#This Row],[Sharpe Ratio Z-Score]],Table2[Sharpe Ratio Z-Score])</f>
        <v>647</v>
      </c>
      <c r="AV654">
        <f>(Table2[[#This Row],[Rank 1Y]]+Table2[[#This Row],[Rank 6M]]+Table2[[#This Row],[Rank Sharpe]])/3</f>
        <v>598</v>
      </c>
    </row>
    <row r="655" spans="1:48" hidden="1" x14ac:dyDescent="0.3">
      <c r="A655" t="s">
        <v>2044</v>
      </c>
      <c r="B655" t="s">
        <v>2045</v>
      </c>
      <c r="C655" t="s">
        <v>3137</v>
      </c>
      <c r="D655" t="s">
        <v>197</v>
      </c>
      <c r="E655">
        <v>3135.74463577802</v>
      </c>
      <c r="F655">
        <v>231.42</v>
      </c>
      <c r="G655">
        <v>-27.787213764349701</v>
      </c>
      <c r="H655">
        <f>(Table2[[#This Row],[1Y Return vs Nifty]]-AVERAGE(Table2[1Y Return vs Nifty]))/_xlfn.STDEV.P(Table2[1Y Return vs Nifty])</f>
        <v>-0.88404519115524793</v>
      </c>
      <c r="I655">
        <v>-1.35186728438357</v>
      </c>
      <c r="J655">
        <f>(Table2[[#This Row],[1M Return vs Nifty]]-AVERAGE(Table2[1M Return vs Nifty]))/_xlfn.STDEV.P(Table2[1M Return vs Nifty])</f>
        <v>-0.17316192845911646</v>
      </c>
      <c r="K655">
        <v>-12.887343249387101</v>
      </c>
      <c r="L655">
        <f>(Table2[[#This Row],[6M Return vs Nifty]]-AVERAGE(Table2[6M Return vs Nifty]))/_xlfn.STDEV.P(Table2[6M Return vs Nifty])</f>
        <v>-0.64781081337492707</v>
      </c>
      <c r="M655">
        <v>3.3277071004975198</v>
      </c>
      <c r="N655">
        <f>(Table2[[#This Row],[1W Return vs Nifty]]-AVERAGE(Table2[1W Return vs Nifty]))/_xlfn.STDEV.P(Table2[1W Return vs Nifty])</f>
        <v>0.38598115309419562</v>
      </c>
      <c r="O655">
        <v>229.58</v>
      </c>
      <c r="P655">
        <v>241.53100105694801</v>
      </c>
      <c r="Q655">
        <v>243.08443149983199</v>
      </c>
      <c r="R655">
        <v>46.612070642048998</v>
      </c>
      <c r="S655" s="1">
        <f>(Table2[[#This Row],[Close Price]]-Table2[[#This Row],[20D EMA]])/Table2[[#This Row],[20D EMA]]</f>
        <v>8.0146354212038279E-3</v>
      </c>
      <c r="T655" s="1">
        <f>(Table2[[#This Row],[Close Price]]-Table2[[#This Row],[50D EMA]])/Table2[[#This Row],[50D EMA]]</f>
        <v>-4.1862125411238876E-2</v>
      </c>
      <c r="U655" s="1">
        <f>(Table2[[#This Row],[Close Price]]-Table2[[#This Row],[200D EMA]])/Table2[[#This Row],[200D EMA]]</f>
        <v>-4.7985103068355357E-2</v>
      </c>
      <c r="V655">
        <v>0.53708745908764399</v>
      </c>
      <c r="W655">
        <v>228.81</v>
      </c>
      <c r="X655">
        <v>232.79</v>
      </c>
      <c r="Y655">
        <v>215.26</v>
      </c>
      <c r="Z655">
        <v>232.79</v>
      </c>
      <c r="AA655">
        <v>228.81</v>
      </c>
      <c r="AB655">
        <v>232.79</v>
      </c>
      <c r="AC655" s="1">
        <f>(Table2[[#This Row],[Close Price]]/Table2[[#This Row],[Day Low]])-1</f>
        <v>1.1406844106463865E-2</v>
      </c>
      <c r="AD655" s="1">
        <f>(Table2[[#This Row],[Day High]]/Table2[[#This Row],[Close Price]])-1</f>
        <v>5.9199723446548003E-3</v>
      </c>
      <c r="AE655" s="1">
        <f>(Table2[[#This Row],[Close Price]]/Table2[[#This Row],[Current Week Low]])-1</f>
        <v>7.5072005946297482E-2</v>
      </c>
      <c r="AF655" s="1">
        <f>(Table2[[#This Row],[Current Week High]]/Table2[[#This Row],[Close Price]])-1</f>
        <v>5.9199723446548003E-3</v>
      </c>
      <c r="AG655" s="1">
        <f>(Table2[[#This Row],[Close Price]]/Table2[[#This Row],[Current Month Low]])-1</f>
        <v>1.1406844106463865E-2</v>
      </c>
      <c r="AH655" s="1">
        <f>(Table2[[#This Row],[Current Month High]]/Table2[[#This Row],[Close Price]])-1</f>
        <v>5.9199723446548003E-3</v>
      </c>
      <c r="AI655">
        <v>24.859562699853001</v>
      </c>
      <c r="AJ655">
        <v>15.854818523153901</v>
      </c>
      <c r="AK655" t="str">
        <f>IF(AND(Table2[[#This Row],[20D EMA]]&gt;Table2[[#This Row],[50D EMA]],Table2[[#This Row],[50D EMA]]&gt;Table2[[#This Row],[200D EMA]]),"Uptrend","Downtrend/NoTrend")</f>
        <v>Downtrend/NoTrend</v>
      </c>
      <c r="AL655">
        <v>-0.13</v>
      </c>
      <c r="AM655" t="s">
        <v>3180</v>
      </c>
      <c r="AN655">
        <v>-1.82</v>
      </c>
      <c r="AO655" t="s">
        <v>3180</v>
      </c>
      <c r="AP655">
        <v>-3.5756287011160001E-2</v>
      </c>
      <c r="AQ655">
        <f>(Table2[[#This Row],[Sharpe Ratio]]-AVERAGE(Table2[Sharpe Ratio]))/_xlfn.STDEV.P(Table2[Sharpe Ratio])</f>
        <v>-1.1117879588293482</v>
      </c>
      <c r="AR6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5">
        <f>_xlfn.RANK.AVG(Table2[[#This Row],[1Y Return vs Nifty Z-Score]],Table2[1Y Return vs Nifty Z-Score])</f>
        <v>623</v>
      </c>
      <c r="AT655">
        <f>_xlfn.RANK.AVG(Table2[[#This Row],[6M Return vs Nifty Z-Score]],Table2[6M Return vs Nifty Z-Score])</f>
        <v>539</v>
      </c>
      <c r="AU655">
        <f>_xlfn.RANK.AVG(Table2[[#This Row],[Sharpe Ratio Z-Score]],Table2[Sharpe Ratio Z-Score])</f>
        <v>634</v>
      </c>
      <c r="AV655">
        <f>(Table2[[#This Row],[Rank 1Y]]+Table2[[#This Row],[Rank 6M]]+Table2[[#This Row],[Rank Sharpe]])/3</f>
        <v>598.66666666666663</v>
      </c>
    </row>
    <row r="656" spans="1:48" hidden="1" x14ac:dyDescent="0.3">
      <c r="A656" t="s">
        <v>1238</v>
      </c>
      <c r="B656" t="s">
        <v>1239</v>
      </c>
      <c r="C656" t="s">
        <v>3134</v>
      </c>
      <c r="D656" t="s">
        <v>21</v>
      </c>
      <c r="E656">
        <v>9437.7165623861692</v>
      </c>
      <c r="F656">
        <v>461.7</v>
      </c>
      <c r="G656">
        <v>-12.752982342348099</v>
      </c>
      <c r="H656">
        <f>(Table2[[#This Row],[1Y Return vs Nifty]]-AVERAGE(Table2[1Y Return vs Nifty]))/_xlfn.STDEV.P(Table2[1Y Return vs Nifty])</f>
        <v>-0.63004230004114825</v>
      </c>
      <c r="I656">
        <v>1.91541399295028</v>
      </c>
      <c r="J656">
        <f>(Table2[[#This Row],[1M Return vs Nifty]]-AVERAGE(Table2[1M Return vs Nifty]))/_xlfn.STDEV.P(Table2[1M Return vs Nifty])</f>
        <v>0.1759854763746819</v>
      </c>
      <c r="K656">
        <v>-15.076612209913501</v>
      </c>
      <c r="L656">
        <f>(Table2[[#This Row],[6M Return vs Nifty]]-AVERAGE(Table2[6M Return vs Nifty]))/_xlfn.STDEV.P(Table2[6M Return vs Nifty])</f>
        <v>-0.72396865148733136</v>
      </c>
      <c r="M656">
        <v>2.3972092417672601</v>
      </c>
      <c r="N656">
        <f>(Table2[[#This Row],[1W Return vs Nifty]]-AVERAGE(Table2[1W Return vs Nifty]))/_xlfn.STDEV.P(Table2[1W Return vs Nifty])</f>
        <v>0.20925348227464458</v>
      </c>
      <c r="O656">
        <v>461.17</v>
      </c>
      <c r="P656">
        <v>472.23341749196999</v>
      </c>
      <c r="Q656">
        <v>478.13146315334802</v>
      </c>
      <c r="R656">
        <v>43.526806812271403</v>
      </c>
      <c r="S656" s="1">
        <f>(Table2[[#This Row],[Close Price]]-Table2[[#This Row],[20D EMA]])/Table2[[#This Row],[20D EMA]]</f>
        <v>1.1492508185700994E-3</v>
      </c>
      <c r="T656" s="1">
        <f>(Table2[[#This Row],[Close Price]]-Table2[[#This Row],[50D EMA]])/Table2[[#This Row],[50D EMA]]</f>
        <v>-2.2305531759935462E-2</v>
      </c>
      <c r="U656" s="1">
        <f>(Table2[[#This Row],[Close Price]]-Table2[[#This Row],[200D EMA]])/Table2[[#This Row],[200D EMA]]</f>
        <v>-3.4365994333399631E-2</v>
      </c>
      <c r="V656">
        <v>0.73840046807792703</v>
      </c>
      <c r="W656">
        <v>456.65</v>
      </c>
      <c r="X656">
        <v>464.65</v>
      </c>
      <c r="Y656">
        <v>440.55</v>
      </c>
      <c r="Z656">
        <v>464.65</v>
      </c>
      <c r="AA656">
        <v>456.65</v>
      </c>
      <c r="AB656">
        <v>464.65</v>
      </c>
      <c r="AC656" s="1">
        <f>(Table2[[#This Row],[Close Price]]/Table2[[#This Row],[Day Low]])-1</f>
        <v>1.1058797766341888E-2</v>
      </c>
      <c r="AD656" s="1">
        <f>(Table2[[#This Row],[Day High]]/Table2[[#This Row],[Close Price]])-1</f>
        <v>6.3894303660385621E-3</v>
      </c>
      <c r="AE656" s="1">
        <f>(Table2[[#This Row],[Close Price]]/Table2[[#This Row],[Current Week Low]])-1</f>
        <v>4.8008171603677097E-2</v>
      </c>
      <c r="AF656" s="1">
        <f>(Table2[[#This Row],[Current Week High]]/Table2[[#This Row],[Close Price]])-1</f>
        <v>6.3894303660385621E-3</v>
      </c>
      <c r="AG656" s="1">
        <f>(Table2[[#This Row],[Close Price]]/Table2[[#This Row],[Current Month Low]])-1</f>
        <v>1.1058797766341888E-2</v>
      </c>
      <c r="AH656" s="1">
        <f>(Table2[[#This Row],[Current Month High]]/Table2[[#This Row],[Close Price]])-1</f>
        <v>6.3894303660385621E-3</v>
      </c>
      <c r="AI656">
        <v>24.539744422785301</v>
      </c>
      <c r="AJ656">
        <v>16.005025125628102</v>
      </c>
      <c r="AK656" t="str">
        <f>IF(AND(Table2[[#This Row],[20D EMA]]&gt;Table2[[#This Row],[50D EMA]],Table2[[#This Row],[50D EMA]]&gt;Table2[[#This Row],[200D EMA]]),"Uptrend","Downtrend/NoTrend")</f>
        <v>Downtrend/NoTrend</v>
      </c>
      <c r="AL656">
        <v>0</v>
      </c>
      <c r="AM656">
        <v>0</v>
      </c>
      <c r="AN656">
        <v>-1.86</v>
      </c>
      <c r="AO656" t="s">
        <v>3180</v>
      </c>
      <c r="AP656">
        <v>-8.6709488869276E-2</v>
      </c>
      <c r="AQ656">
        <f>(Table2[[#This Row],[Sharpe Ratio]]-AVERAGE(Table2[Sharpe Ratio]))/_xlfn.STDEV.P(Table2[Sharpe Ratio])</f>
        <v>-1.7170832529238895</v>
      </c>
      <c r="AR6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6">
        <f>_xlfn.RANK.AVG(Table2[[#This Row],[1Y Return vs Nifty Z-Score]],Table2[1Y Return vs Nifty Z-Score])</f>
        <v>532</v>
      </c>
      <c r="AT656">
        <f>_xlfn.RANK.AVG(Table2[[#This Row],[6M Return vs Nifty Z-Score]],Table2[6M Return vs Nifty Z-Score])</f>
        <v>567</v>
      </c>
      <c r="AU656">
        <f>_xlfn.RANK.AVG(Table2[[#This Row],[Sharpe Ratio Z-Score]],Table2[Sharpe Ratio Z-Score])</f>
        <v>701</v>
      </c>
      <c r="AV656">
        <f>(Table2[[#This Row],[Rank 1Y]]+Table2[[#This Row],[Rank 6M]]+Table2[[#This Row],[Rank Sharpe]])/3</f>
        <v>600</v>
      </c>
    </row>
    <row r="657" spans="1:48" hidden="1" x14ac:dyDescent="0.3">
      <c r="A657" t="s">
        <v>1652</v>
      </c>
      <c r="B657" t="s">
        <v>1653</v>
      </c>
      <c r="C657" t="s">
        <v>3149</v>
      </c>
      <c r="D657" t="s">
        <v>284</v>
      </c>
      <c r="E657">
        <v>5433.1091098468596</v>
      </c>
      <c r="F657">
        <v>163.65</v>
      </c>
      <c r="G657">
        <v>-20.749567674931001</v>
      </c>
      <c r="H657">
        <f>(Table2[[#This Row],[1Y Return vs Nifty]]-AVERAGE(Table2[1Y Return vs Nifty]))/_xlfn.STDEV.P(Table2[1Y Return vs Nifty])</f>
        <v>-0.76514437054301643</v>
      </c>
      <c r="I657">
        <v>-4.3432739034024497</v>
      </c>
      <c r="J657">
        <f>(Table2[[#This Row],[1M Return vs Nifty]]-AVERAGE(Table2[1M Return vs Nifty]))/_xlfn.STDEV.P(Table2[1M Return vs Nifty])</f>
        <v>-0.49282888369762257</v>
      </c>
      <c r="K657">
        <v>-14.5353435188988</v>
      </c>
      <c r="L657">
        <f>(Table2[[#This Row],[6M Return vs Nifty]]-AVERAGE(Table2[6M Return vs Nifty]))/_xlfn.STDEV.P(Table2[6M Return vs Nifty])</f>
        <v>-0.70513960211566395</v>
      </c>
      <c r="M657">
        <v>1.30391659336454</v>
      </c>
      <c r="N657">
        <f>(Table2[[#This Row],[1W Return vs Nifty]]-AVERAGE(Table2[1W Return vs Nifty]))/_xlfn.STDEV.P(Table2[1W Return vs Nifty])</f>
        <v>1.606509781866525E-3</v>
      </c>
      <c r="O657">
        <v>165.89</v>
      </c>
      <c r="P657">
        <v>168.53904273969201</v>
      </c>
      <c r="Q657">
        <v>167.47457225257199</v>
      </c>
      <c r="R657">
        <v>43.1954673551719</v>
      </c>
      <c r="S657" s="1">
        <f>(Table2[[#This Row],[Close Price]]-Table2[[#This Row],[20D EMA]])/Table2[[#This Row],[20D EMA]]</f>
        <v>-1.3502923624088135E-2</v>
      </c>
      <c r="T657" s="1">
        <f>(Table2[[#This Row],[Close Price]]-Table2[[#This Row],[50D EMA]])/Table2[[#This Row],[50D EMA]]</f>
        <v>-2.9008368982153959E-2</v>
      </c>
      <c r="U657" s="1">
        <f>(Table2[[#This Row],[Close Price]]-Table2[[#This Row],[200D EMA]])/Table2[[#This Row],[200D EMA]]</f>
        <v>-2.2836733965822965E-2</v>
      </c>
      <c r="V657">
        <v>0.51899852915410205</v>
      </c>
      <c r="W657">
        <v>162.01</v>
      </c>
      <c r="X657">
        <v>164.7</v>
      </c>
      <c r="Y657">
        <v>153.88</v>
      </c>
      <c r="Z657">
        <v>164.7</v>
      </c>
      <c r="AA657">
        <v>162.01</v>
      </c>
      <c r="AB657">
        <v>164.7</v>
      </c>
      <c r="AC657" s="1">
        <f>(Table2[[#This Row],[Close Price]]/Table2[[#This Row],[Day Low]])-1</f>
        <v>1.0122831923955466E-2</v>
      </c>
      <c r="AD657" s="1">
        <f>(Table2[[#This Row],[Day High]]/Table2[[#This Row],[Close Price]])-1</f>
        <v>6.4161319890008173E-3</v>
      </c>
      <c r="AE657" s="1">
        <f>(Table2[[#This Row],[Close Price]]/Table2[[#This Row],[Current Week Low]])-1</f>
        <v>6.3491031972966017E-2</v>
      </c>
      <c r="AF657" s="1">
        <f>(Table2[[#This Row],[Current Week High]]/Table2[[#This Row],[Close Price]])-1</f>
        <v>6.4161319890008173E-3</v>
      </c>
      <c r="AG657" s="1">
        <f>(Table2[[#This Row],[Close Price]]/Table2[[#This Row],[Current Month Low]])-1</f>
        <v>1.0122831923955466E-2</v>
      </c>
      <c r="AH657" s="1">
        <f>(Table2[[#This Row],[Current Month High]]/Table2[[#This Row],[Close Price]])-1</f>
        <v>6.4161319890008173E-3</v>
      </c>
      <c r="AI657">
        <v>34.188817598533397</v>
      </c>
      <c r="AJ657">
        <v>25.836216839677</v>
      </c>
      <c r="AK657" t="str">
        <f>IF(AND(Table2[[#This Row],[20D EMA]]&gt;Table2[[#This Row],[50D EMA]],Table2[[#This Row],[50D EMA]]&gt;Table2[[#This Row],[200D EMA]]),"Uptrend","Downtrend/NoTrend")</f>
        <v>Downtrend/NoTrend</v>
      </c>
      <c r="AL657">
        <v>0.14000000000000001</v>
      </c>
      <c r="AM657" t="s">
        <v>3181</v>
      </c>
      <c r="AN657">
        <v>-8.19</v>
      </c>
      <c r="AO657" t="s">
        <v>3180</v>
      </c>
      <c r="AP657">
        <v>-4.8934320611092E-2</v>
      </c>
      <c r="AQ657">
        <f>(Table2[[#This Row],[Sharpe Ratio]]-AVERAGE(Table2[Sharpe Ratio]))/_xlfn.STDEV.P(Table2[Sharpe Ratio])</f>
        <v>-1.2683355639370739</v>
      </c>
      <c r="AR6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7">
        <f>_xlfn.RANK.AVG(Table2[[#This Row],[1Y Return vs Nifty Z-Score]],Table2[1Y Return vs Nifty Z-Score])</f>
        <v>588</v>
      </c>
      <c r="AT657">
        <f>_xlfn.RANK.AVG(Table2[[#This Row],[6M Return vs Nifty Z-Score]],Table2[6M Return vs Nifty Z-Score])</f>
        <v>555</v>
      </c>
      <c r="AU657">
        <f>_xlfn.RANK.AVG(Table2[[#This Row],[Sharpe Ratio Z-Score]],Table2[Sharpe Ratio Z-Score])</f>
        <v>657</v>
      </c>
      <c r="AV657">
        <f>(Table2[[#This Row],[Rank 1Y]]+Table2[[#This Row],[Rank 6M]]+Table2[[#This Row],[Rank Sharpe]])/3</f>
        <v>600</v>
      </c>
    </row>
    <row r="658" spans="1:48" hidden="1" x14ac:dyDescent="0.3">
      <c r="A658" t="s">
        <v>1968</v>
      </c>
      <c r="B658" t="s">
        <v>1969</v>
      </c>
      <c r="C658" t="s">
        <v>3152</v>
      </c>
      <c r="D658" t="s">
        <v>1970</v>
      </c>
      <c r="E658">
        <v>3433.2267303345602</v>
      </c>
      <c r="F658">
        <v>19.77</v>
      </c>
      <c r="G658">
        <v>-17.851445250985002</v>
      </c>
      <c r="H658">
        <f>(Table2[[#This Row],[1Y Return vs Nifty]]-AVERAGE(Table2[1Y Return vs Nifty]))/_xlfn.STDEV.P(Table2[1Y Return vs Nifty])</f>
        <v>-0.71618067869724589</v>
      </c>
      <c r="I658">
        <v>-0.40378241660136899</v>
      </c>
      <c r="J658">
        <f>(Table2[[#This Row],[1M Return vs Nifty]]-AVERAGE(Table2[1M Return vs Nifty]))/_xlfn.STDEV.P(Table2[1M Return vs Nifty])</f>
        <v>-7.184791749692937E-2</v>
      </c>
      <c r="K658">
        <v>-17.449960934512902</v>
      </c>
      <c r="L658">
        <f>(Table2[[#This Row],[6M Return vs Nifty]]-AVERAGE(Table2[6M Return vs Nifty]))/_xlfn.STDEV.P(Table2[6M Return vs Nifty])</f>
        <v>-0.80653005038866243</v>
      </c>
      <c r="M658">
        <v>2.6805467956993398</v>
      </c>
      <c r="N658">
        <f>(Table2[[#This Row],[1W Return vs Nifty]]-AVERAGE(Table2[1W Return vs Nifty]))/_xlfn.STDEV.P(Table2[1W Return vs Nifty])</f>
        <v>0.26306723960070105</v>
      </c>
      <c r="O658">
        <v>19.52</v>
      </c>
      <c r="P658">
        <v>20.233898349027498</v>
      </c>
      <c r="Q658">
        <v>20.913478600365298</v>
      </c>
      <c r="R658">
        <v>49.938168343996701</v>
      </c>
      <c r="S658" s="1">
        <f>(Table2[[#This Row],[Close Price]]-Table2[[#This Row],[20D EMA]])/Table2[[#This Row],[20D EMA]]</f>
        <v>1.2807377049180328E-2</v>
      </c>
      <c r="T658" s="1">
        <f>(Table2[[#This Row],[Close Price]]-Table2[[#This Row],[50D EMA]])/Table2[[#This Row],[50D EMA]]</f>
        <v>-2.2926790528716635E-2</v>
      </c>
      <c r="U658" s="1">
        <f>(Table2[[#This Row],[Close Price]]-Table2[[#This Row],[200D EMA]])/Table2[[#This Row],[200D EMA]]</f>
        <v>-5.4676633295492293E-2</v>
      </c>
      <c r="V658">
        <v>0.44600278029963603</v>
      </c>
      <c r="W658">
        <v>19.510000000000002</v>
      </c>
      <c r="X658">
        <v>20.05</v>
      </c>
      <c r="Y658">
        <v>17.88</v>
      </c>
      <c r="Z658">
        <v>20.05</v>
      </c>
      <c r="AA658">
        <v>19.510000000000002</v>
      </c>
      <c r="AB658">
        <v>20.05</v>
      </c>
      <c r="AC658" s="1">
        <f>(Table2[[#This Row],[Close Price]]/Table2[[#This Row],[Day Low]])-1</f>
        <v>1.3326499231163469E-2</v>
      </c>
      <c r="AD658" s="1">
        <f>(Table2[[#This Row],[Day High]]/Table2[[#This Row],[Close Price]])-1</f>
        <v>1.4162873039959667E-2</v>
      </c>
      <c r="AE658" s="1">
        <f>(Table2[[#This Row],[Close Price]]/Table2[[#This Row],[Current Week Low]])-1</f>
        <v>0.10570469798657722</v>
      </c>
      <c r="AF658" s="1">
        <f>(Table2[[#This Row],[Current Week High]]/Table2[[#This Row],[Close Price]])-1</f>
        <v>1.4162873039959667E-2</v>
      </c>
      <c r="AG658" s="1">
        <f>(Table2[[#This Row],[Close Price]]/Table2[[#This Row],[Current Month Low]])-1</f>
        <v>1.3326499231163469E-2</v>
      </c>
      <c r="AH658" s="1">
        <f>(Table2[[#This Row],[Current Month High]]/Table2[[#This Row],[Close Price]])-1</f>
        <v>1.4162873039959667E-2</v>
      </c>
      <c r="AI658">
        <v>41.375821952453201</v>
      </c>
      <c r="AJ658">
        <v>10.756302521008299</v>
      </c>
      <c r="AK658" t="str">
        <f>IF(AND(Table2[[#This Row],[20D EMA]]&gt;Table2[[#This Row],[50D EMA]],Table2[[#This Row],[50D EMA]]&gt;Table2[[#This Row],[200D EMA]]),"Uptrend","Downtrend/NoTrend")</f>
        <v>Downtrend/NoTrend</v>
      </c>
      <c r="AL658">
        <v>-0.08</v>
      </c>
      <c r="AM658" t="s">
        <v>3180</v>
      </c>
      <c r="AN658">
        <v>-3.51</v>
      </c>
      <c r="AO658" t="s">
        <v>3180</v>
      </c>
      <c r="AP658">
        <v>-3.5277554922540998E-2</v>
      </c>
      <c r="AQ658">
        <f>(Table2[[#This Row],[Sharpe Ratio]]-AVERAGE(Table2[Sharpe Ratio]))/_xlfn.STDEV.P(Table2[Sharpe Ratio])</f>
        <v>-1.1061008916813397</v>
      </c>
      <c r="AR6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8">
        <f>_xlfn.RANK.AVG(Table2[[#This Row],[1Y Return vs Nifty Z-Score]],Table2[1Y Return vs Nifty Z-Score])</f>
        <v>568</v>
      </c>
      <c r="AT658">
        <f>_xlfn.RANK.AVG(Table2[[#This Row],[6M Return vs Nifty Z-Score]],Table2[6M Return vs Nifty Z-Score])</f>
        <v>601</v>
      </c>
      <c r="AU658">
        <f>_xlfn.RANK.AVG(Table2[[#This Row],[Sharpe Ratio Z-Score]],Table2[Sharpe Ratio Z-Score])</f>
        <v>632</v>
      </c>
      <c r="AV658">
        <f>(Table2[[#This Row],[Rank 1Y]]+Table2[[#This Row],[Rank 6M]]+Table2[[#This Row],[Rank Sharpe]])/3</f>
        <v>600.33333333333337</v>
      </c>
    </row>
    <row r="659" spans="1:48" hidden="1" x14ac:dyDescent="0.3">
      <c r="A659" t="s">
        <v>92</v>
      </c>
      <c r="B659" t="s">
        <v>93</v>
      </c>
      <c r="C659" t="s">
        <v>3145</v>
      </c>
      <c r="D659" t="s">
        <v>94</v>
      </c>
      <c r="E659">
        <v>281377.81753590802</v>
      </c>
      <c r="F659">
        <v>2939.85</v>
      </c>
      <c r="G659">
        <v>-27.9532365645303</v>
      </c>
      <c r="H659">
        <f>(Table2[[#This Row],[1Y Return vs Nifty]]-AVERAGE(Table2[1Y Return vs Nifty]))/_xlfn.STDEV.P(Table2[1Y Return vs Nifty])</f>
        <v>-0.88685014140864216</v>
      </c>
      <c r="I659">
        <v>-5.4863665642847099</v>
      </c>
      <c r="J659">
        <f>(Table2[[#This Row],[1M Return vs Nifty]]-AVERAGE(Table2[1M Return vs Nifty]))/_xlfn.STDEV.P(Table2[1M Return vs Nifty])</f>
        <v>-0.61498176927877468</v>
      </c>
      <c r="K659">
        <v>-8.71309540252647</v>
      </c>
      <c r="L659">
        <f>(Table2[[#This Row],[6M Return vs Nifty]]-AVERAGE(Table2[6M Return vs Nifty]))/_xlfn.STDEV.P(Table2[6M Return vs Nifty])</f>
        <v>-0.50260175158572307</v>
      </c>
      <c r="M659">
        <v>-1.99754469019948</v>
      </c>
      <c r="N659">
        <f>(Table2[[#This Row],[1W Return vs Nifty]]-AVERAGE(Table2[1W Return vs Nifty]))/_xlfn.STDEV.P(Table2[1W Return vs Nifty])</f>
        <v>-0.62543368968874036</v>
      </c>
      <c r="O659">
        <v>3030.38</v>
      </c>
      <c r="P659">
        <v>3084.4603051523</v>
      </c>
      <c r="Q659">
        <v>3052.25068790961</v>
      </c>
      <c r="R659">
        <v>40.964553497938503</v>
      </c>
      <c r="S659" s="1">
        <f>(Table2[[#This Row],[Close Price]]-Table2[[#This Row],[20D EMA]])/Table2[[#This Row],[20D EMA]]</f>
        <v>-2.9874141196813666E-2</v>
      </c>
      <c r="T659" s="1">
        <f>(Table2[[#This Row],[Close Price]]-Table2[[#This Row],[50D EMA]])/Table2[[#This Row],[50D EMA]]</f>
        <v>-4.6883503383312201E-2</v>
      </c>
      <c r="U659" s="1">
        <f>(Table2[[#This Row],[Close Price]]-Table2[[#This Row],[200D EMA]])/Table2[[#This Row],[200D EMA]]</f>
        <v>-3.6825509894991532E-2</v>
      </c>
      <c r="V659">
        <v>0.65427810662410002</v>
      </c>
      <c r="W659">
        <v>2930</v>
      </c>
      <c r="X659">
        <v>2965.75</v>
      </c>
      <c r="Y659">
        <v>2919</v>
      </c>
      <c r="Z659">
        <v>3028</v>
      </c>
      <c r="AA659">
        <v>2930</v>
      </c>
      <c r="AB659">
        <v>2965.75</v>
      </c>
      <c r="AC659" s="1">
        <f>(Table2[[#This Row],[Close Price]]/Table2[[#This Row],[Day Low]])-1</f>
        <v>3.3617747440273238E-3</v>
      </c>
      <c r="AD659" s="1">
        <f>(Table2[[#This Row],[Day High]]/Table2[[#This Row],[Close Price]])-1</f>
        <v>8.8099732979574075E-3</v>
      </c>
      <c r="AE659" s="1">
        <f>(Table2[[#This Row],[Close Price]]/Table2[[#This Row],[Current Week Low]])-1</f>
        <v>7.1428571428571175E-3</v>
      </c>
      <c r="AF659" s="1">
        <f>(Table2[[#This Row],[Current Week High]]/Table2[[#This Row],[Close Price]])-1</f>
        <v>2.9984523019882081E-2</v>
      </c>
      <c r="AG659" s="1">
        <f>(Table2[[#This Row],[Close Price]]/Table2[[#This Row],[Current Month Low]])-1</f>
        <v>3.3617747440273238E-3</v>
      </c>
      <c r="AH659" s="1">
        <f>(Table2[[#This Row],[Current Month High]]/Table2[[#This Row],[Close Price]])-1</f>
        <v>8.8099732979574075E-3</v>
      </c>
      <c r="AI659">
        <v>16.432811197850199</v>
      </c>
      <c r="AJ659">
        <v>10.1026178794801</v>
      </c>
      <c r="AK659" t="str">
        <f>IF(AND(Table2[[#This Row],[20D EMA]]&gt;Table2[[#This Row],[50D EMA]],Table2[[#This Row],[50D EMA]]&gt;Table2[[#This Row],[200D EMA]]),"Uptrend","Downtrend/NoTrend")</f>
        <v>Downtrend/NoTrend</v>
      </c>
      <c r="AL659">
        <v>-0.02</v>
      </c>
      <c r="AM659" t="s">
        <v>3180</v>
      </c>
      <c r="AN659">
        <v>-4.62</v>
      </c>
      <c r="AO659" t="s">
        <v>3180</v>
      </c>
      <c r="AP659">
        <v>-6.5847897869931005E-2</v>
      </c>
      <c r="AQ659">
        <f>(Table2[[#This Row],[Sharpe Ratio]]-AVERAGE(Table2[Sharpe Ratio]))/_xlfn.STDEV.P(Table2[Sharpe Ratio])</f>
        <v>-1.469259320398691</v>
      </c>
      <c r="AR6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9">
        <f>_xlfn.RANK.AVG(Table2[[#This Row],[1Y Return vs Nifty Z-Score]],Table2[1Y Return vs Nifty Z-Score])</f>
        <v>626</v>
      </c>
      <c r="AT659">
        <f>_xlfn.RANK.AVG(Table2[[#This Row],[6M Return vs Nifty Z-Score]],Table2[6M Return vs Nifty Z-Score])</f>
        <v>493</v>
      </c>
      <c r="AU659">
        <f>_xlfn.RANK.AVG(Table2[[#This Row],[Sharpe Ratio Z-Score]],Table2[Sharpe Ratio Z-Score])</f>
        <v>684</v>
      </c>
      <c r="AV659">
        <f>(Table2[[#This Row],[Rank 1Y]]+Table2[[#This Row],[Rank 6M]]+Table2[[#This Row],[Rank Sharpe]])/3</f>
        <v>601</v>
      </c>
    </row>
    <row r="660" spans="1:48" hidden="1" x14ac:dyDescent="0.3">
      <c r="A660" t="s">
        <v>637</v>
      </c>
      <c r="B660" t="s">
        <v>638</v>
      </c>
      <c r="C660" t="s">
        <v>3133</v>
      </c>
      <c r="D660" t="s">
        <v>194</v>
      </c>
      <c r="E660">
        <v>29403.887558971601</v>
      </c>
      <c r="F660">
        <v>421.7</v>
      </c>
      <c r="G660">
        <v>-17.3518649236002</v>
      </c>
      <c r="H660">
        <f>(Table2[[#This Row],[1Y Return vs Nifty]]-AVERAGE(Table2[1Y Return vs Nifty]))/_xlfn.STDEV.P(Table2[1Y Return vs Nifty])</f>
        <v>-0.70774028397818067</v>
      </c>
      <c r="I660">
        <v>-19.534170412098899</v>
      </c>
      <c r="J660">
        <f>(Table2[[#This Row],[1M Return vs Nifty]]-AVERAGE(Table2[1M Return vs Nifty]))/_xlfn.STDEV.P(Table2[1M Return vs Nifty])</f>
        <v>-2.1161547142297898</v>
      </c>
      <c r="K660">
        <v>-16.556261826217099</v>
      </c>
      <c r="L660">
        <f>(Table2[[#This Row],[6M Return vs Nifty]]-AVERAGE(Table2[6M Return vs Nifty]))/_xlfn.STDEV.P(Table2[6M Return vs Nifty])</f>
        <v>-0.77544104614204556</v>
      </c>
      <c r="M660">
        <v>-2.4939123548748099</v>
      </c>
      <c r="N660">
        <f>(Table2[[#This Row],[1W Return vs Nifty]]-AVERAGE(Table2[1W Return vs Nifty]))/_xlfn.STDEV.P(Table2[1W Return vs Nifty])</f>
        <v>-0.71970784671680132</v>
      </c>
      <c r="O660">
        <v>460.26</v>
      </c>
      <c r="P660">
        <v>495.361504761802</v>
      </c>
      <c r="Q660">
        <v>487.13808219785602</v>
      </c>
      <c r="R660">
        <v>25.013076791770601</v>
      </c>
      <c r="S660" s="1">
        <f>(Table2[[#This Row],[Close Price]]-Table2[[#This Row],[20D EMA]])/Table2[[#This Row],[20D EMA]]</f>
        <v>-8.3778733759179602E-2</v>
      </c>
      <c r="T660" s="1">
        <f>(Table2[[#This Row],[Close Price]]-Table2[[#This Row],[50D EMA]])/Table2[[#This Row],[50D EMA]]</f>
        <v>-0.14870252139843335</v>
      </c>
      <c r="U660" s="1">
        <f>(Table2[[#This Row],[Close Price]]-Table2[[#This Row],[200D EMA]])/Table2[[#This Row],[200D EMA]]</f>
        <v>-0.13433169072435133</v>
      </c>
      <c r="V660">
        <v>1.5749610998483301</v>
      </c>
      <c r="W660">
        <v>420.5</v>
      </c>
      <c r="X660">
        <v>424.8</v>
      </c>
      <c r="Y660">
        <v>403.5</v>
      </c>
      <c r="Z660">
        <v>428.95</v>
      </c>
      <c r="AA660">
        <v>420.5</v>
      </c>
      <c r="AB660">
        <v>424.8</v>
      </c>
      <c r="AC660" s="1">
        <f>(Table2[[#This Row],[Close Price]]/Table2[[#This Row],[Day Low]])-1</f>
        <v>2.8537455410224677E-3</v>
      </c>
      <c r="AD660" s="1">
        <f>(Table2[[#This Row],[Day High]]/Table2[[#This Row],[Close Price]])-1</f>
        <v>7.3511975337918756E-3</v>
      </c>
      <c r="AE660" s="1">
        <f>(Table2[[#This Row],[Close Price]]/Table2[[#This Row],[Current Week Low]])-1</f>
        <v>4.5105328376703779E-2</v>
      </c>
      <c r="AF660" s="1">
        <f>(Table2[[#This Row],[Current Week High]]/Table2[[#This Row],[Close Price]])-1</f>
        <v>1.7192316812900232E-2</v>
      </c>
      <c r="AG660" s="1">
        <f>(Table2[[#This Row],[Close Price]]/Table2[[#This Row],[Current Month Low]])-1</f>
        <v>2.8537455410224677E-3</v>
      </c>
      <c r="AH660" s="1">
        <f>(Table2[[#This Row],[Current Month High]]/Table2[[#This Row],[Close Price]])-1</f>
        <v>7.3511975337918756E-3</v>
      </c>
      <c r="AI660">
        <v>35.250177851553197</v>
      </c>
      <c r="AJ660">
        <v>12.243811551769999</v>
      </c>
      <c r="AK660" t="str">
        <f>IF(AND(Table2[[#This Row],[20D EMA]]&gt;Table2[[#This Row],[50D EMA]],Table2[[#This Row],[50D EMA]]&gt;Table2[[#This Row],[200D EMA]]),"Uptrend","Downtrend/NoTrend")</f>
        <v>Downtrend/NoTrend</v>
      </c>
      <c r="AL660">
        <v>-0.16</v>
      </c>
      <c r="AM660" t="s">
        <v>3180</v>
      </c>
      <c r="AN660">
        <v>-18.68</v>
      </c>
      <c r="AO660" t="s">
        <v>3180</v>
      </c>
      <c r="AP660">
        <v>-4.6250143485800997E-2</v>
      </c>
      <c r="AQ660">
        <f>(Table2[[#This Row],[Sharpe Ratio]]-AVERAGE(Table2[Sharpe Ratio]))/_xlfn.STDEV.P(Table2[Sharpe Ratio])</f>
        <v>-1.2364490539002948</v>
      </c>
      <c r="AR6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0">
        <f>_xlfn.RANK.AVG(Table2[[#This Row],[1Y Return vs Nifty Z-Score]],Table2[1Y Return vs Nifty Z-Score])</f>
        <v>565</v>
      </c>
      <c r="AT660">
        <f>_xlfn.RANK.AVG(Table2[[#This Row],[6M Return vs Nifty Z-Score]],Table2[6M Return vs Nifty Z-Score])</f>
        <v>586</v>
      </c>
      <c r="AU660">
        <f>_xlfn.RANK.AVG(Table2[[#This Row],[Sharpe Ratio Z-Score]],Table2[Sharpe Ratio Z-Score])</f>
        <v>653</v>
      </c>
      <c r="AV660">
        <f>(Table2[[#This Row],[Rank 1Y]]+Table2[[#This Row],[Rank 6M]]+Table2[[#This Row],[Rank Sharpe]])/3</f>
        <v>601.33333333333337</v>
      </c>
    </row>
    <row r="661" spans="1:48" hidden="1" x14ac:dyDescent="0.3">
      <c r="A661" t="s">
        <v>1224</v>
      </c>
      <c r="B661" t="s">
        <v>1225</v>
      </c>
      <c r="C661" t="s">
        <v>3136</v>
      </c>
      <c r="D661" t="s">
        <v>21</v>
      </c>
      <c r="E661">
        <v>9589.8845079876592</v>
      </c>
      <c r="F661">
        <v>1538.5</v>
      </c>
      <c r="G661">
        <v>-29.188421944979201</v>
      </c>
      <c r="H661">
        <f>(Table2[[#This Row],[1Y Return vs Nifty]]-AVERAGE(Table2[1Y Return vs Nifty]))/_xlfn.STDEV.P(Table2[1Y Return vs Nifty])</f>
        <v>-0.90771856154196207</v>
      </c>
      <c r="I661">
        <v>3.1308206324466599</v>
      </c>
      <c r="J661">
        <f>(Table2[[#This Row],[1M Return vs Nifty]]-AVERAGE(Table2[1M Return vs Nifty]))/_xlfn.STDEV.P(Table2[1M Return vs Nifty])</f>
        <v>0.30586596047680664</v>
      </c>
      <c r="K661">
        <v>-8.3050395359469196</v>
      </c>
      <c r="L661">
        <f>(Table2[[#This Row],[6M Return vs Nifty]]-AVERAGE(Table2[6M Return vs Nifty]))/_xlfn.STDEV.P(Table2[6M Return vs Nifty])</f>
        <v>-0.48840676084310092</v>
      </c>
      <c r="M661">
        <v>0.51359324301579401</v>
      </c>
      <c r="N661">
        <f>(Table2[[#This Row],[1W Return vs Nifty]]-AVERAGE(Table2[1W Return vs Nifty]))/_xlfn.STDEV.P(Table2[1W Return vs Nifty])</f>
        <v>-0.14849808593642108</v>
      </c>
      <c r="O661">
        <v>1539.19</v>
      </c>
      <c r="P661">
        <v>1565.4921931081999</v>
      </c>
      <c r="Q661">
        <v>1576.0596767509901</v>
      </c>
      <c r="R661">
        <v>44.653058085281998</v>
      </c>
      <c r="S661" s="1">
        <f>(Table2[[#This Row],[Close Price]]-Table2[[#This Row],[20D EMA]])/Table2[[#This Row],[20D EMA]]</f>
        <v>-4.4828773575715443E-4</v>
      </c>
      <c r="T661" s="1">
        <f>(Table2[[#This Row],[Close Price]]-Table2[[#This Row],[50D EMA]])/Table2[[#This Row],[50D EMA]]</f>
        <v>-1.7241985125846182E-2</v>
      </c>
      <c r="U661" s="1">
        <f>(Table2[[#This Row],[Close Price]]-Table2[[#This Row],[200D EMA]])/Table2[[#This Row],[200D EMA]]</f>
        <v>-2.3831379804360252E-2</v>
      </c>
      <c r="V661">
        <v>0.59474602207860106</v>
      </c>
      <c r="W661">
        <v>1521.05</v>
      </c>
      <c r="X661">
        <v>1549</v>
      </c>
      <c r="Y661">
        <v>1491.5</v>
      </c>
      <c r="Z661">
        <v>1549</v>
      </c>
      <c r="AA661">
        <v>1521.05</v>
      </c>
      <c r="AB661">
        <v>1549</v>
      </c>
      <c r="AC661" s="1">
        <f>(Table2[[#This Row],[Close Price]]/Table2[[#This Row],[Day Low]])-1</f>
        <v>1.1472338187436426E-2</v>
      </c>
      <c r="AD661" s="1">
        <f>(Table2[[#This Row],[Day High]]/Table2[[#This Row],[Close Price]])-1</f>
        <v>6.8248293792654291E-3</v>
      </c>
      <c r="AE661" s="1">
        <f>(Table2[[#This Row],[Close Price]]/Table2[[#This Row],[Current Week Low]])-1</f>
        <v>3.1511900771035828E-2</v>
      </c>
      <c r="AF661" s="1">
        <f>(Table2[[#This Row],[Current Week High]]/Table2[[#This Row],[Close Price]])-1</f>
        <v>6.8248293792654291E-3</v>
      </c>
      <c r="AG661" s="1">
        <f>(Table2[[#This Row],[Close Price]]/Table2[[#This Row],[Current Month Low]])-1</f>
        <v>1.1472338187436426E-2</v>
      </c>
      <c r="AH661" s="1">
        <f>(Table2[[#This Row],[Current Month High]]/Table2[[#This Row],[Close Price]])-1</f>
        <v>6.8248293792654291E-3</v>
      </c>
      <c r="AI661">
        <v>26.256093597660001</v>
      </c>
      <c r="AJ661">
        <v>10.998881714223799</v>
      </c>
      <c r="AK661" t="str">
        <f>IF(AND(Table2[[#This Row],[20D EMA]]&gt;Table2[[#This Row],[50D EMA]],Table2[[#This Row],[50D EMA]]&gt;Table2[[#This Row],[200D EMA]]),"Uptrend","Downtrend/NoTrend")</f>
        <v>Downtrend/NoTrend</v>
      </c>
      <c r="AL661">
        <v>-0.01</v>
      </c>
      <c r="AM661" t="s">
        <v>3180</v>
      </c>
      <c r="AN661">
        <v>-2.73</v>
      </c>
      <c r="AO661" t="s">
        <v>3180</v>
      </c>
      <c r="AP661">
        <v>-6.7321547920886002E-2</v>
      </c>
      <c r="AQ661">
        <f>(Table2[[#This Row],[Sharpe Ratio]]-AVERAGE(Table2[Sharpe Ratio]))/_xlfn.STDEV.P(Table2[Sharpe Ratio])</f>
        <v>-1.48676545168106</v>
      </c>
      <c r="AR6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1">
        <f>_xlfn.RANK.AVG(Table2[[#This Row],[1Y Return vs Nifty Z-Score]],Table2[1Y Return vs Nifty Z-Score])</f>
        <v>632</v>
      </c>
      <c r="AT661">
        <f>_xlfn.RANK.AVG(Table2[[#This Row],[6M Return vs Nifty Z-Score]],Table2[6M Return vs Nifty Z-Score])</f>
        <v>485</v>
      </c>
      <c r="AU661">
        <f>_xlfn.RANK.AVG(Table2[[#This Row],[Sharpe Ratio Z-Score]],Table2[Sharpe Ratio Z-Score])</f>
        <v>687</v>
      </c>
      <c r="AV661">
        <f>(Table2[[#This Row],[Rank 1Y]]+Table2[[#This Row],[Rank 6M]]+Table2[[#This Row],[Rank Sharpe]])/3</f>
        <v>601.33333333333337</v>
      </c>
    </row>
    <row r="662" spans="1:48" hidden="1" x14ac:dyDescent="0.3">
      <c r="A662" t="s">
        <v>1170</v>
      </c>
      <c r="B662" t="s">
        <v>1171</v>
      </c>
      <c r="C662" t="s">
        <v>3146</v>
      </c>
      <c r="D662" t="s">
        <v>244</v>
      </c>
      <c r="E662">
        <v>10351.589872078501</v>
      </c>
      <c r="F662">
        <v>530.85</v>
      </c>
      <c r="G662">
        <v>-12.9137645895142</v>
      </c>
      <c r="H662">
        <f>(Table2[[#This Row],[1Y Return vs Nifty]]-AVERAGE(Table2[1Y Return vs Nifty]))/_xlfn.STDEV.P(Table2[1Y Return vs Nifty])</f>
        <v>-0.63275871130778916</v>
      </c>
      <c r="I662">
        <v>-4.5517621864009197</v>
      </c>
      <c r="J662">
        <f>(Table2[[#This Row],[1M Return vs Nifty]]-AVERAGE(Table2[1M Return vs Nifty]))/_xlfn.STDEV.P(Table2[1M Return vs Nifty])</f>
        <v>-0.51510830709840505</v>
      </c>
      <c r="K662">
        <v>-27.888807327085001</v>
      </c>
      <c r="L662">
        <f>(Table2[[#This Row],[6M Return vs Nifty]]-AVERAGE(Table2[6M Return vs Nifty]))/_xlfn.STDEV.P(Table2[6M Return vs Nifty])</f>
        <v>-1.1696649543132163</v>
      </c>
      <c r="M662">
        <v>2.1726458858476398</v>
      </c>
      <c r="N662">
        <f>(Table2[[#This Row],[1W Return vs Nifty]]-AVERAGE(Table2[1W Return vs Nifty]))/_xlfn.STDEV.P(Table2[1W Return vs Nifty])</f>
        <v>0.16660259547168954</v>
      </c>
      <c r="O662">
        <v>539.54</v>
      </c>
      <c r="P662">
        <v>547.13022928209705</v>
      </c>
      <c r="Q662">
        <v>547.62255348213296</v>
      </c>
      <c r="R662">
        <v>41.560971018036099</v>
      </c>
      <c r="S662" s="1">
        <f>(Table2[[#This Row],[Close Price]]-Table2[[#This Row],[20D EMA]])/Table2[[#This Row],[20D EMA]]</f>
        <v>-1.6106312784964862E-2</v>
      </c>
      <c r="T662" s="1">
        <f>(Table2[[#This Row],[Close Price]]-Table2[[#This Row],[50D EMA]])/Table2[[#This Row],[50D EMA]]</f>
        <v>-2.9755674994340401E-2</v>
      </c>
      <c r="U662" s="1">
        <f>(Table2[[#This Row],[Close Price]]-Table2[[#This Row],[200D EMA]])/Table2[[#This Row],[200D EMA]]</f>
        <v>-3.0627945060849589E-2</v>
      </c>
      <c r="V662">
        <v>0.33358474694962698</v>
      </c>
      <c r="W662">
        <v>528.29999999999995</v>
      </c>
      <c r="X662">
        <v>535.35</v>
      </c>
      <c r="Y662">
        <v>490</v>
      </c>
      <c r="Z662">
        <v>535.35</v>
      </c>
      <c r="AA662">
        <v>528.29999999999995</v>
      </c>
      <c r="AB662">
        <v>535.35</v>
      </c>
      <c r="AC662" s="1">
        <f>(Table2[[#This Row],[Close Price]]/Table2[[#This Row],[Day Low]])-1</f>
        <v>4.8268029528677481E-3</v>
      </c>
      <c r="AD662" s="1">
        <f>(Table2[[#This Row],[Day High]]/Table2[[#This Row],[Close Price]])-1</f>
        <v>8.4769708957332934E-3</v>
      </c>
      <c r="AE662" s="1">
        <f>(Table2[[#This Row],[Close Price]]/Table2[[#This Row],[Current Week Low]])-1</f>
        <v>8.3367346938775455E-2</v>
      </c>
      <c r="AF662" s="1">
        <f>(Table2[[#This Row],[Current Week High]]/Table2[[#This Row],[Close Price]])-1</f>
        <v>8.4769708957332934E-3</v>
      </c>
      <c r="AG662" s="1">
        <f>(Table2[[#This Row],[Close Price]]/Table2[[#This Row],[Current Month Low]])-1</f>
        <v>4.8268029528677481E-3</v>
      </c>
      <c r="AH662" s="1">
        <f>(Table2[[#This Row],[Current Month High]]/Table2[[#This Row],[Close Price]])-1</f>
        <v>8.4769708957332934E-3</v>
      </c>
      <c r="AI662">
        <v>33.634736742959397</v>
      </c>
      <c r="AJ662">
        <v>19.292134831460601</v>
      </c>
      <c r="AK662" t="str">
        <f>IF(AND(Table2[[#This Row],[20D EMA]]&gt;Table2[[#This Row],[50D EMA]],Table2[[#This Row],[50D EMA]]&gt;Table2[[#This Row],[200D EMA]]),"Uptrend","Downtrend/NoTrend")</f>
        <v>Downtrend/NoTrend</v>
      </c>
      <c r="AL662">
        <v>0.03</v>
      </c>
      <c r="AM662" t="s">
        <v>3181</v>
      </c>
      <c r="AN662">
        <v>-9.9700000000000006</v>
      </c>
      <c r="AO662" t="s">
        <v>3180</v>
      </c>
      <c r="AP662">
        <v>-1.4852151074634E-2</v>
      </c>
      <c r="AQ662">
        <f>(Table2[[#This Row],[Sharpe Ratio]]-AVERAGE(Table2[Sharpe Ratio]))/_xlfn.STDEV.P(Table2[Sharpe Ratio])</f>
        <v>-0.86345861645110589</v>
      </c>
      <c r="AR6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2">
        <f>_xlfn.RANK.AVG(Table2[[#This Row],[1Y Return vs Nifty Z-Score]],Table2[1Y Return vs Nifty Z-Score])</f>
        <v>533</v>
      </c>
      <c r="AT662">
        <f>_xlfn.RANK.AVG(Table2[[#This Row],[6M Return vs Nifty Z-Score]],Table2[6M Return vs Nifty Z-Score])</f>
        <v>685</v>
      </c>
      <c r="AU662">
        <f>_xlfn.RANK.AVG(Table2[[#This Row],[Sharpe Ratio Z-Score]],Table2[Sharpe Ratio Z-Score])</f>
        <v>587</v>
      </c>
      <c r="AV662">
        <f>(Table2[[#This Row],[Rank 1Y]]+Table2[[#This Row],[Rank 6M]]+Table2[[#This Row],[Rank Sharpe]])/3</f>
        <v>601.66666666666663</v>
      </c>
    </row>
    <row r="663" spans="1:48" hidden="1" x14ac:dyDescent="0.3">
      <c r="A663" t="s">
        <v>2017</v>
      </c>
      <c r="B663" t="s">
        <v>2018</v>
      </c>
      <c r="C663" t="s">
        <v>3141</v>
      </c>
      <c r="D663" t="s">
        <v>202</v>
      </c>
      <c r="E663">
        <v>3206.4398751619501</v>
      </c>
      <c r="F663">
        <v>206.87</v>
      </c>
      <c r="G663">
        <v>-49.062830898726297</v>
      </c>
      <c r="H663">
        <f>(Table2[[#This Row],[1Y Return vs Nifty]]-AVERAGE(Table2[1Y Return vs Nifty]))/_xlfn.STDEV.P(Table2[1Y Return vs Nifty])</f>
        <v>-1.2434961075792055</v>
      </c>
      <c r="I663">
        <v>0.934522650927603</v>
      </c>
      <c r="J663">
        <f>(Table2[[#This Row],[1M Return vs Nifty]]-AVERAGE(Table2[1M Return vs Nifty]))/_xlfn.STDEV.P(Table2[1M Return vs Nifty])</f>
        <v>7.1165708065470207E-2</v>
      </c>
      <c r="K663">
        <v>-17.613908668438601</v>
      </c>
      <c r="L663">
        <f>(Table2[[#This Row],[6M Return vs Nifty]]-AVERAGE(Table2[6M Return vs Nifty]))/_xlfn.STDEV.P(Table2[6M Return vs Nifty])</f>
        <v>-0.81223328064695233</v>
      </c>
      <c r="M663">
        <v>1.73540524268243</v>
      </c>
      <c r="N663">
        <f>(Table2[[#This Row],[1W Return vs Nifty]]-AVERAGE(Table2[1W Return vs Nifty]))/_xlfn.STDEV.P(Table2[1W Return vs Nifty])</f>
        <v>8.3558320055865748E-2</v>
      </c>
      <c r="O663">
        <v>205.82</v>
      </c>
      <c r="P663">
        <v>212.17632082900599</v>
      </c>
      <c r="Q663">
        <v>224.34407139356799</v>
      </c>
      <c r="R663">
        <v>48.241556883039401</v>
      </c>
      <c r="S663" s="1">
        <f>(Table2[[#This Row],[Close Price]]-Table2[[#This Row],[20D EMA]])/Table2[[#This Row],[20D EMA]]</f>
        <v>5.1015450393548318E-3</v>
      </c>
      <c r="T663" s="1">
        <f>(Table2[[#This Row],[Close Price]]-Table2[[#This Row],[50D EMA]])/Table2[[#This Row],[50D EMA]]</f>
        <v>-2.5009015182624338E-2</v>
      </c>
      <c r="U663" s="1">
        <f>(Table2[[#This Row],[Close Price]]-Table2[[#This Row],[200D EMA]])/Table2[[#This Row],[200D EMA]]</f>
        <v>-7.7889606286555821E-2</v>
      </c>
      <c r="V663">
        <v>0.66582507658311496</v>
      </c>
      <c r="W663">
        <v>204.81</v>
      </c>
      <c r="X663">
        <v>208.69</v>
      </c>
      <c r="Y663">
        <v>188.85</v>
      </c>
      <c r="Z663">
        <v>208.69</v>
      </c>
      <c r="AA663">
        <v>204.81</v>
      </c>
      <c r="AB663">
        <v>208.69</v>
      </c>
      <c r="AC663" s="1">
        <f>(Table2[[#This Row],[Close Price]]/Table2[[#This Row],[Day Low]])-1</f>
        <v>1.0058102631707477E-2</v>
      </c>
      <c r="AD663" s="1">
        <f>(Table2[[#This Row],[Day High]]/Table2[[#This Row],[Close Price]])-1</f>
        <v>8.7977957171170296E-3</v>
      </c>
      <c r="AE663" s="1">
        <f>(Table2[[#This Row],[Close Price]]/Table2[[#This Row],[Current Week Low]])-1</f>
        <v>9.5419645221074934E-2</v>
      </c>
      <c r="AF663" s="1">
        <f>(Table2[[#This Row],[Current Week High]]/Table2[[#This Row],[Close Price]])-1</f>
        <v>8.7977957171170296E-3</v>
      </c>
      <c r="AG663" s="1">
        <f>(Table2[[#This Row],[Close Price]]/Table2[[#This Row],[Current Month Low]])-1</f>
        <v>1.0058102631707477E-2</v>
      </c>
      <c r="AH663" s="1">
        <f>(Table2[[#This Row],[Current Month High]]/Table2[[#This Row],[Close Price]])-1</f>
        <v>8.7977957171170296E-3</v>
      </c>
      <c r="AI663">
        <v>44.003480446657299</v>
      </c>
      <c r="AJ663">
        <v>9.5419645221074898</v>
      </c>
      <c r="AK663" t="str">
        <f>IF(AND(Table2[[#This Row],[20D EMA]]&gt;Table2[[#This Row],[50D EMA]],Table2[[#This Row],[50D EMA]]&gt;Table2[[#This Row],[200D EMA]]),"Uptrend","Downtrend/NoTrend")</f>
        <v>Downtrend/NoTrend</v>
      </c>
      <c r="AL663">
        <v>0.03</v>
      </c>
      <c r="AM663" t="s">
        <v>3181</v>
      </c>
      <c r="AN663">
        <v>-3.67</v>
      </c>
      <c r="AO663" t="s">
        <v>3180</v>
      </c>
      <c r="AP663">
        <v>1.2726054697999999E-3</v>
      </c>
      <c r="AQ663">
        <f>(Table2[[#This Row],[Sharpe Ratio]]-AVERAGE(Table2[Sharpe Ratio]))/_xlfn.STDEV.P(Table2[Sharpe Ratio])</f>
        <v>-0.67190560508305963</v>
      </c>
      <c r="AR6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3">
        <f>_xlfn.RANK.AVG(Table2[[#This Row],[1Y Return vs Nifty Z-Score]],Table2[1Y Return vs Nifty Z-Score])</f>
        <v>707</v>
      </c>
      <c r="AT663">
        <f>_xlfn.RANK.AVG(Table2[[#This Row],[6M Return vs Nifty Z-Score]],Table2[6M Return vs Nifty Z-Score])</f>
        <v>602</v>
      </c>
      <c r="AU663">
        <f>_xlfn.RANK.AVG(Table2[[#This Row],[Sharpe Ratio Z-Score]],Table2[Sharpe Ratio Z-Score])</f>
        <v>498</v>
      </c>
      <c r="AV663">
        <f>(Table2[[#This Row],[Rank 1Y]]+Table2[[#This Row],[Rank 6M]]+Table2[[#This Row],[Rank Sharpe]])/3</f>
        <v>602.33333333333337</v>
      </c>
    </row>
    <row r="664" spans="1:48" hidden="1" x14ac:dyDescent="0.3">
      <c r="A664" t="s">
        <v>2220</v>
      </c>
      <c r="B664" t="s">
        <v>2221</v>
      </c>
      <c r="C664" t="s">
        <v>3137</v>
      </c>
      <c r="D664" t="s">
        <v>373</v>
      </c>
      <c r="E664">
        <v>2550.7104585357201</v>
      </c>
      <c r="F664">
        <v>1843.4</v>
      </c>
      <c r="G664">
        <v>-34.009227733971301</v>
      </c>
      <c r="H664">
        <f>(Table2[[#This Row],[1Y Return vs Nifty]]-AVERAGE(Table2[1Y Return vs Nifty]))/_xlfn.STDEV.P(Table2[1Y Return vs Nifty])</f>
        <v>-0.98916593144951925</v>
      </c>
      <c r="I664">
        <v>-2.8393534260929698</v>
      </c>
      <c r="J664">
        <f>(Table2[[#This Row],[1M Return vs Nifty]]-AVERAGE(Table2[1M Return vs Nifty]))/_xlfn.STDEV.P(Table2[1M Return vs Nifty])</f>
        <v>-0.33211730512257759</v>
      </c>
      <c r="K664">
        <v>-6.2103182885785397</v>
      </c>
      <c r="L664">
        <f>(Table2[[#This Row],[6M Return vs Nifty]]-AVERAGE(Table2[6M Return vs Nifty]))/_xlfn.STDEV.P(Table2[6M Return vs Nifty])</f>
        <v>-0.41553794274715689</v>
      </c>
      <c r="M664">
        <v>6.7152267649622797</v>
      </c>
      <c r="N664">
        <f>(Table2[[#This Row],[1W Return vs Nifty]]-AVERAGE(Table2[1W Return vs Nifty]))/_xlfn.STDEV.P(Table2[1W Return vs Nifty])</f>
        <v>1.0293662555308805</v>
      </c>
      <c r="O664">
        <v>1836.21</v>
      </c>
      <c r="P664">
        <v>1957.14310659694</v>
      </c>
      <c r="Q664">
        <v>1958.26210743464</v>
      </c>
      <c r="R664">
        <v>49.929314606097599</v>
      </c>
      <c r="S664" s="1">
        <f>(Table2[[#This Row],[Close Price]]-Table2[[#This Row],[20D EMA]])/Table2[[#This Row],[20D EMA]]</f>
        <v>3.91567413313295E-3</v>
      </c>
      <c r="T664" s="1">
        <f>(Table2[[#This Row],[Close Price]]-Table2[[#This Row],[50D EMA]])/Table2[[#This Row],[50D EMA]]</f>
        <v>-5.8116908371976563E-2</v>
      </c>
      <c r="U664" s="1">
        <f>(Table2[[#This Row],[Close Price]]-Table2[[#This Row],[200D EMA]])/Table2[[#This Row],[200D EMA]]</f>
        <v>-5.8655124356724361E-2</v>
      </c>
      <c r="V664">
        <v>0.43679655946326101</v>
      </c>
      <c r="W664">
        <v>1816</v>
      </c>
      <c r="X664">
        <v>1848.95</v>
      </c>
      <c r="Y664">
        <v>1648.85</v>
      </c>
      <c r="Z664">
        <v>1848.95</v>
      </c>
      <c r="AA664">
        <v>1816</v>
      </c>
      <c r="AB664">
        <v>1848.95</v>
      </c>
      <c r="AC664" s="1">
        <f>(Table2[[#This Row],[Close Price]]/Table2[[#This Row],[Day Low]])-1</f>
        <v>1.5088105726872358E-2</v>
      </c>
      <c r="AD664" s="1">
        <f>(Table2[[#This Row],[Day High]]/Table2[[#This Row],[Close Price]])-1</f>
        <v>3.0107410220245878E-3</v>
      </c>
      <c r="AE664" s="1">
        <f>(Table2[[#This Row],[Close Price]]/Table2[[#This Row],[Current Week Low]])-1</f>
        <v>0.11799132728871653</v>
      </c>
      <c r="AF664" s="1">
        <f>(Table2[[#This Row],[Current Week High]]/Table2[[#This Row],[Close Price]])-1</f>
        <v>3.0107410220245878E-3</v>
      </c>
      <c r="AG664" s="1">
        <f>(Table2[[#This Row],[Close Price]]/Table2[[#This Row],[Current Month Low]])-1</f>
        <v>1.5088105726872358E-2</v>
      </c>
      <c r="AH664" s="1">
        <f>(Table2[[#This Row],[Current Month High]]/Table2[[#This Row],[Close Price]])-1</f>
        <v>3.0107410220245878E-3</v>
      </c>
      <c r="AI664">
        <v>38.871107735705699</v>
      </c>
      <c r="AJ664">
        <v>20.404964075767399</v>
      </c>
      <c r="AK664" t="str">
        <f>IF(AND(Table2[[#This Row],[20D EMA]]&gt;Table2[[#This Row],[50D EMA]],Table2[[#This Row],[50D EMA]]&gt;Table2[[#This Row],[200D EMA]]),"Uptrend","Downtrend/NoTrend")</f>
        <v>Downtrend/NoTrend</v>
      </c>
      <c r="AL664">
        <v>-0.16</v>
      </c>
      <c r="AM664" t="s">
        <v>3180</v>
      </c>
      <c r="AN664">
        <v>-2.95</v>
      </c>
      <c r="AO664" t="s">
        <v>3180</v>
      </c>
      <c r="AP664">
        <v>-6.9913622163917999E-2</v>
      </c>
      <c r="AQ664">
        <f>(Table2[[#This Row],[Sharpe Ratio]]-AVERAGE(Table2[Sharpe Ratio]))/_xlfn.STDEV.P(Table2[Sharpe Ratio])</f>
        <v>-1.5175578314341498</v>
      </c>
      <c r="AR6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4">
        <f>_xlfn.RANK.AVG(Table2[[#This Row],[1Y Return vs Nifty Z-Score]],Table2[1Y Return vs Nifty Z-Score])</f>
        <v>656</v>
      </c>
      <c r="AT664">
        <f>_xlfn.RANK.AVG(Table2[[#This Row],[6M Return vs Nifty Z-Score]],Table2[6M Return vs Nifty Z-Score])</f>
        <v>463</v>
      </c>
      <c r="AU664">
        <f>_xlfn.RANK.AVG(Table2[[#This Row],[Sharpe Ratio Z-Score]],Table2[Sharpe Ratio Z-Score])</f>
        <v>689</v>
      </c>
      <c r="AV664">
        <f>(Table2[[#This Row],[Rank 1Y]]+Table2[[#This Row],[Rank 6M]]+Table2[[#This Row],[Rank Sharpe]])/3</f>
        <v>602.66666666666663</v>
      </c>
    </row>
    <row r="665" spans="1:48" hidden="1" x14ac:dyDescent="0.3">
      <c r="A665" t="s">
        <v>52</v>
      </c>
      <c r="B665" t="s">
        <v>53</v>
      </c>
      <c r="C665" t="s">
        <v>3135</v>
      </c>
      <c r="D665" t="s">
        <v>54</v>
      </c>
      <c r="E665">
        <v>426148.27362575999</v>
      </c>
      <c r="F665">
        <v>6923.6</v>
      </c>
      <c r="G665">
        <v>-35.328881324286399</v>
      </c>
      <c r="H665">
        <f>(Table2[[#This Row],[1Y Return vs Nifty]]-AVERAGE(Table2[1Y Return vs Nifty]))/_xlfn.STDEV.P(Table2[1Y Return vs Nifty])</f>
        <v>-1.0114614394672155</v>
      </c>
      <c r="I665">
        <v>-4.5786371576537004</v>
      </c>
      <c r="J665">
        <f>(Table2[[#This Row],[1M Return vs Nifty]]-AVERAGE(Table2[1M Return vs Nifty]))/_xlfn.STDEV.P(Table2[1M Return vs Nifty])</f>
        <v>-0.51798021363825097</v>
      </c>
      <c r="K665">
        <v>-6.9240545262070698</v>
      </c>
      <c r="L665">
        <f>(Table2[[#This Row],[6M Return vs Nifty]]-AVERAGE(Table2[6M Return vs Nifty]))/_xlfn.STDEV.P(Table2[6M Return vs Nifty])</f>
        <v>-0.44036660008453599</v>
      </c>
      <c r="M665">
        <v>-2.5512511004640799</v>
      </c>
      <c r="N665">
        <f>(Table2[[#This Row],[1W Return vs Nifty]]-AVERAGE(Table2[1W Return vs Nifty]))/_xlfn.STDEV.P(Table2[1W Return vs Nifty])</f>
        <v>-0.7305980845186747</v>
      </c>
      <c r="O665">
        <v>7034.59</v>
      </c>
      <c r="P665">
        <v>7109.8737113034604</v>
      </c>
      <c r="Q665">
        <v>7053.1824368298603</v>
      </c>
      <c r="R665">
        <v>45.359121073369799</v>
      </c>
      <c r="S665" s="1">
        <f>(Table2[[#This Row],[Close Price]]-Table2[[#This Row],[20D EMA]])/Table2[[#This Row],[20D EMA]]</f>
        <v>-1.5777749662737952E-2</v>
      </c>
      <c r="T665" s="1">
        <f>(Table2[[#This Row],[Close Price]]-Table2[[#This Row],[50D EMA]])/Table2[[#This Row],[50D EMA]]</f>
        <v>-2.6199299575084895E-2</v>
      </c>
      <c r="U665" s="1">
        <f>(Table2[[#This Row],[Close Price]]-Table2[[#This Row],[200D EMA]])/Table2[[#This Row],[200D EMA]]</f>
        <v>-1.8372194111017828E-2</v>
      </c>
      <c r="V665">
        <v>0.98489687876370602</v>
      </c>
      <c r="W665">
        <v>6902</v>
      </c>
      <c r="X665">
        <v>6944.55</v>
      </c>
      <c r="Y665">
        <v>6802.2</v>
      </c>
      <c r="Z665">
        <v>7060</v>
      </c>
      <c r="AA665">
        <v>6902</v>
      </c>
      <c r="AB665">
        <v>6944.55</v>
      </c>
      <c r="AC665" s="1">
        <f>(Table2[[#This Row],[Close Price]]/Table2[[#This Row],[Day Low]])-1</f>
        <v>3.1295276731382327E-3</v>
      </c>
      <c r="AD665" s="1">
        <f>(Table2[[#This Row],[Day High]]/Table2[[#This Row],[Close Price]])-1</f>
        <v>3.025882488878695E-3</v>
      </c>
      <c r="AE665" s="1">
        <f>(Table2[[#This Row],[Close Price]]/Table2[[#This Row],[Current Week Low]])-1</f>
        <v>1.7847167092999383E-2</v>
      </c>
      <c r="AF665" s="1">
        <f>(Table2[[#This Row],[Current Week High]]/Table2[[#This Row],[Close Price]])-1</f>
        <v>1.9700733722340935E-2</v>
      </c>
      <c r="AG665" s="1">
        <f>(Table2[[#This Row],[Close Price]]/Table2[[#This Row],[Current Month Low]])-1</f>
        <v>3.1295276731382327E-3</v>
      </c>
      <c r="AH665" s="1">
        <f>(Table2[[#This Row],[Current Month High]]/Table2[[#This Row],[Close Price]])-1</f>
        <v>3.025882488878695E-3</v>
      </c>
      <c r="AI665">
        <v>13.0914553122653</v>
      </c>
      <c r="AJ665">
        <v>11.8911406315653</v>
      </c>
      <c r="AK665" t="str">
        <f>IF(AND(Table2[[#This Row],[20D EMA]]&gt;Table2[[#This Row],[50D EMA]],Table2[[#This Row],[50D EMA]]&gt;Table2[[#This Row],[200D EMA]]),"Uptrend","Downtrend/NoTrend")</f>
        <v>Downtrend/NoTrend</v>
      </c>
      <c r="AL665">
        <v>0.01</v>
      </c>
      <c r="AM665" t="s">
        <v>3181</v>
      </c>
      <c r="AN665">
        <v>-0.47</v>
      </c>
      <c r="AO665" t="s">
        <v>3180</v>
      </c>
      <c r="AP665">
        <v>-6.3242166682189002E-2</v>
      </c>
      <c r="AQ665">
        <f>(Table2[[#This Row],[Sharpe Ratio]]-AVERAGE(Table2[Sharpe Ratio]))/_xlfn.STDEV.P(Table2[Sharpe Ratio])</f>
        <v>-1.4383047038466716</v>
      </c>
      <c r="AR6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5">
        <f>_xlfn.RANK.AVG(Table2[[#This Row],[1Y Return vs Nifty Z-Score]],Table2[1Y Return vs Nifty Z-Score])</f>
        <v>663</v>
      </c>
      <c r="AT665">
        <f>_xlfn.RANK.AVG(Table2[[#This Row],[6M Return vs Nifty Z-Score]],Table2[6M Return vs Nifty Z-Score])</f>
        <v>466</v>
      </c>
      <c r="AU665">
        <f>_xlfn.RANK.AVG(Table2[[#This Row],[Sharpe Ratio Z-Score]],Table2[Sharpe Ratio Z-Score])</f>
        <v>680</v>
      </c>
      <c r="AV665">
        <f>(Table2[[#This Row],[Rank 1Y]]+Table2[[#This Row],[Rank 6M]]+Table2[[#This Row],[Rank Sharpe]])/3</f>
        <v>603</v>
      </c>
    </row>
    <row r="666" spans="1:48" hidden="1" x14ac:dyDescent="0.3">
      <c r="A666" t="s">
        <v>459</v>
      </c>
      <c r="B666" t="s">
        <v>460</v>
      </c>
      <c r="C666" t="s">
        <v>3135</v>
      </c>
      <c r="D666" t="s">
        <v>24</v>
      </c>
      <c r="E666">
        <v>48225.264758773701</v>
      </c>
      <c r="F666">
        <v>67.150000000000006</v>
      </c>
      <c r="G666">
        <v>-45.191707453499902</v>
      </c>
      <c r="H666">
        <f>(Table2[[#This Row],[1Y Return vs Nifty]]-AVERAGE(Table2[1Y Return vs Nifty]))/_xlfn.STDEV.P(Table2[1Y Return vs Nifty])</f>
        <v>-1.1780935925222589</v>
      </c>
      <c r="I666">
        <v>-6.2958381723268699</v>
      </c>
      <c r="J666">
        <f>(Table2[[#This Row],[1M Return vs Nifty]]-AVERAGE(Table2[1M Return vs Nifty]))/_xlfn.STDEV.P(Table2[1M Return vs Nifty])</f>
        <v>-0.70148332431635863</v>
      </c>
      <c r="K666">
        <v>-25.176176666438</v>
      </c>
      <c r="L666">
        <f>(Table2[[#This Row],[6M Return vs Nifty]]-AVERAGE(Table2[6M Return vs Nifty]))/_xlfn.STDEV.P(Table2[6M Return vs Nifty])</f>
        <v>-1.0753009951847656</v>
      </c>
      <c r="M666">
        <v>-2.96692717911121</v>
      </c>
      <c r="N666">
        <f>(Table2[[#This Row],[1W Return vs Nifty]]-AVERAGE(Table2[1W Return vs Nifty]))/_xlfn.STDEV.P(Table2[1W Return vs Nifty])</f>
        <v>-0.80954664362117068</v>
      </c>
      <c r="O666">
        <v>69.349999999999994</v>
      </c>
      <c r="P666">
        <v>71.577946609892393</v>
      </c>
      <c r="Q666">
        <v>76.077941188429193</v>
      </c>
      <c r="R666">
        <v>47.024815939998199</v>
      </c>
      <c r="S666" s="1">
        <f>(Table2[[#This Row],[Close Price]]-Table2[[#This Row],[20D EMA]])/Table2[[#This Row],[20D EMA]]</f>
        <v>-3.172314347512601E-2</v>
      </c>
      <c r="T666" s="1">
        <f>(Table2[[#This Row],[Close Price]]-Table2[[#This Row],[50D EMA]])/Table2[[#This Row],[50D EMA]]</f>
        <v>-6.1861883717133984E-2</v>
      </c>
      <c r="U666" s="1">
        <f>(Table2[[#This Row],[Close Price]]-Table2[[#This Row],[200D EMA]])/Table2[[#This Row],[200D EMA]]</f>
        <v>-0.11735256040008415</v>
      </c>
      <c r="V666">
        <v>1.7803895282517701</v>
      </c>
      <c r="W666">
        <v>66.5</v>
      </c>
      <c r="X666">
        <v>67.62</v>
      </c>
      <c r="Y666">
        <v>59.3</v>
      </c>
      <c r="Z666">
        <v>70.59</v>
      </c>
      <c r="AA666">
        <v>66.5</v>
      </c>
      <c r="AB666">
        <v>67.62</v>
      </c>
      <c r="AC666" s="1">
        <f>(Table2[[#This Row],[Close Price]]/Table2[[#This Row],[Day Low]])-1</f>
        <v>9.7744360902256577E-3</v>
      </c>
      <c r="AD666" s="1">
        <f>(Table2[[#This Row],[Day High]]/Table2[[#This Row],[Close Price]])-1</f>
        <v>6.99925539836177E-3</v>
      </c>
      <c r="AE666" s="1">
        <f>(Table2[[#This Row],[Close Price]]/Table2[[#This Row],[Current Week Low]])-1</f>
        <v>0.13237774030354155</v>
      </c>
      <c r="AF666" s="1">
        <f>(Table2[[#This Row],[Current Week High]]/Table2[[#This Row],[Close Price]])-1</f>
        <v>5.1228592702903919E-2</v>
      </c>
      <c r="AG666" s="1">
        <f>(Table2[[#This Row],[Close Price]]/Table2[[#This Row],[Current Month Low]])-1</f>
        <v>9.7744360902256577E-3</v>
      </c>
      <c r="AH666" s="1">
        <f>(Table2[[#This Row],[Current Month High]]/Table2[[#This Row],[Close Price]])-1</f>
        <v>6.99925539836177E-3</v>
      </c>
      <c r="AI666">
        <v>37.676842889054299</v>
      </c>
      <c r="AJ666">
        <v>13.2377740303541</v>
      </c>
      <c r="AK666" t="str">
        <f>IF(AND(Table2[[#This Row],[20D EMA]]&gt;Table2[[#This Row],[50D EMA]],Table2[[#This Row],[50D EMA]]&gt;Table2[[#This Row],[200D EMA]]),"Uptrend","Downtrend/NoTrend")</f>
        <v>Downtrend/NoTrend</v>
      </c>
      <c r="AL666">
        <v>-0.08</v>
      </c>
      <c r="AM666" t="s">
        <v>3180</v>
      </c>
      <c r="AN666">
        <v>-7.02</v>
      </c>
      <c r="AO666" t="s">
        <v>3180</v>
      </c>
      <c r="AP666">
        <v>2.1046641368208E-2</v>
      </c>
      <c r="AQ666">
        <f>(Table2[[#This Row],[Sharpe Ratio]]-AVERAGE(Table2[Sharpe Ratio]))/_xlfn.STDEV.P(Table2[Sharpe Ratio])</f>
        <v>-0.43700121363986699</v>
      </c>
      <c r="AR6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6">
        <f>_xlfn.RANK.AVG(Table2[[#This Row],[1Y Return vs Nifty Z-Score]],Table2[1Y Return vs Nifty Z-Score])</f>
        <v>696</v>
      </c>
      <c r="AT666">
        <f>_xlfn.RANK.AVG(Table2[[#This Row],[6M Return vs Nifty Z-Score]],Table2[6M Return vs Nifty Z-Score])</f>
        <v>670</v>
      </c>
      <c r="AU666">
        <f>_xlfn.RANK.AVG(Table2[[#This Row],[Sharpe Ratio Z-Score]],Table2[Sharpe Ratio Z-Score])</f>
        <v>446</v>
      </c>
      <c r="AV666">
        <f>(Table2[[#This Row],[Rank 1Y]]+Table2[[#This Row],[Rank 6M]]+Table2[[#This Row],[Rank Sharpe]])/3</f>
        <v>604</v>
      </c>
    </row>
    <row r="667" spans="1:48" hidden="1" x14ac:dyDescent="0.3">
      <c r="A667" t="s">
        <v>482</v>
      </c>
      <c r="B667" t="s">
        <v>483</v>
      </c>
      <c r="C667" t="s">
        <v>3135</v>
      </c>
      <c r="D667" t="s">
        <v>54</v>
      </c>
      <c r="E667">
        <v>45541.402355482503</v>
      </c>
      <c r="F667">
        <v>617.35</v>
      </c>
      <c r="G667">
        <v>-35.662896295548101</v>
      </c>
      <c r="H667">
        <f>(Table2[[#This Row],[1Y Return vs Nifty]]-AVERAGE(Table2[1Y Return vs Nifty]))/_xlfn.STDEV.P(Table2[1Y Return vs Nifty])</f>
        <v>-1.0171046124365837</v>
      </c>
      <c r="I667">
        <v>-11.729378806027499</v>
      </c>
      <c r="J667">
        <f>(Table2[[#This Row],[1M Return vs Nifty]]-AVERAGE(Table2[1M Return vs Nifty]))/_xlfn.STDEV.P(Table2[1M Return vs Nifty])</f>
        <v>-1.2821210014200679</v>
      </c>
      <c r="K667">
        <v>-11.849616830818601</v>
      </c>
      <c r="L667">
        <f>(Table2[[#This Row],[6M Return vs Nifty]]-AVERAGE(Table2[6M Return vs Nifty]))/_xlfn.STDEV.P(Table2[6M Return vs Nifty])</f>
        <v>-0.61171154827078822</v>
      </c>
      <c r="M667">
        <v>-3.0723935245581599</v>
      </c>
      <c r="N667">
        <f>(Table2[[#This Row],[1W Return vs Nifty]]-AVERAGE(Table2[1W Return vs Nifty]))/_xlfn.STDEV.P(Table2[1W Return vs Nifty])</f>
        <v>-0.82957766401075417</v>
      </c>
      <c r="O667">
        <v>654.5</v>
      </c>
      <c r="P667">
        <v>672.04240791751101</v>
      </c>
      <c r="Q667">
        <v>665.96530907424005</v>
      </c>
      <c r="R667">
        <v>25.2126086612489</v>
      </c>
      <c r="S667" s="1">
        <f>(Table2[[#This Row],[Close Price]]-Table2[[#This Row],[20D EMA]])/Table2[[#This Row],[20D EMA]]</f>
        <v>-5.6760886172650842E-2</v>
      </c>
      <c r="T667" s="1">
        <f>(Table2[[#This Row],[Close Price]]-Table2[[#This Row],[50D EMA]])/Table2[[#This Row],[50D EMA]]</f>
        <v>-8.1382375982773009E-2</v>
      </c>
      <c r="U667" s="1">
        <f>(Table2[[#This Row],[Close Price]]-Table2[[#This Row],[200D EMA]])/Table2[[#This Row],[200D EMA]]</f>
        <v>-7.299976201736437E-2</v>
      </c>
      <c r="V667">
        <v>1.0691554239382901</v>
      </c>
      <c r="W667">
        <v>615.65</v>
      </c>
      <c r="X667">
        <v>621</v>
      </c>
      <c r="Y667">
        <v>602.65</v>
      </c>
      <c r="Z667">
        <v>625.65</v>
      </c>
      <c r="AA667">
        <v>615.65</v>
      </c>
      <c r="AB667">
        <v>621</v>
      </c>
      <c r="AC667" s="1">
        <f>(Table2[[#This Row],[Close Price]]/Table2[[#This Row],[Day Low]])-1</f>
        <v>2.7613091854139515E-3</v>
      </c>
      <c r="AD667" s="1">
        <f>(Table2[[#This Row],[Day High]]/Table2[[#This Row],[Close Price]])-1</f>
        <v>5.9123673766907636E-3</v>
      </c>
      <c r="AE667" s="1">
        <f>(Table2[[#This Row],[Close Price]]/Table2[[#This Row],[Current Week Low]])-1</f>
        <v>2.4392267485273456E-2</v>
      </c>
      <c r="AF667" s="1">
        <f>(Table2[[#This Row],[Current Week High]]/Table2[[#This Row],[Close Price]])-1</f>
        <v>1.3444561431926738E-2</v>
      </c>
      <c r="AG667" s="1">
        <f>(Table2[[#This Row],[Close Price]]/Table2[[#This Row],[Current Month Low]])-1</f>
        <v>2.7613091854139515E-3</v>
      </c>
      <c r="AH667" s="1">
        <f>(Table2[[#This Row],[Current Month High]]/Table2[[#This Row],[Close Price]])-1</f>
        <v>5.9123673766907636E-3</v>
      </c>
      <c r="AI667">
        <v>31.756702032882401</v>
      </c>
      <c r="AJ667">
        <v>11.4953946180242</v>
      </c>
      <c r="AK667" t="str">
        <f>IF(AND(Table2[[#This Row],[20D EMA]]&gt;Table2[[#This Row],[50D EMA]],Table2[[#This Row],[50D EMA]]&gt;Table2[[#This Row],[200D EMA]]),"Uptrend","Downtrend/NoTrend")</f>
        <v>Downtrend/NoTrend</v>
      </c>
      <c r="AL667">
        <v>-0.01</v>
      </c>
      <c r="AM667" t="s">
        <v>3180</v>
      </c>
      <c r="AN667">
        <v>-11.36</v>
      </c>
      <c r="AO667" t="s">
        <v>3180</v>
      </c>
      <c r="AP667">
        <v>-2.8215889504153002E-2</v>
      </c>
      <c r="AQ667">
        <f>(Table2[[#This Row],[Sharpe Ratio]]-AVERAGE(Table2[Sharpe Ratio]))/_xlfn.STDEV.P(Table2[Sharpe Ratio])</f>
        <v>-1.0222122901735706</v>
      </c>
      <c r="AR6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7">
        <f>_xlfn.RANK.AVG(Table2[[#This Row],[1Y Return vs Nifty Z-Score]],Table2[1Y Return vs Nifty Z-Score])</f>
        <v>665</v>
      </c>
      <c r="AT667">
        <f>_xlfn.RANK.AVG(Table2[[#This Row],[6M Return vs Nifty Z-Score]],Table2[6M Return vs Nifty Z-Score])</f>
        <v>528</v>
      </c>
      <c r="AU667">
        <f>_xlfn.RANK.AVG(Table2[[#This Row],[Sharpe Ratio Z-Score]],Table2[Sharpe Ratio Z-Score])</f>
        <v>619</v>
      </c>
      <c r="AV667">
        <f>(Table2[[#This Row],[Rank 1Y]]+Table2[[#This Row],[Rank 6M]]+Table2[[#This Row],[Rank Sharpe]])/3</f>
        <v>604</v>
      </c>
    </row>
    <row r="668" spans="1:48" hidden="1" x14ac:dyDescent="0.3">
      <c r="A668" t="s">
        <v>2093</v>
      </c>
      <c r="B668" t="s">
        <v>2094</v>
      </c>
      <c r="C668" t="s">
        <v>3144</v>
      </c>
      <c r="D668" t="s">
        <v>438</v>
      </c>
      <c r="E668">
        <v>2954.4769465100298</v>
      </c>
      <c r="F668">
        <v>417.3</v>
      </c>
      <c r="G668">
        <v>-9.4564219117610602</v>
      </c>
      <c r="H668">
        <f>(Table2[[#This Row],[1Y Return vs Nifty]]-AVERAGE(Table2[1Y Return vs Nifty]))/_xlfn.STDEV.P(Table2[1Y Return vs Nifty])</f>
        <v>-0.57434700996625532</v>
      </c>
      <c r="I668">
        <v>-9.6384978342310106</v>
      </c>
      <c r="J668">
        <f>(Table2[[#This Row],[1M Return vs Nifty]]-AVERAGE(Table2[1M Return vs Nifty]))/_xlfn.STDEV.P(Table2[1M Return vs Nifty])</f>
        <v>-1.0586857954635038</v>
      </c>
      <c r="K668">
        <v>-17.766711872289701</v>
      </c>
      <c r="L668">
        <f>(Table2[[#This Row],[6M Return vs Nifty]]-AVERAGE(Table2[6M Return vs Nifty]))/_xlfn.STDEV.P(Table2[6M Return vs Nifty])</f>
        <v>-0.81754882746727109</v>
      </c>
      <c r="M668">
        <v>-4.2428989091549898</v>
      </c>
      <c r="N668">
        <f>(Table2[[#This Row],[1W Return vs Nifty]]-AVERAGE(Table2[1W Return vs Nifty]))/_xlfn.STDEV.P(Table2[1W Return vs Nifty])</f>
        <v>-1.0518895031629893</v>
      </c>
      <c r="O668">
        <v>448.39</v>
      </c>
      <c r="P668">
        <v>469.04058245766799</v>
      </c>
      <c r="Q668">
        <v>460.55519693217798</v>
      </c>
      <c r="R668">
        <v>15.078689679913699</v>
      </c>
      <c r="S668" s="1">
        <f>(Table2[[#This Row],[Close Price]]-Table2[[#This Row],[20D EMA]])/Table2[[#This Row],[20D EMA]]</f>
        <v>-6.9336961127589775E-2</v>
      </c>
      <c r="T668" s="1">
        <f>(Table2[[#This Row],[Close Price]]-Table2[[#This Row],[50D EMA]])/Table2[[#This Row],[50D EMA]]</f>
        <v>-0.11031152610837824</v>
      </c>
      <c r="U668" s="1">
        <f>(Table2[[#This Row],[Close Price]]-Table2[[#This Row],[200D EMA]])/Table2[[#This Row],[200D EMA]]</f>
        <v>-9.391968046459323E-2</v>
      </c>
      <c r="V668">
        <v>1.42047814029826</v>
      </c>
      <c r="W668">
        <v>412.05</v>
      </c>
      <c r="X668">
        <v>419.75</v>
      </c>
      <c r="Y668">
        <v>403.55</v>
      </c>
      <c r="Z668">
        <v>429.95</v>
      </c>
      <c r="AA668">
        <v>412.05</v>
      </c>
      <c r="AB668">
        <v>419.75</v>
      </c>
      <c r="AC668" s="1">
        <f>(Table2[[#This Row],[Close Price]]/Table2[[#This Row],[Day Low]])-1</f>
        <v>1.274117218784121E-2</v>
      </c>
      <c r="AD668" s="1">
        <f>(Table2[[#This Row],[Day High]]/Table2[[#This Row],[Close Price]])-1</f>
        <v>5.8710759645339561E-3</v>
      </c>
      <c r="AE668" s="1">
        <f>(Table2[[#This Row],[Close Price]]/Table2[[#This Row],[Current Week Low]])-1</f>
        <v>3.4072605625077523E-2</v>
      </c>
      <c r="AF668" s="1">
        <f>(Table2[[#This Row],[Current Week High]]/Table2[[#This Row],[Close Price]])-1</f>
        <v>3.0313922837287288E-2</v>
      </c>
      <c r="AG668" s="1">
        <f>(Table2[[#This Row],[Close Price]]/Table2[[#This Row],[Current Month Low]])-1</f>
        <v>1.274117218784121E-2</v>
      </c>
      <c r="AH668" s="1">
        <f>(Table2[[#This Row],[Current Month High]]/Table2[[#This Row],[Close Price]])-1</f>
        <v>5.8710759645339561E-3</v>
      </c>
      <c r="AI668">
        <v>32.925952552120698</v>
      </c>
      <c r="AJ668">
        <v>19.467506441454301</v>
      </c>
      <c r="AK668" t="str">
        <f>IF(AND(Table2[[#This Row],[20D EMA]]&gt;Table2[[#This Row],[50D EMA]],Table2[[#This Row],[50D EMA]]&gt;Table2[[#This Row],[200D EMA]]),"Uptrend","Downtrend/NoTrend")</f>
        <v>Downtrend/NoTrend</v>
      </c>
      <c r="AL668">
        <v>-0.11</v>
      </c>
      <c r="AM668" t="s">
        <v>3180</v>
      </c>
      <c r="AN668">
        <v>-16.28</v>
      </c>
      <c r="AO668" t="s">
        <v>3180</v>
      </c>
      <c r="AP668">
        <v>-8.8992311816046998E-2</v>
      </c>
      <c r="AQ668">
        <f>(Table2[[#This Row],[Sharpe Ratio]]-AVERAGE(Table2[Sharpe Ratio]))/_xlfn.STDEV.P(Table2[Sharpe Ratio])</f>
        <v>-1.7442019017338157</v>
      </c>
      <c r="AR6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8">
        <f>_xlfn.RANK.AVG(Table2[[#This Row],[1Y Return vs Nifty Z-Score]],Table2[1Y Return vs Nifty Z-Score])</f>
        <v>505</v>
      </c>
      <c r="AT668">
        <f>_xlfn.RANK.AVG(Table2[[#This Row],[6M Return vs Nifty Z-Score]],Table2[6M Return vs Nifty Z-Score])</f>
        <v>604</v>
      </c>
      <c r="AU668">
        <f>_xlfn.RANK.AVG(Table2[[#This Row],[Sharpe Ratio Z-Score]],Table2[Sharpe Ratio Z-Score])</f>
        <v>703</v>
      </c>
      <c r="AV668">
        <f>(Table2[[#This Row],[Rank 1Y]]+Table2[[#This Row],[Rank 6M]]+Table2[[#This Row],[Rank Sharpe]])/3</f>
        <v>604</v>
      </c>
    </row>
    <row r="669" spans="1:48" hidden="1" x14ac:dyDescent="0.3">
      <c r="A669" t="s">
        <v>1738</v>
      </c>
      <c r="B669" t="s">
        <v>1739</v>
      </c>
      <c r="C669" t="s">
        <v>3144</v>
      </c>
      <c r="D669" t="s">
        <v>1141</v>
      </c>
      <c r="E669">
        <v>4679.6328852156903</v>
      </c>
      <c r="F669">
        <v>2774.65</v>
      </c>
      <c r="G669">
        <v>-8.6868555141424295</v>
      </c>
      <c r="H669">
        <f>(Table2[[#This Row],[1Y Return vs Nifty]]-AVERAGE(Table2[1Y Return vs Nifty]))/_xlfn.STDEV.P(Table2[1Y Return vs Nifty])</f>
        <v>-0.56134520864947268</v>
      </c>
      <c r="I669">
        <v>-4.6470992576447996</v>
      </c>
      <c r="J669">
        <f>(Table2[[#This Row],[1M Return vs Nifty]]-AVERAGE(Table2[1M Return vs Nifty]))/_xlfn.STDEV.P(Table2[1M Return vs Nifty])</f>
        <v>-0.52529619365723168</v>
      </c>
      <c r="K669">
        <v>-20.425371529833601</v>
      </c>
      <c r="L669">
        <f>(Table2[[#This Row],[6M Return vs Nifty]]-AVERAGE(Table2[6M Return vs Nifty]))/_xlfn.STDEV.P(Table2[6M Return vs Nifty])</f>
        <v>-0.91003530375044284</v>
      </c>
      <c r="M669">
        <v>-1.77681010958326</v>
      </c>
      <c r="N669">
        <f>(Table2[[#This Row],[1W Return vs Nifty]]-AVERAGE(Table2[1W Return vs Nifty]))/_xlfn.STDEV.P(Table2[1W Return vs Nifty])</f>
        <v>-0.58350999482407173</v>
      </c>
      <c r="O669">
        <v>2904.15</v>
      </c>
      <c r="P669">
        <v>2997.0517589054198</v>
      </c>
      <c r="Q669">
        <v>2991.7742686696502</v>
      </c>
      <c r="R669">
        <v>31.629061466686402</v>
      </c>
      <c r="S669" s="1">
        <f>(Table2[[#This Row],[Close Price]]-Table2[[#This Row],[20D EMA]])/Table2[[#This Row],[20D EMA]]</f>
        <v>-4.4591360639085448E-2</v>
      </c>
      <c r="T669" s="1">
        <f>(Table2[[#This Row],[Close Price]]-Table2[[#This Row],[50D EMA]])/Table2[[#This Row],[50D EMA]]</f>
        <v>-7.4206846192954978E-2</v>
      </c>
      <c r="U669" s="1">
        <f>(Table2[[#This Row],[Close Price]]-Table2[[#This Row],[200D EMA]])/Table2[[#This Row],[200D EMA]]</f>
        <v>-7.2573746937865918E-2</v>
      </c>
      <c r="V669">
        <v>0.612801209301851</v>
      </c>
      <c r="W669">
        <v>2723.6</v>
      </c>
      <c r="X669">
        <v>2820.15</v>
      </c>
      <c r="Y669">
        <v>2723.6</v>
      </c>
      <c r="Z669">
        <v>2825.15</v>
      </c>
      <c r="AA669">
        <v>2723.6</v>
      </c>
      <c r="AB669">
        <v>2820.15</v>
      </c>
      <c r="AC669" s="1">
        <f>(Table2[[#This Row],[Close Price]]/Table2[[#This Row],[Day Low]])-1</f>
        <v>1.8743574680569974E-2</v>
      </c>
      <c r="AD669" s="1">
        <f>(Table2[[#This Row],[Day High]]/Table2[[#This Row],[Close Price]])-1</f>
        <v>1.6398464671219859E-2</v>
      </c>
      <c r="AE669" s="1">
        <f>(Table2[[#This Row],[Close Price]]/Table2[[#This Row],[Current Week Low]])-1</f>
        <v>1.8743574680569974E-2</v>
      </c>
      <c r="AF669" s="1">
        <f>(Table2[[#This Row],[Current Week High]]/Table2[[#This Row],[Close Price]])-1</f>
        <v>1.8200493755969216E-2</v>
      </c>
      <c r="AG669" s="1">
        <f>(Table2[[#This Row],[Close Price]]/Table2[[#This Row],[Current Month Low]])-1</f>
        <v>1.8743574680569974E-2</v>
      </c>
      <c r="AH669" s="1">
        <f>(Table2[[#This Row],[Current Month High]]/Table2[[#This Row],[Close Price]])-1</f>
        <v>1.6398464671219859E-2</v>
      </c>
      <c r="AI669">
        <v>33.350152271457603</v>
      </c>
      <c r="AJ669">
        <v>20.636956521739101</v>
      </c>
      <c r="AK669" t="str">
        <f>IF(AND(Table2[[#This Row],[20D EMA]]&gt;Table2[[#This Row],[50D EMA]],Table2[[#This Row],[50D EMA]]&gt;Table2[[#This Row],[200D EMA]]),"Uptrend","Downtrend/NoTrend")</f>
        <v>Downtrend/NoTrend</v>
      </c>
      <c r="AL669">
        <v>0</v>
      </c>
      <c r="AM669">
        <v>0</v>
      </c>
      <c r="AN669">
        <v>-8.9</v>
      </c>
      <c r="AO669" t="s">
        <v>3180</v>
      </c>
      <c r="AP669">
        <v>-8.5990013624299005E-2</v>
      </c>
      <c r="AQ669">
        <f>(Table2[[#This Row],[Sharpe Ratio]]-AVERAGE(Table2[Sharpe Ratio]))/_xlfn.STDEV.P(Table2[Sharpe Ratio])</f>
        <v>-1.7085362928876044</v>
      </c>
      <c r="AR6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9">
        <f>_xlfn.RANK.AVG(Table2[[#This Row],[1Y Return vs Nifty Z-Score]],Table2[1Y Return vs Nifty Z-Score])</f>
        <v>500</v>
      </c>
      <c r="AT669">
        <f>_xlfn.RANK.AVG(Table2[[#This Row],[6M Return vs Nifty Z-Score]],Table2[6M Return vs Nifty Z-Score])</f>
        <v>628</v>
      </c>
      <c r="AU669">
        <f>_xlfn.RANK.AVG(Table2[[#This Row],[Sharpe Ratio Z-Score]],Table2[Sharpe Ratio Z-Score])</f>
        <v>700</v>
      </c>
      <c r="AV669">
        <f>(Table2[[#This Row],[Rank 1Y]]+Table2[[#This Row],[Rank 6M]]+Table2[[#This Row],[Rank Sharpe]])/3</f>
        <v>609.33333333333337</v>
      </c>
    </row>
    <row r="670" spans="1:48" hidden="1" x14ac:dyDescent="0.3">
      <c r="A670" t="s">
        <v>1791</v>
      </c>
      <c r="B670" t="s">
        <v>1792</v>
      </c>
      <c r="C670" t="s">
        <v>3144</v>
      </c>
      <c r="D670" t="s">
        <v>438</v>
      </c>
      <c r="E670">
        <v>4392.8749883370201</v>
      </c>
      <c r="F670">
        <v>89.1</v>
      </c>
      <c r="G670">
        <v>-25.576927913553501</v>
      </c>
      <c r="H670">
        <f>(Table2[[#This Row],[1Y Return vs Nifty]]-AVERAGE(Table2[1Y Return vs Nifty]))/_xlfn.STDEV.P(Table2[1Y Return vs Nifty])</f>
        <v>-0.8467024776814337</v>
      </c>
      <c r="I670">
        <v>1.10335345917816</v>
      </c>
      <c r="J670">
        <f>(Table2[[#This Row],[1M Return vs Nifty]]-AVERAGE(Table2[1M Return vs Nifty]))/_xlfn.STDEV.P(Table2[1M Return vs Nifty])</f>
        <v>8.9207264195212452E-2</v>
      </c>
      <c r="K670">
        <v>-22.620727792795499</v>
      </c>
      <c r="L670">
        <f>(Table2[[#This Row],[6M Return vs Nifty]]-AVERAGE(Table2[6M Return vs Nifty]))/_xlfn.STDEV.P(Table2[6M Return vs Nifty])</f>
        <v>-0.98640490012635096</v>
      </c>
      <c r="M670">
        <v>5.9797331424011899</v>
      </c>
      <c r="N670">
        <f>(Table2[[#This Row],[1W Return vs Nifty]]-AVERAGE(Table2[1W Return vs Nifty]))/_xlfn.STDEV.P(Table2[1W Return vs Nifty])</f>
        <v>0.88967536468323627</v>
      </c>
      <c r="O670">
        <v>87.26</v>
      </c>
      <c r="P670">
        <v>91.532251746160298</v>
      </c>
      <c r="Q670">
        <v>97.422033400110394</v>
      </c>
      <c r="R670">
        <v>64.656434575699606</v>
      </c>
      <c r="S670" s="1">
        <f>(Table2[[#This Row],[Close Price]]-Table2[[#This Row],[20D EMA]])/Table2[[#This Row],[20D EMA]]</f>
        <v>2.1086408434563247E-2</v>
      </c>
      <c r="T670" s="1">
        <f>(Table2[[#This Row],[Close Price]]-Table2[[#This Row],[50D EMA]])/Table2[[#This Row],[50D EMA]]</f>
        <v>-2.6572620030210665E-2</v>
      </c>
      <c r="U670" s="1">
        <f>(Table2[[#This Row],[Close Price]]-Table2[[#This Row],[200D EMA]])/Table2[[#This Row],[200D EMA]]</f>
        <v>-8.5422497454266527E-2</v>
      </c>
      <c r="V670">
        <v>1.5084875816300201</v>
      </c>
      <c r="W670">
        <v>88.01</v>
      </c>
      <c r="X670">
        <v>89.81</v>
      </c>
      <c r="Y670">
        <v>83.05</v>
      </c>
      <c r="Z670">
        <v>90.32</v>
      </c>
      <c r="AA670">
        <v>88.01</v>
      </c>
      <c r="AB670">
        <v>89.81</v>
      </c>
      <c r="AC670" s="1">
        <f>(Table2[[#This Row],[Close Price]]/Table2[[#This Row],[Day Low]])-1</f>
        <v>1.2384956254970936E-2</v>
      </c>
      <c r="AD670" s="1">
        <f>(Table2[[#This Row],[Day High]]/Table2[[#This Row],[Close Price]])-1</f>
        <v>7.9685746352413656E-3</v>
      </c>
      <c r="AE670" s="1">
        <f>(Table2[[#This Row],[Close Price]]/Table2[[#This Row],[Current Week Low]])-1</f>
        <v>7.2847682119205226E-2</v>
      </c>
      <c r="AF670" s="1">
        <f>(Table2[[#This Row],[Current Week High]]/Table2[[#This Row],[Close Price]])-1</f>
        <v>1.3692480359146941E-2</v>
      </c>
      <c r="AG670" s="1">
        <f>(Table2[[#This Row],[Close Price]]/Table2[[#This Row],[Current Month Low]])-1</f>
        <v>1.2384956254970936E-2</v>
      </c>
      <c r="AH670" s="1">
        <f>(Table2[[#This Row],[Current Month High]]/Table2[[#This Row],[Close Price]])-1</f>
        <v>7.9685746352413656E-3</v>
      </c>
      <c r="AI670">
        <v>36.419753086419703</v>
      </c>
      <c r="AJ670">
        <v>9.9864214294531397</v>
      </c>
      <c r="AK670" t="str">
        <f>IF(AND(Table2[[#This Row],[20D EMA]]&gt;Table2[[#This Row],[50D EMA]],Table2[[#This Row],[50D EMA]]&gt;Table2[[#This Row],[200D EMA]]),"Uptrend","Downtrend/NoTrend")</f>
        <v>Downtrend/NoTrend</v>
      </c>
      <c r="AL670">
        <v>-0.06</v>
      </c>
      <c r="AM670" t="s">
        <v>3180</v>
      </c>
      <c r="AN670">
        <v>2.56</v>
      </c>
      <c r="AO670" t="s">
        <v>3181</v>
      </c>
      <c r="AP670">
        <v>-3.995166572701E-3</v>
      </c>
      <c r="AQ670">
        <f>(Table2[[#This Row],[Sharpe Ratio]]-AVERAGE(Table2[Sharpe Ratio]))/_xlfn.STDEV.P(Table2[Sharpe Ratio])</f>
        <v>-0.73448376526556358</v>
      </c>
      <c r="AR6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0">
        <f>_xlfn.RANK.AVG(Table2[[#This Row],[1Y Return vs Nifty Z-Score]],Table2[1Y Return vs Nifty Z-Score])</f>
        <v>616</v>
      </c>
      <c r="AT670">
        <f>_xlfn.RANK.AVG(Table2[[#This Row],[6M Return vs Nifty Z-Score]],Table2[6M Return vs Nifty Z-Score])</f>
        <v>650</v>
      </c>
      <c r="AU670">
        <f>_xlfn.RANK.AVG(Table2[[#This Row],[Sharpe Ratio Z-Score]],Table2[Sharpe Ratio Z-Score])</f>
        <v>564</v>
      </c>
      <c r="AV670">
        <f>(Table2[[#This Row],[Rank 1Y]]+Table2[[#This Row],[Rank 6M]]+Table2[[#This Row],[Rank Sharpe]])/3</f>
        <v>610</v>
      </c>
    </row>
    <row r="671" spans="1:48" hidden="1" x14ac:dyDescent="0.3">
      <c r="A671" t="s">
        <v>1189</v>
      </c>
      <c r="B671" t="s">
        <v>1190</v>
      </c>
      <c r="C671" t="s">
        <v>3134</v>
      </c>
      <c r="D671" t="s">
        <v>277</v>
      </c>
      <c r="E671">
        <v>10175.2020928324</v>
      </c>
      <c r="F671">
        <v>743</v>
      </c>
      <c r="G671">
        <v>-16.152081745533401</v>
      </c>
      <c r="H671">
        <f>(Table2[[#This Row],[1Y Return vs Nifty]]-AVERAGE(Table2[1Y Return vs Nifty]))/_xlfn.STDEV.P(Table2[1Y Return vs Nifty])</f>
        <v>-0.68746998299737683</v>
      </c>
      <c r="I671">
        <v>-18.094901471415699</v>
      </c>
      <c r="J671">
        <f>(Table2[[#This Row],[1M Return vs Nifty]]-AVERAGE(Table2[1M Return vs Nifty]))/_xlfn.STDEV.P(Table2[1M Return vs Nifty])</f>
        <v>-1.9623519121926509</v>
      </c>
      <c r="K671">
        <v>-37.536193891799897</v>
      </c>
      <c r="L671">
        <f>(Table2[[#This Row],[6M Return vs Nifty]]-AVERAGE(Table2[6M Return vs Nifty]))/_xlfn.STDEV.P(Table2[6M Return vs Nifty])</f>
        <v>-1.5052674396408667</v>
      </c>
      <c r="M671">
        <v>-7.13828909060957</v>
      </c>
      <c r="N671">
        <f>(Table2[[#This Row],[1W Return vs Nifty]]-AVERAGE(Table2[1W Return vs Nifty]))/_xlfn.STDEV.P(Table2[1W Return vs Nifty])</f>
        <v>-1.6018053982737157</v>
      </c>
      <c r="O671">
        <v>818.96</v>
      </c>
      <c r="P671">
        <v>888.96210279391198</v>
      </c>
      <c r="Q671">
        <v>918.86222530420696</v>
      </c>
      <c r="R671">
        <v>25.603512815818601</v>
      </c>
      <c r="S671" s="1">
        <f>(Table2[[#This Row],[Close Price]]-Table2[[#This Row],[20D EMA]])/Table2[[#This Row],[20D EMA]]</f>
        <v>-9.2751782748852249E-2</v>
      </c>
      <c r="T671" s="1">
        <f>(Table2[[#This Row],[Close Price]]-Table2[[#This Row],[50D EMA]])/Table2[[#This Row],[50D EMA]]</f>
        <v>-0.16419384171177695</v>
      </c>
      <c r="U671" s="1">
        <f>(Table2[[#This Row],[Close Price]]-Table2[[#This Row],[200D EMA]])/Table2[[#This Row],[200D EMA]]</f>
        <v>-0.19139128855360704</v>
      </c>
      <c r="V671">
        <v>1.2129975232544099</v>
      </c>
      <c r="W671">
        <v>736</v>
      </c>
      <c r="X671">
        <v>751.9</v>
      </c>
      <c r="Y671">
        <v>706.25</v>
      </c>
      <c r="Z671">
        <v>779.5</v>
      </c>
      <c r="AA671">
        <v>736</v>
      </c>
      <c r="AB671">
        <v>751.9</v>
      </c>
      <c r="AC671" s="1">
        <f>(Table2[[#This Row],[Close Price]]/Table2[[#This Row],[Day Low]])-1</f>
        <v>9.5108695652172948E-3</v>
      </c>
      <c r="AD671" s="1">
        <f>(Table2[[#This Row],[Day High]]/Table2[[#This Row],[Close Price]])-1</f>
        <v>1.1978465679676864E-2</v>
      </c>
      <c r="AE671" s="1">
        <f>(Table2[[#This Row],[Close Price]]/Table2[[#This Row],[Current Week Low]])-1</f>
        <v>5.2035398230088514E-2</v>
      </c>
      <c r="AF671" s="1">
        <f>(Table2[[#This Row],[Current Week High]]/Table2[[#This Row],[Close Price]])-1</f>
        <v>4.9125168236877625E-2</v>
      </c>
      <c r="AG671" s="1">
        <f>(Table2[[#This Row],[Close Price]]/Table2[[#This Row],[Current Month Low]])-1</f>
        <v>9.5108695652172948E-3</v>
      </c>
      <c r="AH671" s="1">
        <f>(Table2[[#This Row],[Current Month High]]/Table2[[#This Row],[Close Price]])-1</f>
        <v>1.1978465679676864E-2</v>
      </c>
      <c r="AI671">
        <v>61.372812920592203</v>
      </c>
      <c r="AJ671">
        <v>14.926527455529699</v>
      </c>
      <c r="AK671" t="str">
        <f>IF(AND(Table2[[#This Row],[20D EMA]]&gt;Table2[[#This Row],[50D EMA]],Table2[[#This Row],[50D EMA]]&gt;Table2[[#This Row],[200D EMA]]),"Uptrend","Downtrend/NoTrend")</f>
        <v>Downtrend/NoTrend</v>
      </c>
      <c r="AL671">
        <v>-0.22</v>
      </c>
      <c r="AM671" t="s">
        <v>3180</v>
      </c>
      <c r="AN671">
        <v>-15.94</v>
      </c>
      <c r="AO671" t="s">
        <v>3180</v>
      </c>
      <c r="AP671">
        <v>-6.9501450003800003E-4</v>
      </c>
      <c r="AQ671">
        <f>(Table2[[#This Row],[Sharpe Ratio]]-AVERAGE(Table2[Sharpe Ratio]))/_xlfn.STDEV.P(Table2[Sharpe Ratio])</f>
        <v>-0.69527982034093117</v>
      </c>
      <c r="AR6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1">
        <f>_xlfn.RANK.AVG(Table2[[#This Row],[1Y Return vs Nifty Z-Score]],Table2[1Y Return vs Nifty Z-Score])</f>
        <v>556</v>
      </c>
      <c r="AT671">
        <f>_xlfn.RANK.AVG(Table2[[#This Row],[6M Return vs Nifty Z-Score]],Table2[6M Return vs Nifty Z-Score])</f>
        <v>721</v>
      </c>
      <c r="AU671">
        <f>_xlfn.RANK.AVG(Table2[[#This Row],[Sharpe Ratio Z-Score]],Table2[Sharpe Ratio Z-Score])</f>
        <v>556</v>
      </c>
      <c r="AV671">
        <f>(Table2[[#This Row],[Rank 1Y]]+Table2[[#This Row],[Rank 6M]]+Table2[[#This Row],[Rank Sharpe]])/3</f>
        <v>611</v>
      </c>
    </row>
    <row r="672" spans="1:48" hidden="1" x14ac:dyDescent="0.3">
      <c r="A672" t="s">
        <v>123</v>
      </c>
      <c r="B672" t="s">
        <v>124</v>
      </c>
      <c r="C672" t="s">
        <v>3137</v>
      </c>
      <c r="D672" t="s">
        <v>125</v>
      </c>
      <c r="E672">
        <v>218134.64034824801</v>
      </c>
      <c r="F672">
        <v>2282.3000000000002</v>
      </c>
      <c r="G672">
        <v>-32.387793824015603</v>
      </c>
      <c r="H672">
        <f>(Table2[[#This Row],[1Y Return vs Nifty]]-AVERAGE(Table2[1Y Return vs Nifty]))/_xlfn.STDEV.P(Table2[1Y Return vs Nifty])</f>
        <v>-0.961771853939413</v>
      </c>
      <c r="I672">
        <v>-9.9424513254345595</v>
      </c>
      <c r="J672">
        <f>(Table2[[#This Row],[1M Return vs Nifty]]-AVERAGE(Table2[1M Return vs Nifty]))/_xlfn.STDEV.P(Table2[1M Return vs Nifty])</f>
        <v>-1.0911667983634106</v>
      </c>
      <c r="K672">
        <v>-16.6732556729193</v>
      </c>
      <c r="L672">
        <f>(Table2[[#This Row],[6M Return vs Nifty]]-AVERAGE(Table2[6M Return vs Nifty]))/_xlfn.STDEV.P(Table2[6M Return vs Nifty])</f>
        <v>-0.77951089712789756</v>
      </c>
      <c r="M672">
        <v>-0.51757064253496998</v>
      </c>
      <c r="N672">
        <f>(Table2[[#This Row],[1W Return vs Nifty]]-AVERAGE(Table2[1W Return vs Nifty]))/_xlfn.STDEV.P(Table2[1W Return vs Nifty])</f>
        <v>-0.34434506185026081</v>
      </c>
      <c r="O672">
        <v>2374.86</v>
      </c>
      <c r="P672">
        <v>2463.8364020010599</v>
      </c>
      <c r="Q672">
        <v>2482.5049384385702</v>
      </c>
      <c r="R672">
        <v>19.018065358455601</v>
      </c>
      <c r="S672" s="1">
        <f>(Table2[[#This Row],[Close Price]]-Table2[[#This Row],[20D EMA]])/Table2[[#This Row],[20D EMA]]</f>
        <v>-3.8974929048449146E-2</v>
      </c>
      <c r="T672" s="1">
        <f>(Table2[[#This Row],[Close Price]]-Table2[[#This Row],[50D EMA]])/Table2[[#This Row],[50D EMA]]</f>
        <v>-7.3680379855424208E-2</v>
      </c>
      <c r="U672" s="1">
        <f>(Table2[[#This Row],[Close Price]]-Table2[[#This Row],[200D EMA]])/Table2[[#This Row],[200D EMA]]</f>
        <v>-8.0646340451791254E-2</v>
      </c>
      <c r="V672">
        <v>1.06598174265558</v>
      </c>
      <c r="W672">
        <v>2268.35</v>
      </c>
      <c r="X672">
        <v>2292.9499999999998</v>
      </c>
      <c r="Y672">
        <v>2256.0500000000002</v>
      </c>
      <c r="Z672">
        <v>2319</v>
      </c>
      <c r="AA672">
        <v>2268.35</v>
      </c>
      <c r="AB672">
        <v>2292.9499999999998</v>
      </c>
      <c r="AC672" s="1">
        <f>(Table2[[#This Row],[Close Price]]/Table2[[#This Row],[Day Low]])-1</f>
        <v>6.1498446007011154E-3</v>
      </c>
      <c r="AD672" s="1">
        <f>(Table2[[#This Row],[Day High]]/Table2[[#This Row],[Close Price]])-1</f>
        <v>4.6663453533715149E-3</v>
      </c>
      <c r="AE672" s="1">
        <f>(Table2[[#This Row],[Close Price]]/Table2[[#This Row],[Current Week Low]])-1</f>
        <v>1.1635380421533226E-2</v>
      </c>
      <c r="AF672" s="1">
        <f>(Table2[[#This Row],[Current Week High]]/Table2[[#This Row],[Close Price]])-1</f>
        <v>1.6080269903167688E-2</v>
      </c>
      <c r="AG672" s="1">
        <f>(Table2[[#This Row],[Close Price]]/Table2[[#This Row],[Current Month Low]])-1</f>
        <v>6.1498446007011154E-3</v>
      </c>
      <c r="AH672" s="1">
        <f>(Table2[[#This Row],[Current Month High]]/Table2[[#This Row],[Close Price]])-1</f>
        <v>4.6663453533715149E-3</v>
      </c>
      <c r="AI672">
        <v>21.719318231608401</v>
      </c>
      <c r="AJ672">
        <v>2.9918772563176801</v>
      </c>
      <c r="AK672" t="str">
        <f>IF(AND(Table2[[#This Row],[20D EMA]]&gt;Table2[[#This Row],[50D EMA]],Table2[[#This Row],[50D EMA]]&gt;Table2[[#This Row],[200D EMA]]),"Uptrend","Downtrend/NoTrend")</f>
        <v>Downtrend/NoTrend</v>
      </c>
      <c r="AL672">
        <v>-0.05</v>
      </c>
      <c r="AM672" t="s">
        <v>3180</v>
      </c>
      <c r="AN672">
        <v>-7.31</v>
      </c>
      <c r="AO672" t="s">
        <v>3180</v>
      </c>
      <c r="AP672">
        <v>-2.1023093761667E-2</v>
      </c>
      <c r="AQ672">
        <f>(Table2[[#This Row],[Sharpe Ratio]]-AVERAGE(Table2[Sharpe Ratio]))/_xlfn.STDEV.P(Table2[Sharpe Ratio])</f>
        <v>-0.93676593438942402</v>
      </c>
      <c r="AR6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2">
        <f>_xlfn.RANK.AVG(Table2[[#This Row],[1Y Return vs Nifty Z-Score]],Table2[1Y Return vs Nifty Z-Score])</f>
        <v>646</v>
      </c>
      <c r="AT672">
        <f>_xlfn.RANK.AVG(Table2[[#This Row],[6M Return vs Nifty Z-Score]],Table2[6M Return vs Nifty Z-Score])</f>
        <v>588</v>
      </c>
      <c r="AU672">
        <f>_xlfn.RANK.AVG(Table2[[#This Row],[Sharpe Ratio Z-Score]],Table2[Sharpe Ratio Z-Score])</f>
        <v>603</v>
      </c>
      <c r="AV672">
        <f>(Table2[[#This Row],[Rank 1Y]]+Table2[[#This Row],[Rank 6M]]+Table2[[#This Row],[Rank Sharpe]])/3</f>
        <v>612.33333333333337</v>
      </c>
    </row>
    <row r="673" spans="1:48" hidden="1" x14ac:dyDescent="0.3">
      <c r="A673" t="s">
        <v>2212</v>
      </c>
      <c r="B673" t="s">
        <v>2213</v>
      </c>
      <c r="C673" t="s">
        <v>3147</v>
      </c>
      <c r="D673" t="s">
        <v>580</v>
      </c>
      <c r="E673">
        <v>2567.4349169636198</v>
      </c>
      <c r="F673">
        <v>178.87</v>
      </c>
      <c r="G673">
        <v>-52.246490654943699</v>
      </c>
      <c r="H673">
        <f>(Table2[[#This Row],[1Y Return vs Nifty]]-AVERAGE(Table2[1Y Return vs Nifty]))/_xlfn.STDEV.P(Table2[1Y Return vs Nifty])</f>
        <v>-1.2972839441306245</v>
      </c>
      <c r="I673">
        <v>5.3743441376953998</v>
      </c>
      <c r="J673">
        <f>(Table2[[#This Row],[1M Return vs Nifty]]-AVERAGE(Table2[1M Return vs Nifty]))/_xlfn.STDEV.P(Table2[1M Return vs Nifty])</f>
        <v>0.54561281514015081</v>
      </c>
      <c r="K673">
        <v>-16.882372044591499</v>
      </c>
      <c r="L673">
        <f>(Table2[[#This Row],[6M Return vs Nifty]]-AVERAGE(Table2[6M Return vs Nifty]))/_xlfn.STDEV.P(Table2[6M Return vs Nifty])</f>
        <v>-0.7867854033980799</v>
      </c>
      <c r="M673">
        <v>5.1132998582396398</v>
      </c>
      <c r="N673">
        <f>(Table2[[#This Row],[1W Return vs Nifty]]-AVERAGE(Table2[1W Return vs Nifty]))/_xlfn.STDEV.P(Table2[1W Return vs Nifty])</f>
        <v>0.72511535544328654</v>
      </c>
      <c r="O673">
        <v>171.49</v>
      </c>
      <c r="P673">
        <v>172.580675572291</v>
      </c>
      <c r="Q673">
        <v>197.59566728097701</v>
      </c>
      <c r="R673">
        <v>59.1078490199043</v>
      </c>
      <c r="S673" s="1">
        <f>(Table2[[#This Row],[Close Price]]-Table2[[#This Row],[20D EMA]])/Table2[[#This Row],[20D EMA]]</f>
        <v>4.3034579275759488E-2</v>
      </c>
      <c r="T673" s="1">
        <f>(Table2[[#This Row],[Close Price]]-Table2[[#This Row],[50D EMA]])/Table2[[#This Row],[50D EMA]]</f>
        <v>3.6442808019224129E-2</v>
      </c>
      <c r="U673" s="1">
        <f>(Table2[[#This Row],[Close Price]]-Table2[[#This Row],[200D EMA]])/Table2[[#This Row],[200D EMA]]</f>
        <v>-9.4767600619245815E-2</v>
      </c>
      <c r="V673">
        <v>0.48716920839396799</v>
      </c>
      <c r="W673">
        <v>176.4</v>
      </c>
      <c r="X673">
        <v>180.9</v>
      </c>
      <c r="Y673">
        <v>163.91</v>
      </c>
      <c r="Z673">
        <v>180.9</v>
      </c>
      <c r="AA673">
        <v>176.4</v>
      </c>
      <c r="AB673">
        <v>180.9</v>
      </c>
      <c r="AC673" s="1">
        <f>(Table2[[#This Row],[Close Price]]/Table2[[#This Row],[Day Low]])-1</f>
        <v>1.4002267573696159E-2</v>
      </c>
      <c r="AD673" s="1">
        <f>(Table2[[#This Row],[Day High]]/Table2[[#This Row],[Close Price]])-1</f>
        <v>1.1349024431151156E-2</v>
      </c>
      <c r="AE673" s="1">
        <f>(Table2[[#This Row],[Close Price]]/Table2[[#This Row],[Current Week Low]])-1</f>
        <v>9.1269599170276328E-2</v>
      </c>
      <c r="AF673" s="1">
        <f>(Table2[[#This Row],[Current Week High]]/Table2[[#This Row],[Close Price]])-1</f>
        <v>1.1349024431151156E-2</v>
      </c>
      <c r="AG673" s="1">
        <f>(Table2[[#This Row],[Close Price]]/Table2[[#This Row],[Current Month Low]])-1</f>
        <v>1.4002267573696159E-2</v>
      </c>
      <c r="AH673" s="1">
        <f>(Table2[[#This Row],[Current Month High]]/Table2[[#This Row],[Close Price]])-1</f>
        <v>1.1349024431151156E-2</v>
      </c>
      <c r="AI673">
        <v>74.428355789120502</v>
      </c>
      <c r="AJ673">
        <v>24.284324624791498</v>
      </c>
      <c r="AK673" t="str">
        <f>IF(AND(Table2[[#This Row],[20D EMA]]&gt;Table2[[#This Row],[50D EMA]],Table2[[#This Row],[50D EMA]]&gt;Table2[[#This Row],[200D EMA]]),"Uptrend","Downtrend/NoTrend")</f>
        <v>Downtrend/NoTrend</v>
      </c>
      <c r="AL673">
        <v>0.15</v>
      </c>
      <c r="AM673" t="s">
        <v>3181</v>
      </c>
      <c r="AN673">
        <v>4.0999999999999996</v>
      </c>
      <c r="AO673" t="s">
        <v>3181</v>
      </c>
      <c r="AQ673">
        <f>(Table2[[#This Row],[Sharpe Ratio]]-AVERAGE(Table2[Sharpe Ratio]))/_xlfn.STDEV.P(Table2[Sharpe Ratio])</f>
        <v>-0.68702344015560113</v>
      </c>
      <c r="AR6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3">
        <f>_xlfn.RANK.AVG(Table2[[#This Row],[1Y Return vs Nifty Z-Score]],Table2[1Y Return vs Nifty Z-Score])</f>
        <v>714</v>
      </c>
      <c r="AT673">
        <f>_xlfn.RANK.AVG(Table2[[#This Row],[6M Return vs Nifty Z-Score]],Table2[6M Return vs Nifty Z-Score])</f>
        <v>594</v>
      </c>
      <c r="AU673">
        <f>_xlfn.RANK.AVG(Table2[[#This Row],[Sharpe Ratio Z-Score]],Table2[Sharpe Ratio Z-Score])</f>
        <v>529.5</v>
      </c>
      <c r="AV673">
        <f>(Table2[[#This Row],[Rank 1Y]]+Table2[[#This Row],[Rank 6M]]+Table2[[#This Row],[Rank Sharpe]])/3</f>
        <v>612.5</v>
      </c>
    </row>
    <row r="674" spans="1:48" hidden="1" x14ac:dyDescent="0.3">
      <c r="A674" t="s">
        <v>677</v>
      </c>
      <c r="B674" t="s">
        <v>678</v>
      </c>
      <c r="C674" t="s">
        <v>3139</v>
      </c>
      <c r="D674" t="s">
        <v>51</v>
      </c>
      <c r="E674">
        <v>27196.009969987699</v>
      </c>
      <c r="F674">
        <v>1646.35</v>
      </c>
      <c r="G674">
        <v>-20.6632331588578</v>
      </c>
      <c r="H674">
        <f>(Table2[[#This Row],[1Y Return vs Nifty]]-AVERAGE(Table2[1Y Return vs Nifty]))/_xlfn.STDEV.P(Table2[1Y Return vs Nifty])</f>
        <v>-0.76368575147098072</v>
      </c>
      <c r="I674">
        <v>-2.3665372511018798</v>
      </c>
      <c r="J674">
        <f>(Table2[[#This Row],[1M Return vs Nifty]]-AVERAGE(Table2[1M Return vs Nifty]))/_xlfn.STDEV.P(Table2[1M Return vs Nifty])</f>
        <v>-0.28159133981716872</v>
      </c>
      <c r="K674">
        <v>-11.9280989120571</v>
      </c>
      <c r="L674">
        <f>(Table2[[#This Row],[6M Return vs Nifty]]-AVERAGE(Table2[6M Return vs Nifty]))/_xlfn.STDEV.P(Table2[6M Return vs Nifty])</f>
        <v>-0.61444169506657031</v>
      </c>
      <c r="M674">
        <v>-0.31675602555737098</v>
      </c>
      <c r="N674">
        <f>(Table2[[#This Row],[1W Return vs Nifty]]-AVERAGE(Table2[1W Return vs Nifty]))/_xlfn.STDEV.P(Table2[1W Return vs Nifty])</f>
        <v>-0.30620472741316745</v>
      </c>
      <c r="O674">
        <v>1671.81</v>
      </c>
      <c r="P674">
        <v>1752.7599778433801</v>
      </c>
      <c r="Q674">
        <v>1804.09890911501</v>
      </c>
      <c r="R674">
        <v>45.202749464373703</v>
      </c>
      <c r="S674" s="1">
        <f>(Table2[[#This Row],[Close Price]]-Table2[[#This Row],[20D EMA]])/Table2[[#This Row],[20D EMA]]</f>
        <v>-1.5229003295829093E-2</v>
      </c>
      <c r="T674" s="1">
        <f>(Table2[[#This Row],[Close Price]]-Table2[[#This Row],[50D EMA]])/Table2[[#This Row],[50D EMA]]</f>
        <v>-6.0709954122930419E-2</v>
      </c>
      <c r="U674" s="1">
        <f>(Table2[[#This Row],[Close Price]]-Table2[[#This Row],[200D EMA]])/Table2[[#This Row],[200D EMA]]</f>
        <v>-8.7439168838250036E-2</v>
      </c>
      <c r="V674">
        <v>0.49001744728179802</v>
      </c>
      <c r="W674">
        <v>1637.45</v>
      </c>
      <c r="X674">
        <v>1659.45</v>
      </c>
      <c r="Y674">
        <v>1601.4</v>
      </c>
      <c r="Z674">
        <v>1659.45</v>
      </c>
      <c r="AA674">
        <v>1637.45</v>
      </c>
      <c r="AB674">
        <v>1659.45</v>
      </c>
      <c r="AC674" s="1">
        <f>(Table2[[#This Row],[Close Price]]/Table2[[#This Row],[Day Low]])-1</f>
        <v>5.435280466579151E-3</v>
      </c>
      <c r="AD674" s="1">
        <f>(Table2[[#This Row],[Day High]]/Table2[[#This Row],[Close Price]])-1</f>
        <v>7.9569957785405876E-3</v>
      </c>
      <c r="AE674" s="1">
        <f>(Table2[[#This Row],[Close Price]]/Table2[[#This Row],[Current Week Low]])-1</f>
        <v>2.8069189459223098E-2</v>
      </c>
      <c r="AF674" s="1">
        <f>(Table2[[#This Row],[Current Week High]]/Table2[[#This Row],[Close Price]])-1</f>
        <v>7.9569957785405876E-3</v>
      </c>
      <c r="AG674" s="1">
        <f>(Table2[[#This Row],[Close Price]]/Table2[[#This Row],[Current Month Low]])-1</f>
        <v>5.435280466579151E-3</v>
      </c>
      <c r="AH674" s="1">
        <f>(Table2[[#This Row],[Current Month High]]/Table2[[#This Row],[Close Price]])-1</f>
        <v>7.9569957785405876E-3</v>
      </c>
      <c r="AI674">
        <v>34.901448659155101</v>
      </c>
      <c r="AJ674">
        <v>10.742272895436001</v>
      </c>
      <c r="AK674" t="str">
        <f>IF(AND(Table2[[#This Row],[20D EMA]]&gt;Table2[[#This Row],[50D EMA]],Table2[[#This Row],[50D EMA]]&gt;Table2[[#This Row],[200D EMA]]),"Uptrend","Downtrend/NoTrend")</f>
        <v>Downtrend/NoTrend</v>
      </c>
      <c r="AL674">
        <v>-0.19</v>
      </c>
      <c r="AM674" t="s">
        <v>3180</v>
      </c>
      <c r="AN674">
        <v>-1.2</v>
      </c>
      <c r="AO674" t="s">
        <v>3180</v>
      </c>
      <c r="AP674">
        <v>-0.113644302859815</v>
      </c>
      <c r="AQ674">
        <f>(Table2[[#This Row],[Sharpe Ratio]]-AVERAGE(Table2[Sharpe Ratio]))/_xlfn.STDEV.P(Table2[Sharpe Ratio])</f>
        <v>-2.0370536485269715</v>
      </c>
      <c r="AR6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4">
        <f>_xlfn.RANK.AVG(Table2[[#This Row],[1Y Return vs Nifty Z-Score]],Table2[1Y Return vs Nifty Z-Score])</f>
        <v>585</v>
      </c>
      <c r="AT674">
        <f>_xlfn.RANK.AVG(Table2[[#This Row],[6M Return vs Nifty Z-Score]],Table2[6M Return vs Nifty Z-Score])</f>
        <v>530</v>
      </c>
      <c r="AU674">
        <f>_xlfn.RANK.AVG(Table2[[#This Row],[Sharpe Ratio Z-Score]],Table2[Sharpe Ratio Z-Score])</f>
        <v>723</v>
      </c>
      <c r="AV674">
        <f>(Table2[[#This Row],[Rank 1Y]]+Table2[[#This Row],[Rank 6M]]+Table2[[#This Row],[Rank Sharpe]])/3</f>
        <v>612.66666666666663</v>
      </c>
    </row>
    <row r="675" spans="1:48" hidden="1" x14ac:dyDescent="0.3">
      <c r="A675" t="s">
        <v>1481</v>
      </c>
      <c r="B675" t="s">
        <v>1482</v>
      </c>
      <c r="C675" t="s">
        <v>3139</v>
      </c>
      <c r="D675" t="s">
        <v>51</v>
      </c>
      <c r="E675">
        <v>7004.83780708206</v>
      </c>
      <c r="F675">
        <v>215.94</v>
      </c>
      <c r="G675">
        <v>-33.919712522120498</v>
      </c>
      <c r="H675">
        <f>(Table2[[#This Row],[1Y Return vs Nifty]]-AVERAGE(Table2[1Y Return vs Nifty]))/_xlfn.STDEV.P(Table2[1Y Return vs Nifty])</f>
        <v>-0.98765357461726233</v>
      </c>
      <c r="I675">
        <v>5.8321119120896796</v>
      </c>
      <c r="J675">
        <f>(Table2[[#This Row],[1M Return vs Nifty]]-AVERAGE(Table2[1M Return vs Nifty]))/_xlfn.STDEV.P(Table2[1M Return vs Nifty])</f>
        <v>0.59453068197796677</v>
      </c>
      <c r="K675">
        <v>-16.538732022642801</v>
      </c>
      <c r="L675">
        <f>(Table2[[#This Row],[6M Return vs Nifty]]-AVERAGE(Table2[6M Return vs Nifty]))/_xlfn.STDEV.P(Table2[6M Return vs Nifty])</f>
        <v>-0.77483123895671335</v>
      </c>
      <c r="M675">
        <v>3.1376412074009599</v>
      </c>
      <c r="N675">
        <f>(Table2[[#This Row],[1W Return vs Nifty]]-AVERAGE(Table2[1W Return vs Nifty]))/_xlfn.STDEV.P(Table2[1W Return vs Nifty])</f>
        <v>0.34988230313549823</v>
      </c>
      <c r="O675">
        <v>212.27</v>
      </c>
      <c r="P675">
        <v>216.246415143278</v>
      </c>
      <c r="Q675">
        <v>244.26981210208001</v>
      </c>
      <c r="R675">
        <v>63.534142787950401</v>
      </c>
      <c r="S675" s="1">
        <f>(Table2[[#This Row],[Close Price]]-Table2[[#This Row],[20D EMA]])/Table2[[#This Row],[20D EMA]]</f>
        <v>1.7289301361473535E-2</v>
      </c>
      <c r="T675" s="1">
        <f>(Table2[[#This Row],[Close Price]]-Table2[[#This Row],[50D EMA]])/Table2[[#This Row],[50D EMA]]</f>
        <v>-1.4169721291101233E-3</v>
      </c>
      <c r="U675" s="1">
        <f>(Table2[[#This Row],[Close Price]]-Table2[[#This Row],[200D EMA]])/Table2[[#This Row],[200D EMA]]</f>
        <v>-0.11597754081147377</v>
      </c>
      <c r="V675">
        <v>0.82735869840049203</v>
      </c>
      <c r="W675">
        <v>0</v>
      </c>
      <c r="X675">
        <v>0</v>
      </c>
      <c r="Y675">
        <v>204.7</v>
      </c>
      <c r="Z675">
        <v>223.94</v>
      </c>
      <c r="AA675">
        <v>215.06</v>
      </c>
      <c r="AB675">
        <v>218.58</v>
      </c>
      <c r="AC675" s="1" t="e">
        <f>(Table2[[#This Row],[Close Price]]/Table2[[#This Row],[Day Low]])-1</f>
        <v>#DIV/0!</v>
      </c>
      <c r="AD675" s="1">
        <f>(Table2[[#This Row],[Day High]]/Table2[[#This Row],[Close Price]])-1</f>
        <v>-1</v>
      </c>
      <c r="AE675" s="1">
        <f>(Table2[[#This Row],[Close Price]]/Table2[[#This Row],[Current Week Low]])-1</f>
        <v>5.4909623839765498E-2</v>
      </c>
      <c r="AF675" s="1">
        <f>(Table2[[#This Row],[Current Week High]]/Table2[[#This Row],[Close Price]])-1</f>
        <v>3.70473279614707E-2</v>
      </c>
      <c r="AG675" s="1">
        <f>(Table2[[#This Row],[Close Price]]/Table2[[#This Row],[Current Month Low]])-1</f>
        <v>4.0918813354413608E-3</v>
      </c>
      <c r="AH675" s="1">
        <f>(Table2[[#This Row],[Current Month High]]/Table2[[#This Row],[Close Price]])-1</f>
        <v>1.2225618227285517E-2</v>
      </c>
      <c r="AI675">
        <v>118.949708252292</v>
      </c>
      <c r="AJ675">
        <v>10.1172870984191</v>
      </c>
      <c r="AK675" t="str">
        <f>IF(AND(Table2[[#This Row],[20D EMA]]&gt;Table2[[#This Row],[50D EMA]],Table2[[#This Row],[50D EMA]]&gt;Table2[[#This Row],[200D EMA]]),"Uptrend","Downtrend/NoTrend")</f>
        <v>Downtrend/NoTrend</v>
      </c>
      <c r="AL675">
        <v>-0.03</v>
      </c>
      <c r="AM675" t="s">
        <v>3180</v>
      </c>
      <c r="AN675">
        <v>1.24</v>
      </c>
      <c r="AO675" t="s">
        <v>3181</v>
      </c>
      <c r="AP675">
        <v>-1.9029620882487001E-2</v>
      </c>
      <c r="AQ675">
        <f>(Table2[[#This Row],[Sharpe Ratio]]-AVERAGE(Table2[Sharpe Ratio]))/_xlfn.STDEV.P(Table2[Sharpe Ratio])</f>
        <v>-0.9130846011528444</v>
      </c>
      <c r="AR6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5">
        <f>_xlfn.RANK.AVG(Table2[[#This Row],[1Y Return vs Nifty Z-Score]],Table2[1Y Return vs Nifty Z-Score])</f>
        <v>655</v>
      </c>
      <c r="AT675">
        <f>_xlfn.RANK.AVG(Table2[[#This Row],[6M Return vs Nifty Z-Score]],Table2[6M Return vs Nifty Z-Score])</f>
        <v>585</v>
      </c>
      <c r="AU675">
        <f>_xlfn.RANK.AVG(Table2[[#This Row],[Sharpe Ratio Z-Score]],Table2[Sharpe Ratio Z-Score])</f>
        <v>598</v>
      </c>
      <c r="AV675">
        <f>(Table2[[#This Row],[Rank 1Y]]+Table2[[#This Row],[Rank 6M]]+Table2[[#This Row],[Rank Sharpe]])/3</f>
        <v>612.66666666666663</v>
      </c>
    </row>
    <row r="676" spans="1:48" hidden="1" x14ac:dyDescent="0.3">
      <c r="A676" t="s">
        <v>880</v>
      </c>
      <c r="B676" t="s">
        <v>881</v>
      </c>
      <c r="C676" t="s">
        <v>580</v>
      </c>
      <c r="D676" t="s">
        <v>580</v>
      </c>
      <c r="E676">
        <v>17422.462722841501</v>
      </c>
      <c r="F676">
        <v>35.130000000000003</v>
      </c>
      <c r="G676">
        <v>-26.164634060480001</v>
      </c>
      <c r="H676">
        <f>(Table2[[#This Row],[1Y Return vs Nifty]]-AVERAGE(Table2[1Y Return vs Nifty]))/_xlfn.STDEV.P(Table2[1Y Return vs Nifty])</f>
        <v>-0.85663175549116577</v>
      </c>
      <c r="I676">
        <v>1.7065226130784799E-2</v>
      </c>
      <c r="J676">
        <f>(Table2[[#This Row],[1M Return vs Nifty]]-AVERAGE(Table2[1M Return vs Nifty]))/_xlfn.STDEV.P(Table2[1M Return vs Nifty])</f>
        <v>-2.687540064944921E-2</v>
      </c>
      <c r="K676">
        <v>-19.029633076947899</v>
      </c>
      <c r="L676">
        <f>(Table2[[#This Row],[6M Return vs Nifty]]-AVERAGE(Table2[6M Return vs Nifty]))/_xlfn.STDEV.P(Table2[6M Return vs Nifty])</f>
        <v>-0.86148191672550256</v>
      </c>
      <c r="M676">
        <v>5.0683257266801602</v>
      </c>
      <c r="N676">
        <f>(Table2[[#This Row],[1W Return vs Nifty]]-AVERAGE(Table2[1W Return vs Nifty]))/_xlfn.STDEV.P(Table2[1W Return vs Nifty])</f>
        <v>0.71657350503163186</v>
      </c>
      <c r="O676">
        <v>34.35</v>
      </c>
      <c r="P676">
        <v>35.403881924271502</v>
      </c>
      <c r="Q676">
        <v>37.251672023262799</v>
      </c>
      <c r="R676">
        <v>48.294387052512199</v>
      </c>
      <c r="S676" s="1">
        <f>(Table2[[#This Row],[Close Price]]-Table2[[#This Row],[20D EMA]])/Table2[[#This Row],[20D EMA]]</f>
        <v>2.2707423580786059E-2</v>
      </c>
      <c r="T676" s="1">
        <f>(Table2[[#This Row],[Close Price]]-Table2[[#This Row],[50D EMA]])/Table2[[#This Row],[50D EMA]]</f>
        <v>-7.7359292084786041E-3</v>
      </c>
      <c r="U676" s="1">
        <f>(Table2[[#This Row],[Close Price]]-Table2[[#This Row],[200D EMA]])/Table2[[#This Row],[200D EMA]]</f>
        <v>-5.6955081692383142E-2</v>
      </c>
      <c r="V676">
        <v>0.62460994160807604</v>
      </c>
      <c r="W676">
        <v>35</v>
      </c>
      <c r="X676">
        <v>35.47</v>
      </c>
      <c r="Y676">
        <v>31.77</v>
      </c>
      <c r="Z676">
        <v>35.47</v>
      </c>
      <c r="AA676">
        <v>35</v>
      </c>
      <c r="AB676">
        <v>35.47</v>
      </c>
      <c r="AC676" s="1">
        <f>(Table2[[#This Row],[Close Price]]/Table2[[#This Row],[Day Low]])-1</f>
        <v>3.714285714285781E-3</v>
      </c>
      <c r="AD676" s="1">
        <f>(Table2[[#This Row],[Day High]]/Table2[[#This Row],[Close Price]])-1</f>
        <v>9.6783376031881474E-3</v>
      </c>
      <c r="AE676" s="1">
        <f>(Table2[[#This Row],[Close Price]]/Table2[[#This Row],[Current Week Low]])-1</f>
        <v>0.10576015108593029</v>
      </c>
      <c r="AF676" s="1">
        <f>(Table2[[#This Row],[Current Week High]]/Table2[[#This Row],[Close Price]])-1</f>
        <v>9.6783376031881474E-3</v>
      </c>
      <c r="AG676" s="1">
        <f>(Table2[[#This Row],[Close Price]]/Table2[[#This Row],[Current Month Low]])-1</f>
        <v>3.714285714285781E-3</v>
      </c>
      <c r="AH676" s="1">
        <f>(Table2[[#This Row],[Current Month High]]/Table2[[#This Row],[Close Price]])-1</f>
        <v>9.6783376031881474E-3</v>
      </c>
      <c r="AI676">
        <v>50.583546826074503</v>
      </c>
      <c r="AJ676">
        <v>10.576015108592999</v>
      </c>
      <c r="AK676" t="str">
        <f>IF(AND(Table2[[#This Row],[20D EMA]]&gt;Table2[[#This Row],[50D EMA]],Table2[[#This Row],[50D EMA]]&gt;Table2[[#This Row],[200D EMA]]),"Uptrend","Downtrend/NoTrend")</f>
        <v>Downtrend/NoTrend</v>
      </c>
      <c r="AL676">
        <v>-0.04</v>
      </c>
      <c r="AM676" t="s">
        <v>3180</v>
      </c>
      <c r="AN676">
        <v>-2.4700000000000002</v>
      </c>
      <c r="AO676" t="s">
        <v>3180</v>
      </c>
      <c r="AP676">
        <v>-2.1983260379405001E-2</v>
      </c>
      <c r="AQ676">
        <f>(Table2[[#This Row],[Sharpe Ratio]]-AVERAGE(Table2[Sharpe Ratio]))/_xlfn.STDEV.P(Table2[Sharpe Ratio])</f>
        <v>-0.94817217215406624</v>
      </c>
      <c r="AR6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6">
        <f>_xlfn.RANK.AVG(Table2[[#This Row],[1Y Return vs Nifty Z-Score]],Table2[1Y Return vs Nifty Z-Score])</f>
        <v>618</v>
      </c>
      <c r="AT676">
        <f>_xlfn.RANK.AVG(Table2[[#This Row],[6M Return vs Nifty Z-Score]],Table2[6M Return vs Nifty Z-Score])</f>
        <v>613</v>
      </c>
      <c r="AU676">
        <f>_xlfn.RANK.AVG(Table2[[#This Row],[Sharpe Ratio Z-Score]],Table2[Sharpe Ratio Z-Score])</f>
        <v>608</v>
      </c>
      <c r="AV676">
        <f>(Table2[[#This Row],[Rank 1Y]]+Table2[[#This Row],[Rank 6M]]+Table2[[#This Row],[Rank Sharpe]])/3</f>
        <v>613</v>
      </c>
    </row>
    <row r="677" spans="1:48" hidden="1" x14ac:dyDescent="0.3">
      <c r="A677" t="s">
        <v>738</v>
      </c>
      <c r="B677" t="s">
        <v>739</v>
      </c>
      <c r="C677" t="s">
        <v>3145</v>
      </c>
      <c r="D677" t="s">
        <v>94</v>
      </c>
      <c r="E677">
        <v>23042.186850666199</v>
      </c>
      <c r="F677">
        <v>287</v>
      </c>
      <c r="G677">
        <v>-36.894069691815297</v>
      </c>
      <c r="H677">
        <f>(Table2[[#This Row],[1Y Return vs Nifty]]-AVERAGE(Table2[1Y Return vs Nifty]))/_xlfn.STDEV.P(Table2[1Y Return vs Nifty])</f>
        <v>-1.0379052502169084</v>
      </c>
      <c r="I677">
        <v>-2.23164945574131</v>
      </c>
      <c r="J677">
        <f>(Table2[[#This Row],[1M Return vs Nifty]]-AVERAGE(Table2[1M Return vs Nifty]))/_xlfn.STDEV.P(Table2[1M Return vs Nifty])</f>
        <v>-0.2671769935468879</v>
      </c>
      <c r="K677">
        <v>-7.1861882933343901</v>
      </c>
      <c r="L677">
        <f>(Table2[[#This Row],[6M Return vs Nifty]]-AVERAGE(Table2[6M Return vs Nifty]))/_xlfn.STDEV.P(Table2[6M Return vs Nifty])</f>
        <v>-0.44948541616452869</v>
      </c>
      <c r="M677">
        <v>3.6922738082662199</v>
      </c>
      <c r="N677">
        <f>(Table2[[#This Row],[1W Return vs Nifty]]-AVERAGE(Table2[1W Return vs Nifty]))/_xlfn.STDEV.P(Table2[1W Return vs Nifty])</f>
        <v>0.45522260756700117</v>
      </c>
      <c r="O677">
        <v>286.56</v>
      </c>
      <c r="P677">
        <v>291.01300831509599</v>
      </c>
      <c r="Q677">
        <v>293.16321100383698</v>
      </c>
      <c r="R677">
        <v>52.193334328675903</v>
      </c>
      <c r="S677" s="1">
        <f>(Table2[[#This Row],[Close Price]]-Table2[[#This Row],[20D EMA]])/Table2[[#This Row],[20D EMA]]</f>
        <v>1.5354550530429847E-3</v>
      </c>
      <c r="T677" s="1">
        <f>(Table2[[#This Row],[Close Price]]-Table2[[#This Row],[50D EMA]])/Table2[[#This Row],[50D EMA]]</f>
        <v>-1.3789790148318319E-2</v>
      </c>
      <c r="U677" s="1">
        <f>(Table2[[#This Row],[Close Price]]-Table2[[#This Row],[200D EMA]])/Table2[[#This Row],[200D EMA]]</f>
        <v>-2.1023139236103921E-2</v>
      </c>
      <c r="V677">
        <v>0.67087457660938199</v>
      </c>
      <c r="W677">
        <v>285.7</v>
      </c>
      <c r="X677">
        <v>288.5</v>
      </c>
      <c r="Y677">
        <v>277.64999999999998</v>
      </c>
      <c r="Z677">
        <v>289.05</v>
      </c>
      <c r="AA677">
        <v>285.7</v>
      </c>
      <c r="AB677">
        <v>288.5</v>
      </c>
      <c r="AC677" s="1">
        <f>(Table2[[#This Row],[Close Price]]/Table2[[#This Row],[Day Low]])-1</f>
        <v>4.5502275113755708E-3</v>
      </c>
      <c r="AD677" s="1">
        <f>(Table2[[#This Row],[Day High]]/Table2[[#This Row],[Close Price]])-1</f>
        <v>5.2264808362370019E-3</v>
      </c>
      <c r="AE677" s="1">
        <f>(Table2[[#This Row],[Close Price]]/Table2[[#This Row],[Current Week Low]])-1</f>
        <v>3.3675490725733948E-2</v>
      </c>
      <c r="AF677" s="1">
        <f>(Table2[[#This Row],[Current Week High]]/Table2[[#This Row],[Close Price]])-1</f>
        <v>7.1428571428571175E-3</v>
      </c>
      <c r="AG677" s="1">
        <f>(Table2[[#This Row],[Close Price]]/Table2[[#This Row],[Current Month Low]])-1</f>
        <v>4.5502275113755708E-3</v>
      </c>
      <c r="AH677" s="1">
        <f>(Table2[[#This Row],[Current Month High]]/Table2[[#This Row],[Close Price]])-1</f>
        <v>5.2264808362370019E-3</v>
      </c>
      <c r="AI677">
        <v>24.494773519163701</v>
      </c>
      <c r="AJ677">
        <v>13.956720270001901</v>
      </c>
      <c r="AK677" t="str">
        <f>IF(AND(Table2[[#This Row],[20D EMA]]&gt;Table2[[#This Row],[50D EMA]],Table2[[#This Row],[50D EMA]]&gt;Table2[[#This Row],[200D EMA]]),"Uptrend","Downtrend/NoTrend")</f>
        <v>Downtrend/NoTrend</v>
      </c>
      <c r="AL677">
        <v>0</v>
      </c>
      <c r="AM677" t="s">
        <v>3182</v>
      </c>
      <c r="AN677">
        <v>-2.88</v>
      </c>
      <c r="AO677" t="s">
        <v>3180</v>
      </c>
      <c r="AP677">
        <v>-9.3836549819315995E-2</v>
      </c>
      <c r="AQ677">
        <f>(Table2[[#This Row],[Sharpe Ratio]]-AVERAGE(Table2[Sharpe Ratio]))/_xlfn.STDEV.P(Table2[Sharpe Ratio])</f>
        <v>-1.8017487164564239</v>
      </c>
      <c r="AR6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7">
        <f>_xlfn.RANK.AVG(Table2[[#This Row],[1Y Return vs Nifty Z-Score]],Table2[1Y Return vs Nifty Z-Score])</f>
        <v>667</v>
      </c>
      <c r="AT677">
        <f>_xlfn.RANK.AVG(Table2[[#This Row],[6M Return vs Nifty Z-Score]],Table2[6M Return vs Nifty Z-Score])</f>
        <v>469</v>
      </c>
      <c r="AU677">
        <f>_xlfn.RANK.AVG(Table2[[#This Row],[Sharpe Ratio Z-Score]],Table2[Sharpe Ratio Z-Score])</f>
        <v>708</v>
      </c>
      <c r="AV677">
        <f>(Table2[[#This Row],[Rank 1Y]]+Table2[[#This Row],[Rank 6M]]+Table2[[#This Row],[Rank Sharpe]])/3</f>
        <v>614.66666666666663</v>
      </c>
    </row>
    <row r="678" spans="1:48" hidden="1" x14ac:dyDescent="0.3">
      <c r="A678" t="s">
        <v>944</v>
      </c>
      <c r="B678" t="s">
        <v>945</v>
      </c>
      <c r="C678" t="s">
        <v>3135</v>
      </c>
      <c r="D678" t="s">
        <v>54</v>
      </c>
      <c r="E678">
        <v>15655.636033602999</v>
      </c>
      <c r="F678">
        <v>997.45</v>
      </c>
      <c r="G678">
        <v>-67.398964877300401</v>
      </c>
      <c r="H678">
        <f>(Table2[[#This Row],[1Y Return vs Nifty]]-AVERAGE(Table2[1Y Return vs Nifty]))/_xlfn.STDEV.P(Table2[1Y Return vs Nifty])</f>
        <v>-1.553284543827264</v>
      </c>
      <c r="I678">
        <v>-12.7617782012488</v>
      </c>
      <c r="J678">
        <f>(Table2[[#This Row],[1M Return vs Nifty]]-AVERAGE(Table2[1M Return vs Nifty]))/_xlfn.STDEV.P(Table2[1M Return vs Nifty])</f>
        <v>-1.3924450105876045</v>
      </c>
      <c r="K678">
        <v>-39.523478881695503</v>
      </c>
      <c r="L678">
        <f>(Table2[[#This Row],[6M Return vs Nifty]]-AVERAGE(Table2[6M Return vs Nifty]))/_xlfn.STDEV.P(Table2[6M Return vs Nifty])</f>
        <v>-1.5743988854670983</v>
      </c>
      <c r="M678">
        <v>-1.4841172332072901</v>
      </c>
      <c r="N678">
        <f>(Table2[[#This Row],[1W Return vs Nifty]]-AVERAGE(Table2[1W Return vs Nifty]))/_xlfn.STDEV.P(Table2[1W Return vs Nifty])</f>
        <v>-0.52791939907784879</v>
      </c>
      <c r="O678">
        <v>1033.58</v>
      </c>
      <c r="P678">
        <v>1120.4347129591899</v>
      </c>
      <c r="Q678">
        <v>1286.9438492201</v>
      </c>
      <c r="R678">
        <v>37.191167550713402</v>
      </c>
      <c r="S678" s="1">
        <f>(Table2[[#This Row],[Close Price]]-Table2[[#This Row],[20D EMA]])/Table2[[#This Row],[20D EMA]]</f>
        <v>-3.4956171752549281E-2</v>
      </c>
      <c r="T678" s="1">
        <f>(Table2[[#This Row],[Close Price]]-Table2[[#This Row],[50D EMA]])/Table2[[#This Row],[50D EMA]]</f>
        <v>-0.10976517554902765</v>
      </c>
      <c r="U678" s="1">
        <f>(Table2[[#This Row],[Close Price]]-Table2[[#This Row],[200D EMA]])/Table2[[#This Row],[200D EMA]]</f>
        <v>-0.22494676002805866</v>
      </c>
      <c r="V678">
        <v>1.30556043498147</v>
      </c>
      <c r="W678">
        <v>990.1</v>
      </c>
      <c r="X678">
        <v>1002.95</v>
      </c>
      <c r="Y678">
        <v>911.5</v>
      </c>
      <c r="Z678">
        <v>1007</v>
      </c>
      <c r="AA678">
        <v>990.1</v>
      </c>
      <c r="AB678">
        <v>1002.95</v>
      </c>
      <c r="AC678" s="1">
        <f>(Table2[[#This Row],[Close Price]]/Table2[[#This Row],[Day Low]])-1</f>
        <v>7.4234925765075399E-3</v>
      </c>
      <c r="AD678" s="1">
        <f>(Table2[[#This Row],[Day High]]/Table2[[#This Row],[Close Price]])-1</f>
        <v>5.5140608551806913E-3</v>
      </c>
      <c r="AE678" s="1">
        <f>(Table2[[#This Row],[Close Price]]/Table2[[#This Row],[Current Week Low]])-1</f>
        <v>9.4295117937465811E-2</v>
      </c>
      <c r="AF678" s="1">
        <f>(Table2[[#This Row],[Current Week High]]/Table2[[#This Row],[Close Price]])-1</f>
        <v>9.5744147576319882E-3</v>
      </c>
      <c r="AG678" s="1">
        <f>(Table2[[#This Row],[Close Price]]/Table2[[#This Row],[Current Month Low]])-1</f>
        <v>7.4234925765075399E-3</v>
      </c>
      <c r="AH678" s="1">
        <f>(Table2[[#This Row],[Current Month High]]/Table2[[#This Row],[Close Price]])-1</f>
        <v>5.5140608551806913E-3</v>
      </c>
      <c r="AI678">
        <v>80.059150834628198</v>
      </c>
      <c r="AJ678">
        <v>9.4295117937465793</v>
      </c>
      <c r="AK678" t="str">
        <f>IF(AND(Table2[[#This Row],[20D EMA]]&gt;Table2[[#This Row],[50D EMA]],Table2[[#This Row],[50D EMA]]&gt;Table2[[#This Row],[200D EMA]]),"Uptrend","Downtrend/NoTrend")</f>
        <v>Downtrend/NoTrend</v>
      </c>
      <c r="AL678">
        <v>-0.2</v>
      </c>
      <c r="AM678" t="s">
        <v>3180</v>
      </c>
      <c r="AN678">
        <v>-2.6</v>
      </c>
      <c r="AO678" t="s">
        <v>3180</v>
      </c>
      <c r="AP678">
        <v>3.9888283272735997E-2</v>
      </c>
      <c r="AQ678">
        <f>(Table2[[#This Row],[Sharpe Ratio]]-AVERAGE(Table2[Sharpe Ratio]))/_xlfn.STDEV.P(Table2[Sharpe Ratio])</f>
        <v>-0.21317313685711781</v>
      </c>
      <c r="AR6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8">
        <f>_xlfn.RANK.AVG(Table2[[#This Row],[1Y Return vs Nifty Z-Score]],Table2[1Y Return vs Nifty Z-Score])</f>
        <v>727</v>
      </c>
      <c r="AT678">
        <f>_xlfn.RANK.AVG(Table2[[#This Row],[6M Return vs Nifty Z-Score]],Table2[6M Return vs Nifty Z-Score])</f>
        <v>724</v>
      </c>
      <c r="AU678">
        <f>_xlfn.RANK.AVG(Table2[[#This Row],[Sharpe Ratio Z-Score]],Table2[Sharpe Ratio Z-Score])</f>
        <v>399</v>
      </c>
      <c r="AV678">
        <f>(Table2[[#This Row],[Rank 1Y]]+Table2[[#This Row],[Rank 6M]]+Table2[[#This Row],[Rank Sharpe]])/3</f>
        <v>616.66666666666663</v>
      </c>
    </row>
    <row r="679" spans="1:48" hidden="1" x14ac:dyDescent="0.3">
      <c r="A679" t="s">
        <v>1765</v>
      </c>
      <c r="B679" t="s">
        <v>1766</v>
      </c>
      <c r="C679" t="s">
        <v>3141</v>
      </c>
      <c r="D679" t="s">
        <v>202</v>
      </c>
      <c r="E679">
        <v>4474.0937245245004</v>
      </c>
      <c r="F679">
        <v>113.71</v>
      </c>
      <c r="G679">
        <v>-21.270871181243901</v>
      </c>
      <c r="H679">
        <f>(Table2[[#This Row],[1Y Return vs Nifty]]-AVERAGE(Table2[1Y Return vs Nifty]))/_xlfn.STDEV.P(Table2[1Y Return vs Nifty])</f>
        <v>-0.77395177772165125</v>
      </c>
      <c r="I679">
        <v>-0.10398314287702699</v>
      </c>
      <c r="J679">
        <f>(Table2[[#This Row],[1M Return vs Nifty]]-AVERAGE(Table2[1M Return vs Nifty]))/_xlfn.STDEV.P(Table2[1M Return vs Nifty])</f>
        <v>-3.9810841559186037E-2</v>
      </c>
      <c r="K679">
        <v>-25.859411170278001</v>
      </c>
      <c r="L679">
        <f>(Table2[[#This Row],[6M Return vs Nifty]]-AVERAGE(Table2[6M Return vs Nifty]))/_xlfn.STDEV.P(Table2[6M Return vs Nifty])</f>
        <v>-1.0990685923482246</v>
      </c>
      <c r="M679">
        <v>0.63423326808198099</v>
      </c>
      <c r="N679">
        <f>(Table2[[#This Row],[1W Return vs Nifty]]-AVERAGE(Table2[1W Return vs Nifty]))/_xlfn.STDEV.P(Table2[1W Return vs Nifty])</f>
        <v>-0.12558515772543846</v>
      </c>
      <c r="O679">
        <v>113.72</v>
      </c>
      <c r="P679">
        <v>118.381756765969</v>
      </c>
      <c r="Q679">
        <v>121.962804956086</v>
      </c>
      <c r="R679">
        <v>43.789885710396803</v>
      </c>
      <c r="S679" s="1">
        <f>(Table2[[#This Row],[Close Price]]-Table2[[#This Row],[20D EMA]])/Table2[[#This Row],[20D EMA]]</f>
        <v>-8.7935279634234229E-5</v>
      </c>
      <c r="T679" s="1">
        <f>(Table2[[#This Row],[Close Price]]-Table2[[#This Row],[50D EMA]])/Table2[[#This Row],[50D EMA]]</f>
        <v>-3.9463485705865026E-2</v>
      </c>
      <c r="U679" s="1">
        <f>(Table2[[#This Row],[Close Price]]-Table2[[#This Row],[200D EMA]])/Table2[[#This Row],[200D EMA]]</f>
        <v>-6.7666572272239225E-2</v>
      </c>
      <c r="V679">
        <v>0.54961126712546804</v>
      </c>
      <c r="W679">
        <v>112.95</v>
      </c>
      <c r="X679">
        <v>114.4</v>
      </c>
      <c r="Y679">
        <v>105.55</v>
      </c>
      <c r="Z679">
        <v>114.4</v>
      </c>
      <c r="AA679">
        <v>112.95</v>
      </c>
      <c r="AB679">
        <v>114.4</v>
      </c>
      <c r="AC679" s="1">
        <f>(Table2[[#This Row],[Close Price]]/Table2[[#This Row],[Day Low]])-1</f>
        <v>6.7286409915892076E-3</v>
      </c>
      <c r="AD679" s="1">
        <f>(Table2[[#This Row],[Day High]]/Table2[[#This Row],[Close Price]])-1</f>
        <v>6.0680678920059794E-3</v>
      </c>
      <c r="AE679" s="1">
        <f>(Table2[[#This Row],[Close Price]]/Table2[[#This Row],[Current Week Low]])-1</f>
        <v>7.7309332070108816E-2</v>
      </c>
      <c r="AF679" s="1">
        <f>(Table2[[#This Row],[Current Week High]]/Table2[[#This Row],[Close Price]])-1</f>
        <v>6.0680678920059794E-3</v>
      </c>
      <c r="AG679" s="1">
        <f>(Table2[[#This Row],[Close Price]]/Table2[[#This Row],[Current Month Low]])-1</f>
        <v>6.7286409915892076E-3</v>
      </c>
      <c r="AH679" s="1">
        <f>(Table2[[#This Row],[Current Month High]]/Table2[[#This Row],[Close Price]])-1</f>
        <v>6.0680678920059794E-3</v>
      </c>
      <c r="AI679">
        <v>31.615513147480399</v>
      </c>
      <c r="AJ679">
        <v>8.60553963705825</v>
      </c>
      <c r="AK679" t="str">
        <f>IF(AND(Table2[[#This Row],[20D EMA]]&gt;Table2[[#This Row],[50D EMA]],Table2[[#This Row],[50D EMA]]&gt;Table2[[#This Row],[200D EMA]]),"Uptrend","Downtrend/NoTrend")</f>
        <v>Downtrend/NoTrend</v>
      </c>
      <c r="AL679">
        <v>-0.04</v>
      </c>
      <c r="AM679" t="s">
        <v>3180</v>
      </c>
      <c r="AN679">
        <v>-7.24</v>
      </c>
      <c r="AO679" t="s">
        <v>3180</v>
      </c>
      <c r="AP679">
        <v>-1.2021728162823E-2</v>
      </c>
      <c r="AQ679">
        <f>(Table2[[#This Row],[Sharpe Ratio]]-AVERAGE(Table2[Sharpe Ratio]))/_xlfn.STDEV.P(Table2[Sharpe Ratio])</f>
        <v>-0.8298347889713874</v>
      </c>
      <c r="AR6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9">
        <f>_xlfn.RANK.AVG(Table2[[#This Row],[1Y Return vs Nifty Z-Score]],Table2[1Y Return vs Nifty Z-Score])</f>
        <v>592</v>
      </c>
      <c r="AT679">
        <f>_xlfn.RANK.AVG(Table2[[#This Row],[6M Return vs Nifty Z-Score]],Table2[6M Return vs Nifty Z-Score])</f>
        <v>673</v>
      </c>
      <c r="AU679">
        <f>_xlfn.RANK.AVG(Table2[[#This Row],[Sharpe Ratio Z-Score]],Table2[Sharpe Ratio Z-Score])</f>
        <v>585</v>
      </c>
      <c r="AV679">
        <f>(Table2[[#This Row],[Rank 1Y]]+Table2[[#This Row],[Rank 6M]]+Table2[[#This Row],[Rank Sharpe]])/3</f>
        <v>616.66666666666663</v>
      </c>
    </row>
    <row r="680" spans="1:48" hidden="1" x14ac:dyDescent="0.3">
      <c r="A680" t="s">
        <v>1037</v>
      </c>
      <c r="B680" t="s">
        <v>1038</v>
      </c>
      <c r="C680" t="s">
        <v>3135</v>
      </c>
      <c r="D680" t="s">
        <v>54</v>
      </c>
      <c r="E680">
        <v>13290.2534716215</v>
      </c>
      <c r="F680">
        <v>159.63999999999999</v>
      </c>
      <c r="G680">
        <v>-10.7376912703988</v>
      </c>
      <c r="H680">
        <f>(Table2[[#This Row],[1Y Return vs Nifty]]-AVERAGE(Table2[1Y Return vs Nifty]))/_xlfn.STDEV.P(Table2[1Y Return vs Nifty])</f>
        <v>-0.5959940175355033</v>
      </c>
      <c r="I680">
        <v>-14.8559655425182</v>
      </c>
      <c r="J680">
        <f>(Table2[[#This Row],[1M Return vs Nifty]]-AVERAGE(Table2[1M Return vs Nifty]))/_xlfn.STDEV.P(Table2[1M Return vs Nifty])</f>
        <v>-1.6162335409821031</v>
      </c>
      <c r="K680">
        <v>-28.055878950366399</v>
      </c>
      <c r="L680">
        <f>(Table2[[#This Row],[6M Return vs Nifty]]-AVERAGE(Table2[6M Return vs Nifty]))/_xlfn.STDEV.P(Table2[6M Return vs Nifty])</f>
        <v>-1.1754768549377892</v>
      </c>
      <c r="M680">
        <v>5.4607173530255704</v>
      </c>
      <c r="N680">
        <f>(Table2[[#This Row],[1W Return vs Nifty]]-AVERAGE(Table2[1W Return vs Nifty]))/_xlfn.STDEV.P(Table2[1W Return vs Nifty])</f>
        <v>0.79109969283796255</v>
      </c>
      <c r="O680">
        <v>165.47</v>
      </c>
      <c r="P680">
        <v>181.79695254827101</v>
      </c>
      <c r="Q680">
        <v>184.356693619449</v>
      </c>
      <c r="R680">
        <v>50.211424789996499</v>
      </c>
      <c r="S680" s="1">
        <f>(Table2[[#This Row],[Close Price]]-Table2[[#This Row],[20D EMA]])/Table2[[#This Row],[20D EMA]]</f>
        <v>-3.5232972744304182E-2</v>
      </c>
      <c r="T680" s="1">
        <f>(Table2[[#This Row],[Close Price]]-Table2[[#This Row],[50D EMA]])/Table2[[#This Row],[50D EMA]]</f>
        <v>-0.12187746954882467</v>
      </c>
      <c r="U680" s="1">
        <f>(Table2[[#This Row],[Close Price]]-Table2[[#This Row],[200D EMA]])/Table2[[#This Row],[200D EMA]]</f>
        <v>-0.1340699550105269</v>
      </c>
      <c r="V680">
        <v>2.3263903154935299</v>
      </c>
      <c r="W680">
        <v>157.27000000000001</v>
      </c>
      <c r="X680">
        <v>160.74</v>
      </c>
      <c r="Y680">
        <v>143.55000000000001</v>
      </c>
      <c r="Z680">
        <v>162.59</v>
      </c>
      <c r="AA680">
        <v>157.27000000000001</v>
      </c>
      <c r="AB680">
        <v>160.74</v>
      </c>
      <c r="AC680" s="1">
        <f>(Table2[[#This Row],[Close Price]]/Table2[[#This Row],[Day Low]])-1</f>
        <v>1.5069625484834814E-2</v>
      </c>
      <c r="AD680" s="1">
        <f>(Table2[[#This Row],[Day High]]/Table2[[#This Row],[Close Price]])-1</f>
        <v>6.8905036331747826E-3</v>
      </c>
      <c r="AE680" s="1">
        <f>(Table2[[#This Row],[Close Price]]/Table2[[#This Row],[Current Week Low]])-1</f>
        <v>0.11208638105189817</v>
      </c>
      <c r="AF680" s="1">
        <f>(Table2[[#This Row],[Current Week High]]/Table2[[#This Row],[Close Price]])-1</f>
        <v>1.8479077925332099E-2</v>
      </c>
      <c r="AG680" s="1">
        <f>(Table2[[#This Row],[Close Price]]/Table2[[#This Row],[Current Month Low]])-1</f>
        <v>1.5069625484834814E-2</v>
      </c>
      <c r="AH680" s="1">
        <f>(Table2[[#This Row],[Current Month High]]/Table2[[#This Row],[Close Price]])-1</f>
        <v>6.8905036331747826E-3</v>
      </c>
      <c r="AI680">
        <v>44.324730643948897</v>
      </c>
      <c r="AJ680">
        <v>18.779761904761799</v>
      </c>
      <c r="AK680" t="str">
        <f>IF(AND(Table2[[#This Row],[20D EMA]]&gt;Table2[[#This Row],[50D EMA]],Table2[[#This Row],[50D EMA]]&gt;Table2[[#This Row],[200D EMA]]),"Uptrend","Downtrend/NoTrend")</f>
        <v>Downtrend/NoTrend</v>
      </c>
      <c r="AL680">
        <v>-0.25</v>
      </c>
      <c r="AM680" t="s">
        <v>3180</v>
      </c>
      <c r="AN680">
        <v>-11.37</v>
      </c>
      <c r="AO680" t="s">
        <v>3180</v>
      </c>
      <c r="AP680">
        <v>-4.6288322004184E-2</v>
      </c>
      <c r="AQ680">
        <f>(Table2[[#This Row],[Sharpe Ratio]]-AVERAGE(Table2[Sharpe Ratio]))/_xlfn.STDEV.P(Table2[Sharpe Ratio])</f>
        <v>-1.2369025931612245</v>
      </c>
      <c r="AR6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0">
        <f>_xlfn.RANK.AVG(Table2[[#This Row],[1Y Return vs Nifty Z-Score]],Table2[1Y Return vs Nifty Z-Score])</f>
        <v>518</v>
      </c>
      <c r="AT680">
        <f>_xlfn.RANK.AVG(Table2[[#This Row],[6M Return vs Nifty Z-Score]],Table2[6M Return vs Nifty Z-Score])</f>
        <v>686</v>
      </c>
      <c r="AU680">
        <f>_xlfn.RANK.AVG(Table2[[#This Row],[Sharpe Ratio Z-Score]],Table2[Sharpe Ratio Z-Score])</f>
        <v>654</v>
      </c>
      <c r="AV680">
        <f>(Table2[[#This Row],[Rank 1Y]]+Table2[[#This Row],[Rank 6M]]+Table2[[#This Row],[Rank Sharpe]])/3</f>
        <v>619.33333333333337</v>
      </c>
    </row>
    <row r="681" spans="1:48" hidden="1" x14ac:dyDescent="0.3">
      <c r="A681" t="s">
        <v>2208</v>
      </c>
      <c r="B681" t="s">
        <v>2209</v>
      </c>
      <c r="C681" t="s">
        <v>3133</v>
      </c>
      <c r="D681" t="s">
        <v>451</v>
      </c>
      <c r="E681">
        <v>2585.9120355271798</v>
      </c>
      <c r="F681">
        <v>78.77</v>
      </c>
      <c r="G681">
        <v>-29.896075936055301</v>
      </c>
      <c r="H681">
        <f>(Table2[[#This Row],[1Y Return vs Nifty]]-AVERAGE(Table2[1Y Return vs Nifty]))/_xlfn.STDEV.P(Table2[1Y Return vs Nifty])</f>
        <v>-0.91967435459824787</v>
      </c>
      <c r="I681">
        <v>-4.73146867018637</v>
      </c>
      <c r="J681">
        <f>(Table2[[#This Row],[1M Return vs Nifty]]-AVERAGE(Table2[1M Return vs Nifty]))/_xlfn.STDEV.P(Table2[1M Return vs Nifty])</f>
        <v>-0.53431205698084461</v>
      </c>
      <c r="K681">
        <v>-19.703359379849498</v>
      </c>
      <c r="L681">
        <f>(Table2[[#This Row],[6M Return vs Nifty]]-AVERAGE(Table2[6M Return vs Nifty]))/_xlfn.STDEV.P(Table2[6M Return vs Nifty])</f>
        <v>-0.88491875323740898</v>
      </c>
      <c r="M681">
        <v>-2.8076293129907399</v>
      </c>
      <c r="N681">
        <f>(Table2[[#This Row],[1W Return vs Nifty]]-AVERAGE(Table2[1W Return vs Nifty]))/_xlfn.STDEV.P(Table2[1W Return vs Nifty])</f>
        <v>-0.77929150592057295</v>
      </c>
      <c r="O681">
        <v>80.7</v>
      </c>
      <c r="P681">
        <v>83.226204851244901</v>
      </c>
      <c r="Q681">
        <v>85.326561587095398</v>
      </c>
      <c r="R681">
        <v>44.660214873036701</v>
      </c>
      <c r="S681" s="1">
        <f>(Table2[[#This Row],[Close Price]]-Table2[[#This Row],[20D EMA]])/Table2[[#This Row],[20D EMA]]</f>
        <v>-2.391573729863701E-2</v>
      </c>
      <c r="T681" s="1">
        <f>(Table2[[#This Row],[Close Price]]-Table2[[#This Row],[50D EMA]])/Table2[[#This Row],[50D EMA]]</f>
        <v>-5.3543290351996016E-2</v>
      </c>
      <c r="U681" s="1">
        <f>(Table2[[#This Row],[Close Price]]-Table2[[#This Row],[200D EMA]])/Table2[[#This Row],[200D EMA]]</f>
        <v>-7.6840803908439712E-2</v>
      </c>
      <c r="V681">
        <v>0.47335597754578301</v>
      </c>
      <c r="W681">
        <v>78.2</v>
      </c>
      <c r="X681">
        <v>79.8</v>
      </c>
      <c r="Y681">
        <v>76.12</v>
      </c>
      <c r="Z681">
        <v>80.95</v>
      </c>
      <c r="AA681">
        <v>78.2</v>
      </c>
      <c r="AB681">
        <v>79.8</v>
      </c>
      <c r="AC681" s="1">
        <f>(Table2[[#This Row],[Close Price]]/Table2[[#This Row],[Day Low]])-1</f>
        <v>7.2890025575447215E-3</v>
      </c>
      <c r="AD681" s="1">
        <f>(Table2[[#This Row],[Day High]]/Table2[[#This Row],[Close Price]])-1</f>
        <v>1.3076044179256119E-2</v>
      </c>
      <c r="AE681" s="1">
        <f>(Table2[[#This Row],[Close Price]]/Table2[[#This Row],[Current Week Low]])-1</f>
        <v>3.4813452443510196E-2</v>
      </c>
      <c r="AF681" s="1">
        <f>(Table2[[#This Row],[Current Week High]]/Table2[[#This Row],[Close Price]])-1</f>
        <v>2.7675510981338247E-2</v>
      </c>
      <c r="AG681" s="1">
        <f>(Table2[[#This Row],[Close Price]]/Table2[[#This Row],[Current Month Low]])-1</f>
        <v>7.2890025575447215E-3</v>
      </c>
      <c r="AH681" s="1">
        <f>(Table2[[#This Row],[Current Month High]]/Table2[[#This Row],[Close Price]])-1</f>
        <v>1.3076044179256119E-2</v>
      </c>
      <c r="AI681">
        <v>52.342262282594902</v>
      </c>
      <c r="AJ681">
        <v>25.931254996003101</v>
      </c>
      <c r="AK681" t="str">
        <f>IF(AND(Table2[[#This Row],[20D EMA]]&gt;Table2[[#This Row],[50D EMA]],Table2[[#This Row],[50D EMA]]&gt;Table2[[#This Row],[200D EMA]]),"Uptrend","Downtrend/NoTrend")</f>
        <v>Downtrend/NoTrend</v>
      </c>
      <c r="AL681">
        <v>0.04</v>
      </c>
      <c r="AM681" t="s">
        <v>3181</v>
      </c>
      <c r="AN681">
        <v>-4.16</v>
      </c>
      <c r="AO681" t="s">
        <v>3180</v>
      </c>
      <c r="AP681">
        <v>-2.4964765826275E-2</v>
      </c>
      <c r="AQ681">
        <f>(Table2[[#This Row],[Sharpe Ratio]]-AVERAGE(Table2[Sharpe Ratio]))/_xlfn.STDEV.P(Table2[Sharpe Ratio])</f>
        <v>-0.98359077492083613</v>
      </c>
      <c r="AR6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1">
        <f>_xlfn.RANK.AVG(Table2[[#This Row],[1Y Return vs Nifty Z-Score]],Table2[1Y Return vs Nifty Z-Score])</f>
        <v>634</v>
      </c>
      <c r="AT681">
        <f>_xlfn.RANK.AVG(Table2[[#This Row],[6M Return vs Nifty Z-Score]],Table2[6M Return vs Nifty Z-Score])</f>
        <v>620</v>
      </c>
      <c r="AU681">
        <f>_xlfn.RANK.AVG(Table2[[#This Row],[Sharpe Ratio Z-Score]],Table2[Sharpe Ratio Z-Score])</f>
        <v>613</v>
      </c>
      <c r="AV681">
        <f>(Table2[[#This Row],[Rank 1Y]]+Table2[[#This Row],[Rank 6M]]+Table2[[#This Row],[Rank Sharpe]])/3</f>
        <v>622.33333333333337</v>
      </c>
    </row>
    <row r="682" spans="1:48" hidden="1" x14ac:dyDescent="0.3">
      <c r="A682" t="s">
        <v>2084</v>
      </c>
      <c r="B682" t="s">
        <v>2085</v>
      </c>
      <c r="C682" t="s">
        <v>3142</v>
      </c>
      <c r="D682" t="s">
        <v>117</v>
      </c>
      <c r="E682">
        <v>2997.37549094412</v>
      </c>
      <c r="F682">
        <v>1047.3499999999999</v>
      </c>
      <c r="G682">
        <v>-25.016578848090099</v>
      </c>
      <c r="H682">
        <f>(Table2[[#This Row],[1Y Return vs Nifty]]-AVERAGE(Table2[1Y Return vs Nifty]))/_xlfn.STDEV.P(Table2[1Y Return vs Nifty])</f>
        <v>-0.8372353969464319</v>
      </c>
      <c r="I682">
        <v>-6.0836380991426804</v>
      </c>
      <c r="J682">
        <f>(Table2[[#This Row],[1M Return vs Nifty]]-AVERAGE(Table2[1M Return vs Nifty]))/_xlfn.STDEV.P(Table2[1M Return vs Nifty])</f>
        <v>-0.67880725250956897</v>
      </c>
      <c r="K682">
        <v>-25.958511435065599</v>
      </c>
      <c r="L682">
        <f>(Table2[[#This Row],[6M Return vs Nifty]]-AVERAGE(Table2[6M Return vs Nifty]))/_xlfn.STDEV.P(Table2[6M Return vs Nifty])</f>
        <v>-1.1025159814350252</v>
      </c>
      <c r="M682">
        <v>1.2579195319269401</v>
      </c>
      <c r="N682">
        <f>(Table2[[#This Row],[1W Return vs Nifty]]-AVERAGE(Table2[1W Return vs Nifty]))/_xlfn.STDEV.P(Table2[1W Return vs Nifty])</f>
        <v>-7.129623736488319E-3</v>
      </c>
      <c r="O682">
        <v>1050.3800000000001</v>
      </c>
      <c r="P682">
        <v>1084.6090359677601</v>
      </c>
      <c r="Q682">
        <v>1113.52160208437</v>
      </c>
      <c r="R682">
        <v>44.253363310004097</v>
      </c>
      <c r="S682" s="1">
        <f>(Table2[[#This Row],[Close Price]]-Table2[[#This Row],[20D EMA]])/Table2[[#This Row],[20D EMA]]</f>
        <v>-2.8846703097928366E-3</v>
      </c>
      <c r="T682" s="1">
        <f>(Table2[[#This Row],[Close Price]]-Table2[[#This Row],[50D EMA]])/Table2[[#This Row],[50D EMA]]</f>
        <v>-3.4352503742987144E-2</v>
      </c>
      <c r="U682" s="1">
        <f>(Table2[[#This Row],[Close Price]]-Table2[[#This Row],[200D EMA]])/Table2[[#This Row],[200D EMA]]</f>
        <v>-5.9425521660743094E-2</v>
      </c>
      <c r="V682">
        <v>0.56370409912956099</v>
      </c>
      <c r="W682">
        <v>1015.2</v>
      </c>
      <c r="X682">
        <v>1052</v>
      </c>
      <c r="Y682">
        <v>980.55</v>
      </c>
      <c r="Z682">
        <v>1052</v>
      </c>
      <c r="AA682">
        <v>1015.2</v>
      </c>
      <c r="AB682">
        <v>1052</v>
      </c>
      <c r="AC682" s="1">
        <f>(Table2[[#This Row],[Close Price]]/Table2[[#This Row],[Day Low]])-1</f>
        <v>3.1668636721828181E-2</v>
      </c>
      <c r="AD682" s="1">
        <f>(Table2[[#This Row],[Day High]]/Table2[[#This Row],[Close Price]])-1</f>
        <v>4.4397765789851995E-3</v>
      </c>
      <c r="AE682" s="1">
        <f>(Table2[[#This Row],[Close Price]]/Table2[[#This Row],[Current Week Low]])-1</f>
        <v>6.8125031869868957E-2</v>
      </c>
      <c r="AF682" s="1">
        <f>(Table2[[#This Row],[Current Week High]]/Table2[[#This Row],[Close Price]])-1</f>
        <v>4.4397765789851995E-3</v>
      </c>
      <c r="AG682" s="1">
        <f>(Table2[[#This Row],[Close Price]]/Table2[[#This Row],[Current Month Low]])-1</f>
        <v>3.1668636721828181E-2</v>
      </c>
      <c r="AH682" s="1">
        <f>(Table2[[#This Row],[Current Month High]]/Table2[[#This Row],[Close Price]])-1</f>
        <v>4.4397765789851995E-3</v>
      </c>
      <c r="AI682">
        <v>29.7560509858213</v>
      </c>
      <c r="AJ682">
        <v>9.6701570680628208</v>
      </c>
      <c r="AK682" t="str">
        <f>IF(AND(Table2[[#This Row],[20D EMA]]&gt;Table2[[#This Row],[50D EMA]],Table2[[#This Row],[50D EMA]]&gt;Table2[[#This Row],[200D EMA]]),"Uptrend","Downtrend/NoTrend")</f>
        <v>Downtrend/NoTrend</v>
      </c>
      <c r="AL682">
        <v>-0.04</v>
      </c>
      <c r="AM682" t="s">
        <v>3180</v>
      </c>
      <c r="AN682">
        <v>-3.69</v>
      </c>
      <c r="AO682" t="s">
        <v>3180</v>
      </c>
      <c r="AP682">
        <v>-1.5690452613732999E-2</v>
      </c>
      <c r="AQ682">
        <f>(Table2[[#This Row],[Sharpe Ratio]]-AVERAGE(Table2[Sharpe Ratio]))/_xlfn.STDEV.P(Table2[Sharpe Ratio])</f>
        <v>-0.87341716582866602</v>
      </c>
      <c r="AR6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2">
        <f>_xlfn.RANK.AVG(Table2[[#This Row],[1Y Return vs Nifty Z-Score]],Table2[1Y Return vs Nifty Z-Score])</f>
        <v>613</v>
      </c>
      <c r="AT682">
        <f>_xlfn.RANK.AVG(Table2[[#This Row],[6M Return vs Nifty Z-Score]],Table2[6M Return vs Nifty Z-Score])</f>
        <v>674</v>
      </c>
      <c r="AU682">
        <f>_xlfn.RANK.AVG(Table2[[#This Row],[Sharpe Ratio Z-Score]],Table2[Sharpe Ratio Z-Score])</f>
        <v>589</v>
      </c>
      <c r="AV682">
        <f>(Table2[[#This Row],[Rank 1Y]]+Table2[[#This Row],[Rank 6M]]+Table2[[#This Row],[Rank Sharpe]])/3</f>
        <v>625.33333333333337</v>
      </c>
    </row>
    <row r="683" spans="1:48" hidden="1" x14ac:dyDescent="0.3">
      <c r="A683" t="s">
        <v>468</v>
      </c>
      <c r="B683" t="s">
        <v>469</v>
      </c>
      <c r="C683" t="s">
        <v>3146</v>
      </c>
      <c r="D683" t="s">
        <v>470</v>
      </c>
      <c r="E683">
        <v>47545.635972327502</v>
      </c>
      <c r="F683">
        <v>1778.25</v>
      </c>
      <c r="G683">
        <v>-30.498944701212299</v>
      </c>
      <c r="H683">
        <f>(Table2[[#This Row],[1Y Return vs Nifty]]-AVERAGE(Table2[1Y Return vs Nifty]))/_xlfn.STDEV.P(Table2[1Y Return vs Nifty])</f>
        <v>-0.92985980439039151</v>
      </c>
      <c r="I683">
        <v>-5.7254861317527403</v>
      </c>
      <c r="J683">
        <f>(Table2[[#This Row],[1M Return vs Nifty]]-AVERAGE(Table2[1M Return vs Nifty]))/_xlfn.STDEV.P(Table2[1M Return vs Nifty])</f>
        <v>-0.64053450543455814</v>
      </c>
      <c r="K683">
        <v>-21.3168341058484</v>
      </c>
      <c r="L683">
        <f>(Table2[[#This Row],[6M Return vs Nifty]]-AVERAGE(Table2[6M Return vs Nifty]))/_xlfn.STDEV.P(Table2[6M Return vs Nifty])</f>
        <v>-0.94104650601545725</v>
      </c>
      <c r="M683">
        <v>-1.2788582634327801</v>
      </c>
      <c r="N683">
        <f>(Table2[[#This Row],[1W Return vs Nifty]]-AVERAGE(Table2[1W Return vs Nifty]))/_xlfn.STDEV.P(Table2[1W Return vs Nifty])</f>
        <v>-0.48893495725165276</v>
      </c>
      <c r="O683">
        <v>1830.69</v>
      </c>
      <c r="P683">
        <v>1904.57715453018</v>
      </c>
      <c r="Q683">
        <v>1987.5083857899399</v>
      </c>
      <c r="R683">
        <v>13.489730862425001</v>
      </c>
      <c r="S683" s="1">
        <f>(Table2[[#This Row],[Close Price]]-Table2[[#This Row],[20D EMA]])/Table2[[#This Row],[20D EMA]]</f>
        <v>-2.8644937154843286E-2</v>
      </c>
      <c r="T683" s="1">
        <f>(Table2[[#This Row],[Close Price]]-Table2[[#This Row],[50D EMA]])/Table2[[#This Row],[50D EMA]]</f>
        <v>-6.6328189556249459E-2</v>
      </c>
      <c r="U683" s="1">
        <f>(Table2[[#This Row],[Close Price]]-Table2[[#This Row],[200D EMA]])/Table2[[#This Row],[200D EMA]]</f>
        <v>-0.10528679390037876</v>
      </c>
      <c r="V683">
        <v>1.03447807414964</v>
      </c>
      <c r="W683">
        <v>1774.05</v>
      </c>
      <c r="X683">
        <v>1784.1</v>
      </c>
      <c r="Y683">
        <v>1733.35</v>
      </c>
      <c r="Z683">
        <v>1814.2</v>
      </c>
      <c r="AA683">
        <v>1774.05</v>
      </c>
      <c r="AB683">
        <v>1784.1</v>
      </c>
      <c r="AC683" s="1">
        <f>(Table2[[#This Row],[Close Price]]/Table2[[#This Row],[Day Low]])-1</f>
        <v>2.367464276655129E-3</v>
      </c>
      <c r="AD683" s="1">
        <f>(Table2[[#This Row],[Day High]]/Table2[[#This Row],[Close Price]])-1</f>
        <v>3.2897511598481977E-3</v>
      </c>
      <c r="AE683" s="1">
        <f>(Table2[[#This Row],[Close Price]]/Table2[[#This Row],[Current Week Low]])-1</f>
        <v>2.5903597080797258E-2</v>
      </c>
      <c r="AF683" s="1">
        <f>(Table2[[#This Row],[Current Week High]]/Table2[[#This Row],[Close Price]])-1</f>
        <v>2.0216504990861806E-2</v>
      </c>
      <c r="AG683" s="1">
        <f>(Table2[[#This Row],[Close Price]]/Table2[[#This Row],[Current Month Low]])-1</f>
        <v>2.367464276655129E-3</v>
      </c>
      <c r="AH683" s="1">
        <f>(Table2[[#This Row],[Current Month High]]/Table2[[#This Row],[Close Price]])-1</f>
        <v>3.2897511598481977E-3</v>
      </c>
      <c r="AI683">
        <v>38.0008435259384</v>
      </c>
      <c r="AJ683">
        <v>2.59035970807972</v>
      </c>
      <c r="AK683" t="str">
        <f>IF(AND(Table2[[#This Row],[20D EMA]]&gt;Table2[[#This Row],[50D EMA]],Table2[[#This Row],[50D EMA]]&gt;Table2[[#This Row],[200D EMA]]),"Uptrend","Downtrend/NoTrend")</f>
        <v>Downtrend/NoTrend</v>
      </c>
      <c r="AL683">
        <v>-0.04</v>
      </c>
      <c r="AM683" t="s">
        <v>3180</v>
      </c>
      <c r="AN683">
        <v>-6.14</v>
      </c>
      <c r="AO683" t="s">
        <v>3180</v>
      </c>
      <c r="AP683">
        <v>-2.2062902052309999E-2</v>
      </c>
      <c r="AQ683">
        <f>(Table2[[#This Row],[Sharpe Ratio]]-AVERAGE(Table2[Sharpe Ratio]))/_xlfn.STDEV.P(Table2[Sharpe Ratio])</f>
        <v>-0.94911827030031115</v>
      </c>
      <c r="AR6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3">
        <f>_xlfn.RANK.AVG(Table2[[#This Row],[1Y Return vs Nifty Z-Score]],Table2[1Y Return vs Nifty Z-Score])</f>
        <v>636</v>
      </c>
      <c r="AT683">
        <f>_xlfn.RANK.AVG(Table2[[#This Row],[6M Return vs Nifty Z-Score]],Table2[6M Return vs Nifty Z-Score])</f>
        <v>634</v>
      </c>
      <c r="AU683">
        <f>_xlfn.RANK.AVG(Table2[[#This Row],[Sharpe Ratio Z-Score]],Table2[Sharpe Ratio Z-Score])</f>
        <v>609</v>
      </c>
      <c r="AV683">
        <f>(Table2[[#This Row],[Rank 1Y]]+Table2[[#This Row],[Rank 6M]]+Table2[[#This Row],[Rank Sharpe]])/3</f>
        <v>626.33333333333337</v>
      </c>
    </row>
    <row r="684" spans="1:48" hidden="1" x14ac:dyDescent="0.3">
      <c r="A684" t="s">
        <v>1552</v>
      </c>
      <c r="B684" t="s">
        <v>1553</v>
      </c>
      <c r="C684" t="s">
        <v>3146</v>
      </c>
      <c r="D684" t="s">
        <v>265</v>
      </c>
      <c r="E684">
        <v>6291.2406571926604</v>
      </c>
      <c r="F684">
        <v>1394.1</v>
      </c>
      <c r="G684">
        <v>-48.291429912496803</v>
      </c>
      <c r="H684">
        <f>(Table2[[#This Row],[1Y Return vs Nifty]]-AVERAGE(Table2[1Y Return vs Nifty]))/_xlfn.STDEV.P(Table2[1Y Return vs Nifty])</f>
        <v>-1.2304633109426033</v>
      </c>
      <c r="I684">
        <v>3.3326400866415602</v>
      </c>
      <c r="J684">
        <f>(Table2[[#This Row],[1M Return vs Nifty]]-AVERAGE(Table2[1M Return vs Nifty]))/_xlfn.STDEV.P(Table2[1M Return vs Nifty])</f>
        <v>0.32743274114119536</v>
      </c>
      <c r="K684">
        <v>-9.8409465141695307</v>
      </c>
      <c r="L684">
        <f>(Table2[[#This Row],[6M Return vs Nifty]]-AVERAGE(Table2[6M Return vs Nifty]))/_xlfn.STDEV.P(Table2[6M Return vs Nifty])</f>
        <v>-0.54183617363442127</v>
      </c>
      <c r="M684">
        <v>0.49208817436380498</v>
      </c>
      <c r="N684">
        <f>(Table2[[#This Row],[1W Return vs Nifty]]-AVERAGE(Table2[1W Return vs Nifty]))/_xlfn.STDEV.P(Table2[1W Return vs Nifty])</f>
        <v>-0.15258250231419404</v>
      </c>
      <c r="O684">
        <v>1399.45</v>
      </c>
      <c r="P684">
        <v>1401.3180677663599</v>
      </c>
      <c r="Q684">
        <v>1414.41287286545</v>
      </c>
      <c r="R684">
        <v>45.957515008814902</v>
      </c>
      <c r="S684" s="1">
        <f>(Table2[[#This Row],[Close Price]]-Table2[[#This Row],[20D EMA]])/Table2[[#This Row],[20D EMA]]</f>
        <v>-3.8229304369574737E-3</v>
      </c>
      <c r="T684" s="1">
        <f>(Table2[[#This Row],[Close Price]]-Table2[[#This Row],[50D EMA]])/Table2[[#This Row],[50D EMA]]</f>
        <v>-5.1509132240514979E-3</v>
      </c>
      <c r="U684" s="1">
        <f>(Table2[[#This Row],[Close Price]]-Table2[[#This Row],[200D EMA]])/Table2[[#This Row],[200D EMA]]</f>
        <v>-1.4361346149443902E-2</v>
      </c>
      <c r="V684">
        <v>0.334544123675516</v>
      </c>
      <c r="W684">
        <v>1375</v>
      </c>
      <c r="X684">
        <v>1410</v>
      </c>
      <c r="Y684">
        <v>1342.5</v>
      </c>
      <c r="Z684">
        <v>1410</v>
      </c>
      <c r="AA684">
        <v>1375</v>
      </c>
      <c r="AB684">
        <v>1410</v>
      </c>
      <c r="AC684" s="1">
        <f>(Table2[[#This Row],[Close Price]]/Table2[[#This Row],[Day Low]])-1</f>
        <v>1.3890909090908954E-2</v>
      </c>
      <c r="AD684" s="1">
        <f>(Table2[[#This Row],[Day High]]/Table2[[#This Row],[Close Price]])-1</f>
        <v>1.140520766085662E-2</v>
      </c>
      <c r="AE684" s="1">
        <f>(Table2[[#This Row],[Close Price]]/Table2[[#This Row],[Current Week Low]])-1</f>
        <v>3.8435754189944049E-2</v>
      </c>
      <c r="AF684" s="1">
        <f>(Table2[[#This Row],[Current Week High]]/Table2[[#This Row],[Close Price]])-1</f>
        <v>1.140520766085662E-2</v>
      </c>
      <c r="AG684" s="1">
        <f>(Table2[[#This Row],[Close Price]]/Table2[[#This Row],[Current Month Low]])-1</f>
        <v>1.3890909090908954E-2</v>
      </c>
      <c r="AH684" s="1">
        <f>(Table2[[#This Row],[Current Month High]]/Table2[[#This Row],[Close Price]])-1</f>
        <v>1.140520766085662E-2</v>
      </c>
      <c r="AI684">
        <v>29.474212753747899</v>
      </c>
      <c r="AJ684">
        <v>21.957833960283399</v>
      </c>
      <c r="AK684" t="str">
        <f>IF(AND(Table2[[#This Row],[20D EMA]]&gt;Table2[[#This Row],[50D EMA]],Table2[[#This Row],[50D EMA]]&gt;Table2[[#This Row],[200D EMA]]),"Uptrend","Downtrend/NoTrend")</f>
        <v>Downtrend/NoTrend</v>
      </c>
      <c r="AL684">
        <v>0.12</v>
      </c>
      <c r="AM684" t="s">
        <v>3181</v>
      </c>
      <c r="AN684">
        <v>-3.75</v>
      </c>
      <c r="AO684" t="s">
        <v>3180</v>
      </c>
      <c r="AP684">
        <v>-5.3836864203262003E-2</v>
      </c>
      <c r="AQ684">
        <f>(Table2[[#This Row],[Sharpe Ratio]]-AVERAGE(Table2[Sharpe Ratio]))/_xlfn.STDEV.P(Table2[Sharpe Ratio])</f>
        <v>-1.3265750161641805</v>
      </c>
      <c r="AR6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4">
        <f>_xlfn.RANK.AVG(Table2[[#This Row],[1Y Return vs Nifty Z-Score]],Table2[1Y Return vs Nifty Z-Score])</f>
        <v>706</v>
      </c>
      <c r="AT684">
        <f>_xlfn.RANK.AVG(Table2[[#This Row],[6M Return vs Nifty Z-Score]],Table2[6M Return vs Nifty Z-Score])</f>
        <v>507</v>
      </c>
      <c r="AU684">
        <f>_xlfn.RANK.AVG(Table2[[#This Row],[Sharpe Ratio Z-Score]],Table2[Sharpe Ratio Z-Score])</f>
        <v>667</v>
      </c>
      <c r="AV684">
        <f>(Table2[[#This Row],[Rank 1Y]]+Table2[[#This Row],[Rank 6M]]+Table2[[#This Row],[Rank Sharpe]])/3</f>
        <v>626.66666666666663</v>
      </c>
    </row>
    <row r="685" spans="1:48" hidden="1" x14ac:dyDescent="0.3">
      <c r="A685" t="s">
        <v>1977</v>
      </c>
      <c r="B685" t="s">
        <v>1978</v>
      </c>
      <c r="C685" t="s">
        <v>3135</v>
      </c>
      <c r="D685" t="s">
        <v>1979</v>
      </c>
      <c r="E685">
        <v>3397.1471982490798</v>
      </c>
      <c r="F685">
        <v>207.09</v>
      </c>
      <c r="G685">
        <v>-50.181215099286199</v>
      </c>
      <c r="H685">
        <f>(Table2[[#This Row],[1Y Return vs Nifty]]-AVERAGE(Table2[1Y Return vs Nifty]))/_xlfn.STDEV.P(Table2[1Y Return vs Nifty])</f>
        <v>-1.262391175264729</v>
      </c>
      <c r="I685">
        <v>-7.6690365423909101</v>
      </c>
      <c r="J685">
        <f>(Table2[[#This Row],[1M Return vs Nifty]]-AVERAGE(Table2[1M Return vs Nifty]))/_xlfn.STDEV.P(Table2[1M Return vs Nifty])</f>
        <v>-0.84822570935554897</v>
      </c>
      <c r="K685">
        <v>-21.961594903849399</v>
      </c>
      <c r="L685">
        <f>(Table2[[#This Row],[6M Return vs Nifty]]-AVERAGE(Table2[6M Return vs Nifty]))/_xlfn.STDEV.P(Table2[6M Return vs Nifty])</f>
        <v>-0.96347572296446926</v>
      </c>
      <c r="M685">
        <v>-1.2645515701623</v>
      </c>
      <c r="N685">
        <f>(Table2[[#This Row],[1W Return vs Nifty]]-AVERAGE(Table2[1W Return vs Nifty]))/_xlfn.STDEV.P(Table2[1W Return vs Nifty])</f>
        <v>-0.48621771448198969</v>
      </c>
      <c r="O685">
        <v>211.42</v>
      </c>
      <c r="P685">
        <v>219.68889836292601</v>
      </c>
      <c r="Q685">
        <v>228.849027000722</v>
      </c>
      <c r="R685">
        <v>28.567799429023999</v>
      </c>
      <c r="S685" s="1">
        <f>(Table2[[#This Row],[Close Price]]-Table2[[#This Row],[20D EMA]])/Table2[[#This Row],[20D EMA]]</f>
        <v>-2.0480560022703549E-2</v>
      </c>
      <c r="T685" s="1">
        <f>(Table2[[#This Row],[Close Price]]-Table2[[#This Row],[50D EMA]])/Table2[[#This Row],[50D EMA]]</f>
        <v>-5.734881669856904E-2</v>
      </c>
      <c r="U685" s="1">
        <f>(Table2[[#This Row],[Close Price]]-Table2[[#This Row],[200D EMA]])/Table2[[#This Row],[200D EMA]]</f>
        <v>-9.5080268795083633E-2</v>
      </c>
      <c r="V685">
        <v>0.63423488750074497</v>
      </c>
      <c r="W685">
        <v>203.26</v>
      </c>
      <c r="X685">
        <v>207.87</v>
      </c>
      <c r="Y685">
        <v>199.21</v>
      </c>
      <c r="Z685">
        <v>208.7</v>
      </c>
      <c r="AA685">
        <v>203.26</v>
      </c>
      <c r="AB685">
        <v>207.87</v>
      </c>
      <c r="AC685" s="1">
        <f>(Table2[[#This Row],[Close Price]]/Table2[[#This Row],[Day Low]])-1</f>
        <v>1.8842861359834817E-2</v>
      </c>
      <c r="AD685" s="1">
        <f>(Table2[[#This Row],[Day High]]/Table2[[#This Row],[Close Price]])-1</f>
        <v>3.7664783427495685E-3</v>
      </c>
      <c r="AE685" s="1">
        <f>(Table2[[#This Row],[Close Price]]/Table2[[#This Row],[Current Week Low]])-1</f>
        <v>3.9556247176346648E-2</v>
      </c>
      <c r="AF685" s="1">
        <f>(Table2[[#This Row],[Current Week High]]/Table2[[#This Row],[Close Price]])-1</f>
        <v>7.7743976049060581E-3</v>
      </c>
      <c r="AG685" s="1">
        <f>(Table2[[#This Row],[Close Price]]/Table2[[#This Row],[Current Month Low]])-1</f>
        <v>1.8842861359834817E-2</v>
      </c>
      <c r="AH685" s="1">
        <f>(Table2[[#This Row],[Current Month High]]/Table2[[#This Row],[Close Price]])-1</f>
        <v>3.7664783427495685E-3</v>
      </c>
      <c r="AI685">
        <v>35.689796706745803</v>
      </c>
      <c r="AJ685">
        <v>5.3357070193285896</v>
      </c>
      <c r="AK685" t="str">
        <f>IF(AND(Table2[[#This Row],[20D EMA]]&gt;Table2[[#This Row],[50D EMA]],Table2[[#This Row],[50D EMA]]&gt;Table2[[#This Row],[200D EMA]]),"Uptrend","Downtrend/NoTrend")</f>
        <v>Downtrend/NoTrend</v>
      </c>
      <c r="AL685">
        <v>-0.09</v>
      </c>
      <c r="AM685" t="s">
        <v>3180</v>
      </c>
      <c r="AN685">
        <v>-5.53</v>
      </c>
      <c r="AO685" t="s">
        <v>3180</v>
      </c>
      <c r="AQ685">
        <f>(Table2[[#This Row],[Sharpe Ratio]]-AVERAGE(Table2[Sharpe Ratio]))/_xlfn.STDEV.P(Table2[Sharpe Ratio])</f>
        <v>-0.68702344015560113</v>
      </c>
      <c r="AR6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5">
        <f>_xlfn.RANK.AVG(Table2[[#This Row],[1Y Return vs Nifty Z-Score]],Table2[1Y Return vs Nifty Z-Score])</f>
        <v>710</v>
      </c>
      <c r="AT685">
        <f>_xlfn.RANK.AVG(Table2[[#This Row],[6M Return vs Nifty Z-Score]],Table2[6M Return vs Nifty Z-Score])</f>
        <v>641</v>
      </c>
      <c r="AU685">
        <f>_xlfn.RANK.AVG(Table2[[#This Row],[Sharpe Ratio Z-Score]],Table2[Sharpe Ratio Z-Score])</f>
        <v>529.5</v>
      </c>
      <c r="AV685">
        <f>(Table2[[#This Row],[Rank 1Y]]+Table2[[#This Row],[Rank 6M]]+Table2[[#This Row],[Rank Sharpe]])/3</f>
        <v>626.83333333333337</v>
      </c>
    </row>
    <row r="686" spans="1:48" hidden="1" x14ac:dyDescent="0.3">
      <c r="A686" t="s">
        <v>1382</v>
      </c>
      <c r="B686" t="s">
        <v>1383</v>
      </c>
      <c r="C686" t="s">
        <v>3147</v>
      </c>
      <c r="D686" t="s">
        <v>128</v>
      </c>
      <c r="E686">
        <v>7965.0037681610002</v>
      </c>
      <c r="F686">
        <v>679.25</v>
      </c>
      <c r="G686">
        <v>-42.716726917447403</v>
      </c>
      <c r="H686">
        <f>(Table2[[#This Row],[1Y Return vs Nifty]]-AVERAGE(Table2[1Y Return vs Nifty]))/_xlfn.STDEV.P(Table2[1Y Return vs Nifty])</f>
        <v>-1.1362788702419786</v>
      </c>
      <c r="I686">
        <v>5.4569482565419598</v>
      </c>
      <c r="J686">
        <f>(Table2[[#This Row],[1M Return vs Nifty]]-AVERAGE(Table2[1M Return vs Nifty]))/_xlfn.STDEV.P(Table2[1M Return vs Nifty])</f>
        <v>0.5544400360849584</v>
      </c>
      <c r="K686">
        <v>-7.8923080379527297</v>
      </c>
      <c r="L686">
        <f>(Table2[[#This Row],[6M Return vs Nifty]]-AVERAGE(Table2[6M Return vs Nifty]))/_xlfn.STDEV.P(Table2[6M Return vs Nifty])</f>
        <v>-0.47404911946834094</v>
      </c>
      <c r="M686">
        <v>-2.0538334563024798</v>
      </c>
      <c r="N686">
        <f>(Table2[[#This Row],[1W Return vs Nifty]]-AVERAGE(Table2[1W Return vs Nifty]))/_xlfn.STDEV.P(Table2[1W Return vs Nifty])</f>
        <v>-0.63612450690380007</v>
      </c>
      <c r="O686">
        <v>667.57</v>
      </c>
      <c r="P686">
        <v>671.588449740378</v>
      </c>
      <c r="Q686">
        <v>692.76001883008701</v>
      </c>
      <c r="R686">
        <v>24.411430905446501</v>
      </c>
      <c r="S686" s="1">
        <f>(Table2[[#This Row],[Close Price]]-Table2[[#This Row],[20D EMA]])/Table2[[#This Row],[20D EMA]]</f>
        <v>1.7496292523630403E-2</v>
      </c>
      <c r="T686" s="1">
        <f>(Table2[[#This Row],[Close Price]]-Table2[[#This Row],[50D EMA]])/Table2[[#This Row],[50D EMA]]</f>
        <v>1.1408103076495433E-2</v>
      </c>
      <c r="U686" s="1">
        <f>(Table2[[#This Row],[Close Price]]-Table2[[#This Row],[200D EMA]])/Table2[[#This Row],[200D EMA]]</f>
        <v>-1.9501729982775756E-2</v>
      </c>
      <c r="V686">
        <v>0.25267730854564602</v>
      </c>
      <c r="W686">
        <v>667.1</v>
      </c>
      <c r="X686">
        <v>680.75</v>
      </c>
      <c r="Y686">
        <v>636.1</v>
      </c>
      <c r="Z686">
        <v>680.75</v>
      </c>
      <c r="AA686">
        <v>667.1</v>
      </c>
      <c r="AB686">
        <v>680.75</v>
      </c>
      <c r="AC686" s="1">
        <f>(Table2[[#This Row],[Close Price]]/Table2[[#This Row],[Day Low]])-1</f>
        <v>1.8213161445060688E-2</v>
      </c>
      <c r="AD686" s="1">
        <f>(Table2[[#This Row],[Day High]]/Table2[[#This Row],[Close Price]])-1</f>
        <v>2.2083179977916423E-3</v>
      </c>
      <c r="AE686" s="1">
        <f>(Table2[[#This Row],[Close Price]]/Table2[[#This Row],[Current Week Low]])-1</f>
        <v>6.7835246030498286E-2</v>
      </c>
      <c r="AF686" s="1">
        <f>(Table2[[#This Row],[Current Week High]]/Table2[[#This Row],[Close Price]])-1</f>
        <v>2.2083179977916423E-3</v>
      </c>
      <c r="AG686" s="1">
        <f>(Table2[[#This Row],[Close Price]]/Table2[[#This Row],[Current Month Low]])-1</f>
        <v>1.8213161445060688E-2</v>
      </c>
      <c r="AH686" s="1">
        <f>(Table2[[#This Row],[Current Month High]]/Table2[[#This Row],[Close Price]])-1</f>
        <v>2.2083179977916423E-3</v>
      </c>
      <c r="AI686">
        <v>24.990798675009099</v>
      </c>
      <c r="AJ686">
        <v>13.4731039091212</v>
      </c>
      <c r="AK686" t="str">
        <f>IF(AND(Table2[[#This Row],[20D EMA]]&gt;Table2[[#This Row],[50D EMA]],Table2[[#This Row],[50D EMA]]&gt;Table2[[#This Row],[200D EMA]]),"Uptrend","Downtrend/NoTrend")</f>
        <v>Downtrend/NoTrend</v>
      </c>
      <c r="AL686">
        <v>0.02</v>
      </c>
      <c r="AM686" t="s">
        <v>3181</v>
      </c>
      <c r="AN686">
        <v>-0.13</v>
      </c>
      <c r="AO686" t="s">
        <v>3180</v>
      </c>
      <c r="AP686">
        <v>-0.102236944107718</v>
      </c>
      <c r="AQ686">
        <f>(Table2[[#This Row],[Sharpe Ratio]]-AVERAGE(Table2[Sharpe Ratio]))/_xlfn.STDEV.P(Table2[Sharpe Ratio])</f>
        <v>-1.9015406617294075</v>
      </c>
      <c r="AR6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6">
        <f>_xlfn.RANK.AVG(Table2[[#This Row],[1Y Return vs Nifty Z-Score]],Table2[1Y Return vs Nifty Z-Score])</f>
        <v>691</v>
      </c>
      <c r="AT686">
        <f>_xlfn.RANK.AVG(Table2[[#This Row],[6M Return vs Nifty Z-Score]],Table2[6M Return vs Nifty Z-Score])</f>
        <v>478</v>
      </c>
      <c r="AU686">
        <f>_xlfn.RANK.AVG(Table2[[#This Row],[Sharpe Ratio Z-Score]],Table2[Sharpe Ratio Z-Score])</f>
        <v>712</v>
      </c>
      <c r="AV686">
        <f>(Table2[[#This Row],[Rank 1Y]]+Table2[[#This Row],[Rank 6M]]+Table2[[#This Row],[Rank Sharpe]])/3</f>
        <v>627</v>
      </c>
    </row>
    <row r="687" spans="1:48" hidden="1" x14ac:dyDescent="0.3">
      <c r="A687" t="s">
        <v>1658</v>
      </c>
      <c r="B687" t="s">
        <v>1659</v>
      </c>
      <c r="C687" t="s">
        <v>3135</v>
      </c>
      <c r="D687" t="s">
        <v>24</v>
      </c>
      <c r="E687">
        <v>5308.2220885999304</v>
      </c>
      <c r="F687">
        <v>316.7</v>
      </c>
      <c r="G687">
        <v>-28.368198211087901</v>
      </c>
      <c r="H687">
        <f>(Table2[[#This Row],[1Y Return vs Nifty]]-AVERAGE(Table2[1Y Return vs Nifty]))/_xlfn.STDEV.P(Table2[1Y Return vs Nifty])</f>
        <v>-0.8938609060409366</v>
      </c>
      <c r="I687">
        <v>5.9612392907159304</v>
      </c>
      <c r="J687">
        <f>(Table2[[#This Row],[1M Return vs Nifty]]-AVERAGE(Table2[1M Return vs Nifty]))/_xlfn.STDEV.P(Table2[1M Return vs Nifty])</f>
        <v>0.60832946001801858</v>
      </c>
      <c r="K687">
        <v>-22.200410133318901</v>
      </c>
      <c r="L687">
        <f>(Table2[[#This Row],[6M Return vs Nifty]]-AVERAGE(Table2[6M Return vs Nifty]))/_xlfn.STDEV.P(Table2[6M Return vs Nifty])</f>
        <v>-0.97178335985726194</v>
      </c>
      <c r="M687">
        <v>1.7025991006638901</v>
      </c>
      <c r="N687">
        <f>(Table2[[#This Row],[1W Return vs Nifty]]-AVERAGE(Table2[1W Return vs Nifty]))/_xlfn.STDEV.P(Table2[1W Return vs Nifty])</f>
        <v>7.7327512522978481E-2</v>
      </c>
      <c r="O687">
        <v>311.52999999999997</v>
      </c>
      <c r="P687">
        <v>317.499583184127</v>
      </c>
      <c r="Q687">
        <v>336.05685328757897</v>
      </c>
      <c r="R687">
        <v>60.588612741737201</v>
      </c>
      <c r="S687" s="1">
        <f>(Table2[[#This Row],[Close Price]]-Table2[[#This Row],[20D EMA]])/Table2[[#This Row],[20D EMA]]</f>
        <v>1.6595512470709135E-2</v>
      </c>
      <c r="T687" s="1">
        <f>(Table2[[#This Row],[Close Price]]-Table2[[#This Row],[50D EMA]])/Table2[[#This Row],[50D EMA]]</f>
        <v>-2.5183755396091813E-3</v>
      </c>
      <c r="U687" s="1">
        <f>(Table2[[#This Row],[Close Price]]-Table2[[#This Row],[200D EMA]])/Table2[[#This Row],[200D EMA]]</f>
        <v>-5.7599936136444312E-2</v>
      </c>
      <c r="V687">
        <v>0.84190692181615401</v>
      </c>
      <c r="W687">
        <v>314</v>
      </c>
      <c r="X687">
        <v>318.3</v>
      </c>
      <c r="Y687">
        <v>298.05</v>
      </c>
      <c r="Z687">
        <v>318.3</v>
      </c>
      <c r="AA687">
        <v>314</v>
      </c>
      <c r="AB687">
        <v>318.3</v>
      </c>
      <c r="AC687" s="1">
        <f>(Table2[[#This Row],[Close Price]]/Table2[[#This Row],[Day Low]])-1</f>
        <v>8.5987261146496241E-3</v>
      </c>
      <c r="AD687" s="1">
        <f>(Table2[[#This Row],[Day High]]/Table2[[#This Row],[Close Price]])-1</f>
        <v>5.0520997789706978E-3</v>
      </c>
      <c r="AE687" s="1">
        <f>(Table2[[#This Row],[Close Price]]/Table2[[#This Row],[Current Week Low]])-1</f>
        <v>6.2573393725884774E-2</v>
      </c>
      <c r="AF687" s="1">
        <f>(Table2[[#This Row],[Current Week High]]/Table2[[#This Row],[Close Price]])-1</f>
        <v>5.0520997789706978E-3</v>
      </c>
      <c r="AG687" s="1">
        <f>(Table2[[#This Row],[Close Price]]/Table2[[#This Row],[Current Month Low]])-1</f>
        <v>8.5987261146496241E-3</v>
      </c>
      <c r="AH687" s="1">
        <f>(Table2[[#This Row],[Current Month High]]/Table2[[#This Row],[Close Price]])-1</f>
        <v>5.0520997789706978E-3</v>
      </c>
      <c r="AI687">
        <v>33.328070729396899</v>
      </c>
      <c r="AJ687">
        <v>8.4403355589796192</v>
      </c>
      <c r="AK687" t="str">
        <f>IF(AND(Table2[[#This Row],[20D EMA]]&gt;Table2[[#This Row],[50D EMA]],Table2[[#This Row],[50D EMA]]&gt;Table2[[#This Row],[200D EMA]]),"Uptrend","Downtrend/NoTrend")</f>
        <v>Downtrend/NoTrend</v>
      </c>
      <c r="AL687">
        <v>-0.04</v>
      </c>
      <c r="AM687" t="s">
        <v>3180</v>
      </c>
      <c r="AN687">
        <v>2.62</v>
      </c>
      <c r="AO687" t="s">
        <v>3181</v>
      </c>
      <c r="AP687">
        <v>-2.1646673358807999E-2</v>
      </c>
      <c r="AQ687">
        <f>(Table2[[#This Row],[Sharpe Ratio]]-AVERAGE(Table2[Sharpe Ratio]))/_xlfn.STDEV.P(Table2[Sharpe Ratio])</f>
        <v>-0.94417370822655899</v>
      </c>
      <c r="AR6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7">
        <f>_xlfn.RANK.AVG(Table2[[#This Row],[1Y Return vs Nifty Z-Score]],Table2[1Y Return vs Nifty Z-Score])</f>
        <v>628</v>
      </c>
      <c r="AT687">
        <f>_xlfn.RANK.AVG(Table2[[#This Row],[6M Return vs Nifty Z-Score]],Table2[6M Return vs Nifty Z-Score])</f>
        <v>646</v>
      </c>
      <c r="AU687">
        <f>_xlfn.RANK.AVG(Table2[[#This Row],[Sharpe Ratio Z-Score]],Table2[Sharpe Ratio Z-Score])</f>
        <v>607</v>
      </c>
      <c r="AV687">
        <f>(Table2[[#This Row],[Rank 1Y]]+Table2[[#This Row],[Rank 6M]]+Table2[[#This Row],[Rank Sharpe]])/3</f>
        <v>627</v>
      </c>
    </row>
    <row r="688" spans="1:48" hidden="1" x14ac:dyDescent="0.3">
      <c r="A688" t="s">
        <v>103</v>
      </c>
      <c r="B688" t="s">
        <v>104</v>
      </c>
      <c r="C688" t="s">
        <v>3147</v>
      </c>
      <c r="D688" t="s">
        <v>105</v>
      </c>
      <c r="E688">
        <v>255725.84626219299</v>
      </c>
      <c r="F688">
        <v>4001.6</v>
      </c>
      <c r="G688">
        <v>-18.040041656109299</v>
      </c>
      <c r="H688">
        <f>(Table2[[#This Row],[1Y Return vs Nifty]]-AVERAGE(Table2[1Y Return vs Nifty]))/_xlfn.STDEV.P(Table2[1Y Return vs Nifty])</f>
        <v>-0.71936700933235853</v>
      </c>
      <c r="I688">
        <v>-17.458483839825899</v>
      </c>
      <c r="J688">
        <f>(Table2[[#This Row],[1M Return vs Nifty]]-AVERAGE(Table2[1M Return vs Nifty]))/_xlfn.STDEV.P(Table2[1M Return vs Nifty])</f>
        <v>-1.8943432084420595</v>
      </c>
      <c r="K688">
        <v>-20.622390310908798</v>
      </c>
      <c r="L688">
        <f>(Table2[[#This Row],[6M Return vs Nifty]]-AVERAGE(Table2[6M Return vs Nifty]))/_xlfn.STDEV.P(Table2[6M Return vs Nifty])</f>
        <v>-0.9168889725799777</v>
      </c>
      <c r="M688">
        <v>-4.0058665173414596</v>
      </c>
      <c r="N688">
        <f>(Table2[[#This Row],[1W Return vs Nifty]]-AVERAGE(Table2[1W Return vs Nifty]))/_xlfn.STDEV.P(Table2[1W Return vs Nifty])</f>
        <v>-1.0068703963257581</v>
      </c>
      <c r="O688">
        <v>4215.75</v>
      </c>
      <c r="P688">
        <v>4554.2081777904395</v>
      </c>
      <c r="Q688">
        <v>4548.8823355617496</v>
      </c>
      <c r="R688">
        <v>24.175047382304399</v>
      </c>
      <c r="S688" s="1">
        <f>(Table2[[#This Row],[Close Price]]-Table2[[#This Row],[20D EMA]])/Table2[[#This Row],[20D EMA]]</f>
        <v>-5.0797604222261775E-2</v>
      </c>
      <c r="T688" s="1">
        <f>(Table2[[#This Row],[Close Price]]-Table2[[#This Row],[50D EMA]])/Table2[[#This Row],[50D EMA]]</f>
        <v>-0.12134012241367235</v>
      </c>
      <c r="U688" s="1">
        <f>(Table2[[#This Row],[Close Price]]-Table2[[#This Row],[200D EMA]])/Table2[[#This Row],[200D EMA]]</f>
        <v>-0.12031138534476181</v>
      </c>
      <c r="V688">
        <v>0.79798941293744596</v>
      </c>
      <c r="W688">
        <v>3939.95</v>
      </c>
      <c r="X688">
        <v>4010</v>
      </c>
      <c r="Y688">
        <v>3876</v>
      </c>
      <c r="Z688">
        <v>4094.3</v>
      </c>
      <c r="AA688">
        <v>3939.95</v>
      </c>
      <c r="AB688">
        <v>4010</v>
      </c>
      <c r="AC688" s="1">
        <f>(Table2[[#This Row],[Close Price]]/Table2[[#This Row],[Day Low]])-1</f>
        <v>1.5647406692978372E-2</v>
      </c>
      <c r="AD688" s="1">
        <f>(Table2[[#This Row],[Day High]]/Table2[[#This Row],[Close Price]])-1</f>
        <v>2.0991603358657684E-3</v>
      </c>
      <c r="AE688" s="1">
        <f>(Table2[[#This Row],[Close Price]]/Table2[[#This Row],[Current Week Low]])-1</f>
        <v>3.2404540763673939E-2</v>
      </c>
      <c r="AF688" s="1">
        <f>(Table2[[#This Row],[Current Week High]]/Table2[[#This Row],[Close Price]])-1</f>
        <v>2.3165733706517422E-2</v>
      </c>
      <c r="AG688" s="1">
        <f>(Table2[[#This Row],[Close Price]]/Table2[[#This Row],[Current Month Low]])-1</f>
        <v>1.5647406692978372E-2</v>
      </c>
      <c r="AH688" s="1">
        <f>(Table2[[#This Row],[Current Month High]]/Table2[[#This Row],[Close Price]])-1</f>
        <v>2.0991603358657684E-3</v>
      </c>
      <c r="AI688">
        <v>37.066423430627701</v>
      </c>
      <c r="AJ688">
        <v>10.510908588787601</v>
      </c>
      <c r="AK688" t="str">
        <f>IF(AND(Table2[[#This Row],[20D EMA]]&gt;Table2[[#This Row],[50D EMA]],Table2[[#This Row],[50D EMA]]&gt;Table2[[#This Row],[200D EMA]]),"Uptrend","Downtrend/NoTrend")</f>
        <v>Downtrend/NoTrend</v>
      </c>
      <c r="AL688">
        <v>-0.19</v>
      </c>
      <c r="AM688" t="s">
        <v>3180</v>
      </c>
      <c r="AN688">
        <v>-4.13</v>
      </c>
      <c r="AO688" t="s">
        <v>3180</v>
      </c>
      <c r="AP688">
        <v>-6.6379076974341006E-2</v>
      </c>
      <c r="AQ688">
        <f>(Table2[[#This Row],[Sharpe Ratio]]-AVERAGE(Table2[Sharpe Ratio]))/_xlfn.STDEV.P(Table2[Sharpe Ratio])</f>
        <v>-1.4755694285076186</v>
      </c>
      <c r="AR6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8">
        <f>_xlfn.RANK.AVG(Table2[[#This Row],[1Y Return vs Nifty Z-Score]],Table2[1Y Return vs Nifty Z-Score])</f>
        <v>569</v>
      </c>
      <c r="AT688">
        <f>_xlfn.RANK.AVG(Table2[[#This Row],[6M Return vs Nifty Z-Score]],Table2[6M Return vs Nifty Z-Score])</f>
        <v>629</v>
      </c>
      <c r="AU688">
        <f>_xlfn.RANK.AVG(Table2[[#This Row],[Sharpe Ratio Z-Score]],Table2[Sharpe Ratio Z-Score])</f>
        <v>685</v>
      </c>
      <c r="AV688">
        <f>(Table2[[#This Row],[Rank 1Y]]+Table2[[#This Row],[Rank 6M]]+Table2[[#This Row],[Rank Sharpe]])/3</f>
        <v>627.66666666666663</v>
      </c>
    </row>
    <row r="689" spans="1:48" hidden="1" x14ac:dyDescent="0.3">
      <c r="A689" t="s">
        <v>882</v>
      </c>
      <c r="B689" t="s">
        <v>883</v>
      </c>
      <c r="C689" t="s">
        <v>3145</v>
      </c>
      <c r="D689" t="s">
        <v>599</v>
      </c>
      <c r="E689">
        <v>17419.898604209899</v>
      </c>
      <c r="F689">
        <v>1356.75</v>
      </c>
      <c r="G689">
        <v>-39.847144599915502</v>
      </c>
      <c r="H689">
        <f>(Table2[[#This Row],[1Y Return vs Nifty]]-AVERAGE(Table2[1Y Return vs Nifty]))/_xlfn.STDEV.P(Table2[1Y Return vs Nifty])</f>
        <v>-1.0877973626421735</v>
      </c>
      <c r="I689">
        <v>-0.26758834423707101</v>
      </c>
      <c r="J689">
        <f>(Table2[[#This Row],[1M Return vs Nifty]]-AVERAGE(Table2[1M Return vs Nifty]))/_xlfn.STDEV.P(Table2[1M Return vs Nifty])</f>
        <v>-5.7293980176129071E-2</v>
      </c>
      <c r="K689">
        <v>-7.3336940399857102</v>
      </c>
      <c r="L689">
        <f>(Table2[[#This Row],[6M Return vs Nifty]]-AVERAGE(Table2[6M Return vs Nifty]))/_xlfn.STDEV.P(Table2[6M Return vs Nifty])</f>
        <v>-0.45461668097331653</v>
      </c>
      <c r="M689">
        <v>-3.5749397057954</v>
      </c>
      <c r="N689">
        <f>(Table2[[#This Row],[1W Return vs Nifty]]-AVERAGE(Table2[1W Return vs Nifty]))/_xlfn.STDEV.P(Table2[1W Return vs Nifty])</f>
        <v>-0.92502529482047047</v>
      </c>
      <c r="O689">
        <v>1390.97</v>
      </c>
      <c r="P689">
        <v>1415.46687248172</v>
      </c>
      <c r="Q689">
        <v>1457.6521793956699</v>
      </c>
      <c r="R689">
        <v>35.402489595160397</v>
      </c>
      <c r="S689" s="1">
        <f>(Table2[[#This Row],[Close Price]]-Table2[[#This Row],[20D EMA]])/Table2[[#This Row],[20D EMA]]</f>
        <v>-2.4601537056873998E-2</v>
      </c>
      <c r="T689" s="1">
        <f>(Table2[[#This Row],[Close Price]]-Table2[[#This Row],[50D EMA]])/Table2[[#This Row],[50D EMA]]</f>
        <v>-4.1482336056916987E-2</v>
      </c>
      <c r="U689" s="1">
        <f>(Table2[[#This Row],[Close Price]]-Table2[[#This Row],[200D EMA]])/Table2[[#This Row],[200D EMA]]</f>
        <v>-6.9222398060354212E-2</v>
      </c>
      <c r="V689">
        <v>0.80521969076018496</v>
      </c>
      <c r="W689">
        <v>1354</v>
      </c>
      <c r="X689">
        <v>1365</v>
      </c>
      <c r="Y689">
        <v>1346.55</v>
      </c>
      <c r="Z689">
        <v>1386.6</v>
      </c>
      <c r="AA689">
        <v>1354</v>
      </c>
      <c r="AB689">
        <v>1365</v>
      </c>
      <c r="AC689" s="1">
        <f>(Table2[[#This Row],[Close Price]]/Table2[[#This Row],[Day Low]])-1</f>
        <v>2.0310192023633711E-3</v>
      </c>
      <c r="AD689" s="1">
        <f>(Table2[[#This Row],[Day High]]/Table2[[#This Row],[Close Price]])-1</f>
        <v>6.08070757324497E-3</v>
      </c>
      <c r="AE689" s="1">
        <f>(Table2[[#This Row],[Close Price]]/Table2[[#This Row],[Current Week Low]])-1</f>
        <v>7.574913668263461E-3</v>
      </c>
      <c r="AF689" s="1">
        <f>(Table2[[#This Row],[Current Week High]]/Table2[[#This Row],[Close Price]])-1</f>
        <v>2.2001105583195013E-2</v>
      </c>
      <c r="AG689" s="1">
        <f>(Table2[[#This Row],[Close Price]]/Table2[[#This Row],[Current Month Low]])-1</f>
        <v>2.0310192023633711E-3</v>
      </c>
      <c r="AH689" s="1">
        <f>(Table2[[#This Row],[Current Month High]]/Table2[[#This Row],[Close Price]])-1</f>
        <v>6.08070757324497E-3</v>
      </c>
      <c r="AI689">
        <v>27.086788280818102</v>
      </c>
      <c r="AJ689">
        <v>6.91489361702126</v>
      </c>
      <c r="AK689" t="str">
        <f>IF(AND(Table2[[#This Row],[20D EMA]]&gt;Table2[[#This Row],[50D EMA]],Table2[[#This Row],[50D EMA]]&gt;Table2[[#This Row],[200D EMA]]),"Uptrend","Downtrend/NoTrend")</f>
        <v>Downtrend/NoTrend</v>
      </c>
      <c r="AL689">
        <v>-0.02</v>
      </c>
      <c r="AM689" t="s">
        <v>3180</v>
      </c>
      <c r="AN689">
        <v>-4.7699999999999996</v>
      </c>
      <c r="AO689" t="s">
        <v>3180</v>
      </c>
      <c r="AP689">
        <v>-0.14431107503382401</v>
      </c>
      <c r="AQ689">
        <f>(Table2[[#This Row],[Sharpe Ratio]]-AVERAGE(Table2[Sharpe Ratio]))/_xlfn.STDEV.P(Table2[Sharpe Ratio])</f>
        <v>-2.4013576020584098</v>
      </c>
      <c r="AR6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9">
        <f>_xlfn.RANK.AVG(Table2[[#This Row],[1Y Return vs Nifty Z-Score]],Table2[1Y Return vs Nifty Z-Score])</f>
        <v>682</v>
      </c>
      <c r="AT689">
        <f>_xlfn.RANK.AVG(Table2[[#This Row],[6M Return vs Nifty Z-Score]],Table2[6M Return vs Nifty Z-Score])</f>
        <v>473</v>
      </c>
      <c r="AU689">
        <f>_xlfn.RANK.AVG(Table2[[#This Row],[Sharpe Ratio Z-Score]],Table2[Sharpe Ratio Z-Score])</f>
        <v>730</v>
      </c>
      <c r="AV689">
        <f>(Table2[[#This Row],[Rank 1Y]]+Table2[[#This Row],[Rank 6M]]+Table2[[#This Row],[Rank Sharpe]])/3</f>
        <v>628.33333333333337</v>
      </c>
    </row>
    <row r="690" spans="1:48" hidden="1" x14ac:dyDescent="0.3">
      <c r="A690" t="s">
        <v>355</v>
      </c>
      <c r="B690" t="s">
        <v>356</v>
      </c>
      <c r="C690" t="s">
        <v>3149</v>
      </c>
      <c r="D690" t="s">
        <v>158</v>
      </c>
      <c r="E690">
        <v>66477.508951966098</v>
      </c>
      <c r="F690">
        <v>2252.3000000000002</v>
      </c>
      <c r="G690">
        <v>-24.835092181240999</v>
      </c>
      <c r="H690">
        <f>(Table2[[#This Row],[1Y Return vs Nifty]]-AVERAGE(Table2[1Y Return vs Nifty]))/_xlfn.STDEV.P(Table2[1Y Return vs Nifty])</f>
        <v>-0.83416918512725824</v>
      </c>
      <c r="I690">
        <v>-4.0500292885848799</v>
      </c>
      <c r="J690">
        <f>(Table2[[#This Row],[1M Return vs Nifty]]-AVERAGE(Table2[1M Return vs Nifty]))/_xlfn.STDEV.P(Table2[1M Return vs Nifty])</f>
        <v>-0.46149225010096157</v>
      </c>
      <c r="K690">
        <v>-23.1324679000627</v>
      </c>
      <c r="L690">
        <f>(Table2[[#This Row],[6M Return vs Nifty]]-AVERAGE(Table2[6M Return vs Nifty]))/_xlfn.STDEV.P(Table2[6M Return vs Nifty])</f>
        <v>-1.004206742178462</v>
      </c>
      <c r="M690">
        <v>-0.81538701044721595</v>
      </c>
      <c r="N690">
        <f>(Table2[[#This Row],[1W Return vs Nifty]]-AVERAGE(Table2[1W Return vs Nifty]))/_xlfn.STDEV.P(Table2[1W Return vs Nifty])</f>
        <v>-0.40090875250172664</v>
      </c>
      <c r="O690">
        <v>2292.3200000000002</v>
      </c>
      <c r="P690">
        <v>2363.3995882649101</v>
      </c>
      <c r="Q690">
        <v>2403.85979675918</v>
      </c>
      <c r="R690">
        <v>45.840740722397001</v>
      </c>
      <c r="S690" s="1">
        <f>(Table2[[#This Row],[Close Price]]-Table2[[#This Row],[20D EMA]])/Table2[[#This Row],[20D EMA]]</f>
        <v>-1.7458295525930052E-2</v>
      </c>
      <c r="T690" s="1">
        <f>(Table2[[#This Row],[Close Price]]-Table2[[#This Row],[50D EMA]])/Table2[[#This Row],[50D EMA]]</f>
        <v>-4.7008380984983451E-2</v>
      </c>
      <c r="U690" s="1">
        <f>(Table2[[#This Row],[Close Price]]-Table2[[#This Row],[200D EMA]])/Table2[[#This Row],[200D EMA]]</f>
        <v>-6.3048517622994765E-2</v>
      </c>
      <c r="V690">
        <v>1.1589534829880099</v>
      </c>
      <c r="W690">
        <v>2242</v>
      </c>
      <c r="X690">
        <v>2259.9499999999998</v>
      </c>
      <c r="Y690">
        <v>2206.9</v>
      </c>
      <c r="Z690">
        <v>2282.5500000000002</v>
      </c>
      <c r="AA690">
        <v>2242</v>
      </c>
      <c r="AB690">
        <v>2259.9499999999998</v>
      </c>
      <c r="AC690" s="1">
        <f>(Table2[[#This Row],[Close Price]]/Table2[[#This Row],[Day Low]])-1</f>
        <v>4.5941123996433575E-3</v>
      </c>
      <c r="AD690" s="1">
        <f>(Table2[[#This Row],[Day High]]/Table2[[#This Row],[Close Price]])-1</f>
        <v>3.3965279936063464E-3</v>
      </c>
      <c r="AE690" s="1">
        <f>(Table2[[#This Row],[Close Price]]/Table2[[#This Row],[Current Week Low]])-1</f>
        <v>2.0571842856495604E-2</v>
      </c>
      <c r="AF690" s="1">
        <f>(Table2[[#This Row],[Current Week High]]/Table2[[#This Row],[Close Price]])-1</f>
        <v>1.3430715268836213E-2</v>
      </c>
      <c r="AG690" s="1">
        <f>(Table2[[#This Row],[Close Price]]/Table2[[#This Row],[Current Month Low]])-1</f>
        <v>4.5941123996433575E-3</v>
      </c>
      <c r="AH690" s="1">
        <f>(Table2[[#This Row],[Current Month High]]/Table2[[#This Row],[Close Price]])-1</f>
        <v>3.3965279936063464E-3</v>
      </c>
      <c r="AI690">
        <v>19.608844292500901</v>
      </c>
      <c r="AJ690">
        <v>7.8119764491886503</v>
      </c>
      <c r="AK690" t="str">
        <f>IF(AND(Table2[[#This Row],[20D EMA]]&gt;Table2[[#This Row],[50D EMA]],Table2[[#This Row],[50D EMA]]&gt;Table2[[#This Row],[200D EMA]]),"Uptrend","Downtrend/NoTrend")</f>
        <v>Downtrend/NoTrend</v>
      </c>
      <c r="AL690">
        <v>-0.09</v>
      </c>
      <c r="AM690" t="s">
        <v>3180</v>
      </c>
      <c r="AN690">
        <v>-2.33</v>
      </c>
      <c r="AO690" t="s">
        <v>3180</v>
      </c>
      <c r="AP690">
        <v>-3.3705847512081E-2</v>
      </c>
      <c r="AQ690">
        <f>(Table2[[#This Row],[Sharpe Ratio]]-AVERAGE(Table2[Sharpe Ratio]))/_xlfn.STDEV.P(Table2[Sharpe Ratio])</f>
        <v>-1.0874298942846685</v>
      </c>
      <c r="AR6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0">
        <f>_xlfn.RANK.AVG(Table2[[#This Row],[1Y Return vs Nifty Z-Score]],Table2[1Y Return vs Nifty Z-Score])</f>
        <v>612</v>
      </c>
      <c r="AT690">
        <f>_xlfn.RANK.AVG(Table2[[#This Row],[6M Return vs Nifty Z-Score]],Table2[6M Return vs Nifty Z-Score])</f>
        <v>654</v>
      </c>
      <c r="AU690">
        <f>_xlfn.RANK.AVG(Table2[[#This Row],[Sharpe Ratio Z-Score]],Table2[Sharpe Ratio Z-Score])</f>
        <v>628</v>
      </c>
      <c r="AV690">
        <f>(Table2[[#This Row],[Rank 1Y]]+Table2[[#This Row],[Rank 6M]]+Table2[[#This Row],[Rank Sharpe]])/3</f>
        <v>631.33333333333337</v>
      </c>
    </row>
    <row r="691" spans="1:48" hidden="1" x14ac:dyDescent="0.3">
      <c r="A691" t="s">
        <v>1160</v>
      </c>
      <c r="B691" t="s">
        <v>1161</v>
      </c>
      <c r="C691" t="s">
        <v>3135</v>
      </c>
      <c r="D691" t="s">
        <v>571</v>
      </c>
      <c r="E691">
        <v>10518.876478914301</v>
      </c>
      <c r="F691">
        <v>145.25</v>
      </c>
      <c r="G691">
        <v>-26.874661810197701</v>
      </c>
      <c r="H691">
        <f>(Table2[[#This Row],[1Y Return vs Nifty]]-AVERAGE(Table2[1Y Return vs Nifty]))/_xlfn.STDEV.P(Table2[1Y Return vs Nifty])</f>
        <v>-0.86862765312884649</v>
      </c>
      <c r="I691">
        <v>-5.8495437543280202</v>
      </c>
      <c r="J691">
        <f>(Table2[[#This Row],[1M Return vs Nifty]]-AVERAGE(Table2[1M Return vs Nifty]))/_xlfn.STDEV.P(Table2[1M Return vs Nifty])</f>
        <v>-0.65379152045573041</v>
      </c>
      <c r="K691">
        <v>-22.527075126963101</v>
      </c>
      <c r="L691">
        <f>(Table2[[#This Row],[6M Return vs Nifty]]-AVERAGE(Table2[6M Return vs Nifty]))/_xlfn.STDEV.P(Table2[6M Return vs Nifty])</f>
        <v>-0.98314701601441257</v>
      </c>
      <c r="M691">
        <v>2.5401471088811101</v>
      </c>
      <c r="N691">
        <f>(Table2[[#This Row],[1W Return vs Nifty]]-AVERAGE(Table2[1W Return vs Nifty]))/_xlfn.STDEV.P(Table2[1W Return vs Nifty])</f>
        <v>0.23640139679152053</v>
      </c>
      <c r="O691">
        <v>145.97999999999999</v>
      </c>
      <c r="P691">
        <v>153.10036165372</v>
      </c>
      <c r="Q691">
        <v>161.03775338345099</v>
      </c>
      <c r="R691">
        <v>53.792372675709899</v>
      </c>
      <c r="S691" s="1">
        <f>(Table2[[#This Row],[Close Price]]-Table2[[#This Row],[20D EMA]])/Table2[[#This Row],[20D EMA]]</f>
        <v>-5.0006850253458681E-3</v>
      </c>
      <c r="T691" s="1">
        <f>(Table2[[#This Row],[Close Price]]-Table2[[#This Row],[50D EMA]])/Table2[[#This Row],[50D EMA]]</f>
        <v>-5.1275918416677717E-2</v>
      </c>
      <c r="U691" s="1">
        <f>(Table2[[#This Row],[Close Price]]-Table2[[#This Row],[200D EMA]])/Table2[[#This Row],[200D EMA]]</f>
        <v>-9.803759088627112E-2</v>
      </c>
      <c r="V691">
        <v>0.86926521774541099</v>
      </c>
      <c r="W691">
        <v>144.19</v>
      </c>
      <c r="X691">
        <v>145.9</v>
      </c>
      <c r="Y691">
        <v>134.33000000000001</v>
      </c>
      <c r="Z691">
        <v>146.41</v>
      </c>
      <c r="AA691">
        <v>144.19</v>
      </c>
      <c r="AB691">
        <v>145.9</v>
      </c>
      <c r="AC691" s="1">
        <f>(Table2[[#This Row],[Close Price]]/Table2[[#This Row],[Day Low]])-1</f>
        <v>7.3514113322699082E-3</v>
      </c>
      <c r="AD691" s="1">
        <f>(Table2[[#This Row],[Day High]]/Table2[[#This Row],[Close Price]])-1</f>
        <v>4.4750430292599397E-3</v>
      </c>
      <c r="AE691" s="1">
        <f>(Table2[[#This Row],[Close Price]]/Table2[[#This Row],[Current Week Low]])-1</f>
        <v>8.1292339760291821E-2</v>
      </c>
      <c r="AF691" s="1">
        <f>(Table2[[#This Row],[Current Week High]]/Table2[[#This Row],[Close Price]])-1</f>
        <v>7.9862306368330138E-3</v>
      </c>
      <c r="AG691" s="1">
        <f>(Table2[[#This Row],[Close Price]]/Table2[[#This Row],[Current Month Low]])-1</f>
        <v>7.3514113322699082E-3</v>
      </c>
      <c r="AH691" s="1">
        <f>(Table2[[#This Row],[Current Month High]]/Table2[[#This Row],[Close Price]])-1</f>
        <v>4.4750430292599397E-3</v>
      </c>
      <c r="AI691">
        <v>44.094580569468803</v>
      </c>
      <c r="AJ691">
        <v>10.7679402120033</v>
      </c>
      <c r="AK691" t="str">
        <f>IF(AND(Table2[[#This Row],[20D EMA]]&gt;Table2[[#This Row],[50D EMA]],Table2[[#This Row],[50D EMA]]&gt;Table2[[#This Row],[200D EMA]]),"Uptrend","Downtrend/NoTrend")</f>
        <v>Downtrend/NoTrend</v>
      </c>
      <c r="AL691">
        <v>-0.1</v>
      </c>
      <c r="AM691" t="s">
        <v>3180</v>
      </c>
      <c r="AN691">
        <v>-1.02</v>
      </c>
      <c r="AO691" t="s">
        <v>3180</v>
      </c>
      <c r="AP691">
        <v>-3.3667155907440002E-2</v>
      </c>
      <c r="AQ691">
        <f>(Table2[[#This Row],[Sharpe Ratio]]-AVERAGE(Table2[Sharpe Ratio]))/_xlfn.STDEV.P(Table2[Sharpe Ratio])</f>
        <v>-1.0869702598484385</v>
      </c>
      <c r="AR6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1">
        <f>_xlfn.RANK.AVG(Table2[[#This Row],[1Y Return vs Nifty Z-Score]],Table2[1Y Return vs Nifty Z-Score])</f>
        <v>620</v>
      </c>
      <c r="AT691">
        <f>_xlfn.RANK.AVG(Table2[[#This Row],[6M Return vs Nifty Z-Score]],Table2[6M Return vs Nifty Z-Score])</f>
        <v>648</v>
      </c>
      <c r="AU691">
        <f>_xlfn.RANK.AVG(Table2[[#This Row],[Sharpe Ratio Z-Score]],Table2[Sharpe Ratio Z-Score])</f>
        <v>627</v>
      </c>
      <c r="AV691">
        <f>(Table2[[#This Row],[Rank 1Y]]+Table2[[#This Row],[Rank 6M]]+Table2[[#This Row],[Rank Sharpe]])/3</f>
        <v>631.66666666666663</v>
      </c>
    </row>
    <row r="692" spans="1:48" hidden="1" x14ac:dyDescent="0.3">
      <c r="A692" t="s">
        <v>1964</v>
      </c>
      <c r="B692" t="s">
        <v>1965</v>
      </c>
      <c r="C692" t="s">
        <v>3137</v>
      </c>
      <c r="D692" t="s">
        <v>237</v>
      </c>
      <c r="E692">
        <v>3499.6835921084598</v>
      </c>
      <c r="F692">
        <v>421.75</v>
      </c>
      <c r="G692">
        <v>-37.757516053373202</v>
      </c>
      <c r="H692">
        <f>(Table2[[#This Row],[1Y Return vs Nifty]]-AVERAGE(Table2[1Y Return vs Nifty]))/_xlfn.STDEV.P(Table2[1Y Return vs Nifty])</f>
        <v>-1.052493150722198</v>
      </c>
      <c r="I692">
        <v>-7.7719596793712302</v>
      </c>
      <c r="J692">
        <f>(Table2[[#This Row],[1M Return vs Nifty]]-AVERAGE(Table2[1M Return vs Nifty]))/_xlfn.STDEV.P(Table2[1M Return vs Nifty])</f>
        <v>-0.85922425619733045</v>
      </c>
      <c r="K692">
        <v>-31.1489001467436</v>
      </c>
      <c r="L692">
        <f>(Table2[[#This Row],[6M Return vs Nifty]]-AVERAGE(Table2[6M Return vs Nifty]))/_xlfn.STDEV.P(Table2[6M Return vs Nifty])</f>
        <v>-1.2830734142455551</v>
      </c>
      <c r="M692">
        <v>-0.57118352985819698</v>
      </c>
      <c r="N692">
        <f>(Table2[[#This Row],[1W Return vs Nifty]]-AVERAGE(Table2[1W Return vs Nifty]))/_xlfn.STDEV.P(Table2[1W Return vs Nifty])</f>
        <v>-0.35452765454904922</v>
      </c>
      <c r="O692">
        <v>429.68</v>
      </c>
      <c r="P692">
        <v>452.41535970071197</v>
      </c>
      <c r="Q692">
        <v>486.53607867437699</v>
      </c>
      <c r="R692">
        <v>30.4944506371891</v>
      </c>
      <c r="S692" s="1">
        <f>(Table2[[#This Row],[Close Price]]-Table2[[#This Row],[20D EMA]])/Table2[[#This Row],[20D EMA]]</f>
        <v>-1.8455594861292141E-2</v>
      </c>
      <c r="T692" s="1">
        <f>(Table2[[#This Row],[Close Price]]-Table2[[#This Row],[50D EMA]])/Table2[[#This Row],[50D EMA]]</f>
        <v>-6.7781429262256138E-2</v>
      </c>
      <c r="U692" s="1">
        <f>(Table2[[#This Row],[Close Price]]-Table2[[#This Row],[200D EMA]])/Table2[[#This Row],[200D EMA]]</f>
        <v>-0.13315780990156795</v>
      </c>
      <c r="V692">
        <v>0.99074405049815795</v>
      </c>
      <c r="W692">
        <v>418</v>
      </c>
      <c r="X692">
        <v>423.4</v>
      </c>
      <c r="Y692">
        <v>404.75</v>
      </c>
      <c r="Z692">
        <v>423.4</v>
      </c>
      <c r="AA692">
        <v>418</v>
      </c>
      <c r="AB692">
        <v>423.4</v>
      </c>
      <c r="AC692" s="1">
        <f>(Table2[[#This Row],[Close Price]]/Table2[[#This Row],[Day Low]])-1</f>
        <v>8.9712918660287411E-3</v>
      </c>
      <c r="AD692" s="1">
        <f>(Table2[[#This Row],[Day High]]/Table2[[#This Row],[Close Price]])-1</f>
        <v>3.9122703023117822E-3</v>
      </c>
      <c r="AE692" s="1">
        <f>(Table2[[#This Row],[Close Price]]/Table2[[#This Row],[Current Week Low]])-1</f>
        <v>4.2001235330450859E-2</v>
      </c>
      <c r="AF692" s="1">
        <f>(Table2[[#This Row],[Current Week High]]/Table2[[#This Row],[Close Price]])-1</f>
        <v>3.9122703023117822E-3</v>
      </c>
      <c r="AG692" s="1">
        <f>(Table2[[#This Row],[Close Price]]/Table2[[#This Row],[Current Month Low]])-1</f>
        <v>8.9712918660287411E-3</v>
      </c>
      <c r="AH692" s="1">
        <f>(Table2[[#This Row],[Current Month High]]/Table2[[#This Row],[Close Price]])-1</f>
        <v>3.9122703023117822E-3</v>
      </c>
      <c r="AI692">
        <v>65.7379964433906</v>
      </c>
      <c r="AJ692">
        <v>4.2001235330450797</v>
      </c>
      <c r="AK692" t="str">
        <f>IF(AND(Table2[[#This Row],[20D EMA]]&gt;Table2[[#This Row],[50D EMA]],Table2[[#This Row],[50D EMA]]&gt;Table2[[#This Row],[200D EMA]]),"Uptrend","Downtrend/NoTrend")</f>
        <v>Downtrend/NoTrend</v>
      </c>
      <c r="AL692">
        <v>-0.1</v>
      </c>
      <c r="AM692" t="s">
        <v>3180</v>
      </c>
      <c r="AN692">
        <v>-5.38</v>
      </c>
      <c r="AO692" t="s">
        <v>3180</v>
      </c>
      <c r="AQ692">
        <f>(Table2[[#This Row],[Sharpe Ratio]]-AVERAGE(Table2[Sharpe Ratio]))/_xlfn.STDEV.P(Table2[Sharpe Ratio])</f>
        <v>-0.68702344015560113</v>
      </c>
      <c r="AR6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2">
        <f>_xlfn.RANK.AVG(Table2[[#This Row],[1Y Return vs Nifty Z-Score]],Table2[1Y Return vs Nifty Z-Score])</f>
        <v>673</v>
      </c>
      <c r="AT692">
        <f>_xlfn.RANK.AVG(Table2[[#This Row],[6M Return vs Nifty Z-Score]],Table2[6M Return vs Nifty Z-Score])</f>
        <v>697</v>
      </c>
      <c r="AU692">
        <f>_xlfn.RANK.AVG(Table2[[#This Row],[Sharpe Ratio Z-Score]],Table2[Sharpe Ratio Z-Score])</f>
        <v>529.5</v>
      </c>
      <c r="AV692">
        <f>(Table2[[#This Row],[Rank 1Y]]+Table2[[#This Row],[Rank 6M]]+Table2[[#This Row],[Rank Sharpe]])/3</f>
        <v>633.16666666666663</v>
      </c>
    </row>
    <row r="693" spans="1:48" hidden="1" x14ac:dyDescent="0.3">
      <c r="A693" t="s">
        <v>2244</v>
      </c>
      <c r="B693" t="s">
        <v>2245</v>
      </c>
      <c r="C693" t="s">
        <v>3141</v>
      </c>
      <c r="D693" t="s">
        <v>1609</v>
      </c>
      <c r="E693">
        <v>2492.9303323860399</v>
      </c>
      <c r="F693">
        <v>620.95000000000005</v>
      </c>
      <c r="G693">
        <v>-39.137605183847299</v>
      </c>
      <c r="H693">
        <f>(Table2[[#This Row],[1Y Return vs Nifty]]-AVERAGE(Table2[1Y Return vs Nifty]))/_xlfn.STDEV.P(Table2[1Y Return vs Nifty])</f>
        <v>-1.0758097153869246</v>
      </c>
      <c r="I693">
        <v>-3.20502529962546</v>
      </c>
      <c r="J693">
        <f>(Table2[[#This Row],[1M Return vs Nifty]]-AVERAGE(Table2[1M Return vs Nifty]))/_xlfn.STDEV.P(Table2[1M Return vs Nifty])</f>
        <v>-0.37119364255036258</v>
      </c>
      <c r="K693">
        <v>-29.592716085310901</v>
      </c>
      <c r="L693">
        <f>(Table2[[#This Row],[6M Return vs Nifty]]-AVERAGE(Table2[6M Return vs Nifty]))/_xlfn.STDEV.P(Table2[6M Return vs Nifty])</f>
        <v>-1.2289386249800103</v>
      </c>
      <c r="M693">
        <v>-0.64337097189585102</v>
      </c>
      <c r="N693">
        <f>(Table2[[#This Row],[1W Return vs Nifty]]-AVERAGE(Table2[1W Return vs Nifty]))/_xlfn.STDEV.P(Table2[1W Return vs Nifty])</f>
        <v>-0.36823807674297521</v>
      </c>
      <c r="O693">
        <v>617.6</v>
      </c>
      <c r="P693">
        <v>622.68652458289705</v>
      </c>
      <c r="Q693">
        <v>667.80758120835503</v>
      </c>
      <c r="R693">
        <v>40.980859170829397</v>
      </c>
      <c r="S693" s="1">
        <f>(Table2[[#This Row],[Close Price]]-Table2[[#This Row],[20D EMA]])/Table2[[#This Row],[20D EMA]]</f>
        <v>5.4242227979274978E-3</v>
      </c>
      <c r="T693" s="1">
        <f>(Table2[[#This Row],[Close Price]]-Table2[[#This Row],[50D EMA]])/Table2[[#This Row],[50D EMA]]</f>
        <v>-2.7887621047527978E-3</v>
      </c>
      <c r="U693" s="1">
        <f>(Table2[[#This Row],[Close Price]]-Table2[[#This Row],[200D EMA]])/Table2[[#This Row],[200D EMA]]</f>
        <v>-7.0166291199583564E-2</v>
      </c>
      <c r="V693">
        <v>0.33153826608950399</v>
      </c>
      <c r="W693">
        <v>610</v>
      </c>
      <c r="X693">
        <v>624</v>
      </c>
      <c r="Y693">
        <v>581.04999999999995</v>
      </c>
      <c r="Z693">
        <v>624</v>
      </c>
      <c r="AA693">
        <v>610</v>
      </c>
      <c r="AB693">
        <v>624</v>
      </c>
      <c r="AC693" s="1">
        <f>(Table2[[#This Row],[Close Price]]/Table2[[#This Row],[Day Low]])-1</f>
        <v>1.7950819672131191E-2</v>
      </c>
      <c r="AD693" s="1">
        <f>(Table2[[#This Row],[Day High]]/Table2[[#This Row],[Close Price]])-1</f>
        <v>4.9118286496496744E-3</v>
      </c>
      <c r="AE693" s="1">
        <f>(Table2[[#This Row],[Close Price]]/Table2[[#This Row],[Current Week Low]])-1</f>
        <v>6.8668789260821095E-2</v>
      </c>
      <c r="AF693" s="1">
        <f>(Table2[[#This Row],[Current Week High]]/Table2[[#This Row],[Close Price]])-1</f>
        <v>4.9118286496496744E-3</v>
      </c>
      <c r="AG693" s="1">
        <f>(Table2[[#This Row],[Close Price]]/Table2[[#This Row],[Current Month Low]])-1</f>
        <v>1.7950819672131191E-2</v>
      </c>
      <c r="AH693" s="1">
        <f>(Table2[[#This Row],[Current Month High]]/Table2[[#This Row],[Close Price]])-1</f>
        <v>4.9118286496496744E-3</v>
      </c>
      <c r="AI693">
        <v>45.7444238666559</v>
      </c>
      <c r="AJ693">
        <v>14.7357723577235</v>
      </c>
      <c r="AK693" t="str">
        <f>IF(AND(Table2[[#This Row],[20D EMA]]&gt;Table2[[#This Row],[50D EMA]],Table2[[#This Row],[50D EMA]]&gt;Table2[[#This Row],[200D EMA]]),"Uptrend","Downtrend/NoTrend")</f>
        <v>Downtrend/NoTrend</v>
      </c>
      <c r="AL693">
        <v>0.16</v>
      </c>
      <c r="AM693" t="s">
        <v>3181</v>
      </c>
      <c r="AN693">
        <v>-5.62</v>
      </c>
      <c r="AO693" t="s">
        <v>3180</v>
      </c>
      <c r="AQ693">
        <f>(Table2[[#This Row],[Sharpe Ratio]]-AVERAGE(Table2[Sharpe Ratio]))/_xlfn.STDEV.P(Table2[Sharpe Ratio])</f>
        <v>-0.68702344015560113</v>
      </c>
      <c r="AR6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3">
        <f>_xlfn.RANK.AVG(Table2[[#This Row],[1Y Return vs Nifty Z-Score]],Table2[1Y Return vs Nifty Z-Score])</f>
        <v>680</v>
      </c>
      <c r="AT693">
        <f>_xlfn.RANK.AVG(Table2[[#This Row],[6M Return vs Nifty Z-Score]],Table2[6M Return vs Nifty Z-Score])</f>
        <v>691</v>
      </c>
      <c r="AU693">
        <f>_xlfn.RANK.AVG(Table2[[#This Row],[Sharpe Ratio Z-Score]],Table2[Sharpe Ratio Z-Score])</f>
        <v>529.5</v>
      </c>
      <c r="AV693">
        <f>(Table2[[#This Row],[Rank 1Y]]+Table2[[#This Row],[Rank 6M]]+Table2[[#This Row],[Rank Sharpe]])/3</f>
        <v>633.5</v>
      </c>
    </row>
    <row r="694" spans="1:48" hidden="1" x14ac:dyDescent="0.3">
      <c r="A694" t="s">
        <v>2050</v>
      </c>
      <c r="B694" t="s">
        <v>2051</v>
      </c>
      <c r="C694" t="s">
        <v>3147</v>
      </c>
      <c r="D694" t="s">
        <v>1458</v>
      </c>
      <c r="E694">
        <v>3110.52931449275</v>
      </c>
      <c r="F694">
        <v>117.6</v>
      </c>
      <c r="G694">
        <v>-34.0234817041772</v>
      </c>
      <c r="H694">
        <f>(Table2[[#This Row],[1Y Return vs Nifty]]-AVERAGE(Table2[1Y Return vs Nifty]))/_xlfn.STDEV.P(Table2[1Y Return vs Nifty])</f>
        <v>-0.9894067518506775</v>
      </c>
      <c r="I694">
        <v>-5.2274768887928396</v>
      </c>
      <c r="J694">
        <f>(Table2[[#This Row],[1M Return vs Nifty]]-AVERAGE(Table2[1M Return vs Nifty]))/_xlfn.STDEV.P(Table2[1M Return vs Nifty])</f>
        <v>-0.58731636472260162</v>
      </c>
      <c r="K694">
        <v>-11.0061930171642</v>
      </c>
      <c r="L694">
        <f>(Table2[[#This Row],[6M Return vs Nifty]]-AVERAGE(Table2[6M Return vs Nifty]))/_xlfn.STDEV.P(Table2[6M Return vs Nifty])</f>
        <v>-0.58237146470015466</v>
      </c>
      <c r="M694">
        <v>4.2930216342529401E-2</v>
      </c>
      <c r="N694">
        <f>(Table2[[#This Row],[1W Return vs Nifty]]-AVERAGE(Table2[1W Return vs Nifty]))/_xlfn.STDEV.P(Table2[1W Return vs Nifty])</f>
        <v>-0.237890210447434</v>
      </c>
      <c r="O694">
        <v>119.35</v>
      </c>
      <c r="P694">
        <v>124.01507492222601</v>
      </c>
      <c r="Q694">
        <v>133.487626828288</v>
      </c>
      <c r="R694">
        <v>40.071479158923502</v>
      </c>
      <c r="S694" s="1">
        <f>(Table2[[#This Row],[Close Price]]-Table2[[#This Row],[20D EMA]])/Table2[[#This Row],[20D EMA]]</f>
        <v>-1.466275659824047E-2</v>
      </c>
      <c r="T694" s="1">
        <f>(Table2[[#This Row],[Close Price]]-Table2[[#This Row],[50D EMA]])/Table2[[#This Row],[50D EMA]]</f>
        <v>-5.1728186482563665E-2</v>
      </c>
      <c r="U694" s="1">
        <f>(Table2[[#This Row],[Close Price]]-Table2[[#This Row],[200D EMA]])/Table2[[#This Row],[200D EMA]]</f>
        <v>-0.11901947173519743</v>
      </c>
      <c r="V694">
        <v>0.369160627181081</v>
      </c>
      <c r="W694">
        <v>116.75</v>
      </c>
      <c r="X694">
        <v>117.95</v>
      </c>
      <c r="Y694">
        <v>110.5</v>
      </c>
      <c r="Z694">
        <v>117.95</v>
      </c>
      <c r="AA694">
        <v>116.75</v>
      </c>
      <c r="AB694">
        <v>117.95</v>
      </c>
      <c r="AC694" s="1">
        <f>(Table2[[#This Row],[Close Price]]/Table2[[#This Row],[Day Low]])-1</f>
        <v>7.2805139186296053E-3</v>
      </c>
      <c r="AD694" s="1">
        <f>(Table2[[#This Row],[Day High]]/Table2[[#This Row],[Close Price]])-1</f>
        <v>2.9761904761904656E-3</v>
      </c>
      <c r="AE694" s="1">
        <f>(Table2[[#This Row],[Close Price]]/Table2[[#This Row],[Current Week Low]])-1</f>
        <v>6.4253393665158365E-2</v>
      </c>
      <c r="AF694" s="1">
        <f>(Table2[[#This Row],[Current Week High]]/Table2[[#This Row],[Close Price]])-1</f>
        <v>2.9761904761904656E-3</v>
      </c>
      <c r="AG694" s="1">
        <f>(Table2[[#This Row],[Close Price]]/Table2[[#This Row],[Current Month Low]])-1</f>
        <v>7.2805139186296053E-3</v>
      </c>
      <c r="AH694" s="1">
        <f>(Table2[[#This Row],[Current Month High]]/Table2[[#This Row],[Close Price]])-1</f>
        <v>2.9761904761904656E-3</v>
      </c>
      <c r="AI694">
        <v>35.884353741496597</v>
      </c>
      <c r="AJ694">
        <v>12.5897558640497</v>
      </c>
      <c r="AK694" t="str">
        <f>IF(AND(Table2[[#This Row],[20D EMA]]&gt;Table2[[#This Row],[50D EMA]],Table2[[#This Row],[50D EMA]]&gt;Table2[[#This Row],[200D EMA]]),"Uptrend","Downtrend/NoTrend")</f>
        <v>Downtrend/NoTrend</v>
      </c>
      <c r="AL694">
        <v>-0.1</v>
      </c>
      <c r="AM694" t="s">
        <v>3180</v>
      </c>
      <c r="AN694">
        <v>-4.33</v>
      </c>
      <c r="AO694" t="s">
        <v>3180</v>
      </c>
      <c r="AP694">
        <v>-0.113861340688504</v>
      </c>
      <c r="AQ694">
        <f>(Table2[[#This Row],[Sharpe Ratio]]-AVERAGE(Table2[Sharpe Ratio]))/_xlfn.STDEV.P(Table2[Sharpe Ratio])</f>
        <v>-2.039631935495311</v>
      </c>
      <c r="AR6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4">
        <f>_xlfn.RANK.AVG(Table2[[#This Row],[1Y Return vs Nifty Z-Score]],Table2[1Y Return vs Nifty Z-Score])</f>
        <v>657</v>
      </c>
      <c r="AT694">
        <f>_xlfn.RANK.AVG(Table2[[#This Row],[6M Return vs Nifty Z-Score]],Table2[6M Return vs Nifty Z-Score])</f>
        <v>521</v>
      </c>
      <c r="AU694">
        <f>_xlfn.RANK.AVG(Table2[[#This Row],[Sharpe Ratio Z-Score]],Table2[Sharpe Ratio Z-Score])</f>
        <v>724</v>
      </c>
      <c r="AV694">
        <f>(Table2[[#This Row],[Rank 1Y]]+Table2[[#This Row],[Rank 6M]]+Table2[[#This Row],[Rank Sharpe]])/3</f>
        <v>634</v>
      </c>
    </row>
    <row r="695" spans="1:48" hidden="1" x14ac:dyDescent="0.3">
      <c r="A695" t="s">
        <v>2259</v>
      </c>
      <c r="B695" t="s">
        <v>2260</v>
      </c>
      <c r="C695" t="s">
        <v>3146</v>
      </c>
      <c r="D695" t="s">
        <v>91</v>
      </c>
      <c r="E695">
        <v>2464.0027011426</v>
      </c>
      <c r="F695">
        <v>575.5</v>
      </c>
      <c r="G695">
        <v>-54.664607746950097</v>
      </c>
      <c r="H695">
        <f>(Table2[[#This Row],[1Y Return vs Nifty]]-AVERAGE(Table2[1Y Return vs Nifty]))/_xlfn.STDEV.P(Table2[1Y Return vs Nifty])</f>
        <v>-1.3381379602210772</v>
      </c>
      <c r="I695">
        <v>-13.311621174624801</v>
      </c>
      <c r="J695">
        <f>(Table2[[#This Row],[1M Return vs Nifty]]-AVERAGE(Table2[1M Return vs Nifty]))/_xlfn.STDEV.P(Table2[1M Return vs Nifty])</f>
        <v>-1.4512021945962568</v>
      </c>
      <c r="K695">
        <v>-24.5932260182439</v>
      </c>
      <c r="L695">
        <f>(Table2[[#This Row],[6M Return vs Nifty]]-AVERAGE(Table2[6M Return vs Nifty]))/_xlfn.STDEV.P(Table2[6M Return vs Nifty])</f>
        <v>-1.0550219605420728</v>
      </c>
      <c r="M695">
        <v>-9.5043484609737803</v>
      </c>
      <c r="N695">
        <f>(Table2[[#This Row],[1W Return vs Nifty]]-AVERAGE(Table2[1W Return vs Nifty]))/_xlfn.STDEV.P(Table2[1W Return vs Nifty])</f>
        <v>-2.0511865092800727</v>
      </c>
      <c r="O695">
        <v>626.99</v>
      </c>
      <c r="P695">
        <v>667.45296344789199</v>
      </c>
      <c r="Q695">
        <v>744.35040701563605</v>
      </c>
      <c r="R695">
        <v>21.937294901738699</v>
      </c>
      <c r="S695" s="1">
        <f>(Table2[[#This Row],[Close Price]]-Table2[[#This Row],[20D EMA]])/Table2[[#This Row],[20D EMA]]</f>
        <v>-8.2122521890301295E-2</v>
      </c>
      <c r="T695" s="1">
        <f>(Table2[[#This Row],[Close Price]]-Table2[[#This Row],[50D EMA]])/Table2[[#This Row],[50D EMA]]</f>
        <v>-0.13776695660003727</v>
      </c>
      <c r="U695" s="1">
        <f>(Table2[[#This Row],[Close Price]]-Table2[[#This Row],[200D EMA]])/Table2[[#This Row],[200D EMA]]</f>
        <v>-0.2268426340930168</v>
      </c>
      <c r="V695">
        <v>1.19467422097126</v>
      </c>
      <c r="W695">
        <v>574</v>
      </c>
      <c r="X695">
        <v>579.9</v>
      </c>
      <c r="Y695">
        <v>535</v>
      </c>
      <c r="Z695">
        <v>613.45000000000005</v>
      </c>
      <c r="AA695">
        <v>574</v>
      </c>
      <c r="AB695">
        <v>579.9</v>
      </c>
      <c r="AC695" s="1">
        <f>(Table2[[#This Row],[Close Price]]/Table2[[#This Row],[Day Low]])-1</f>
        <v>2.6132404181185009E-3</v>
      </c>
      <c r="AD695" s="1">
        <f>(Table2[[#This Row],[Day High]]/Table2[[#This Row],[Close Price]])-1</f>
        <v>7.6455256298870733E-3</v>
      </c>
      <c r="AE695" s="1">
        <f>(Table2[[#This Row],[Close Price]]/Table2[[#This Row],[Current Week Low]])-1</f>
        <v>7.5700934579439272E-2</v>
      </c>
      <c r="AF695" s="1">
        <f>(Table2[[#This Row],[Current Week High]]/Table2[[#This Row],[Close Price]])-1</f>
        <v>6.5942658557776035E-2</v>
      </c>
      <c r="AG695" s="1">
        <f>(Table2[[#This Row],[Close Price]]/Table2[[#This Row],[Current Month Low]])-1</f>
        <v>2.6132404181185009E-3</v>
      </c>
      <c r="AH695" s="1">
        <f>(Table2[[#This Row],[Current Month High]]/Table2[[#This Row],[Close Price]])-1</f>
        <v>7.6455256298870733E-3</v>
      </c>
      <c r="AI695">
        <v>54.439617723718499</v>
      </c>
      <c r="AJ695">
        <v>7.5700934579439201</v>
      </c>
      <c r="AK695" t="str">
        <f>IF(AND(Table2[[#This Row],[20D EMA]]&gt;Table2[[#This Row],[50D EMA]],Table2[[#This Row],[50D EMA]]&gt;Table2[[#This Row],[200D EMA]]),"Uptrend","Downtrend/NoTrend")</f>
        <v>Downtrend/NoTrend</v>
      </c>
      <c r="AL695">
        <v>-0.12</v>
      </c>
      <c r="AM695" t="s">
        <v>3180</v>
      </c>
      <c r="AN695">
        <v>-13.62</v>
      </c>
      <c r="AO695" t="s">
        <v>3180</v>
      </c>
      <c r="AQ695">
        <f>(Table2[[#This Row],[Sharpe Ratio]]-AVERAGE(Table2[Sharpe Ratio]))/_xlfn.STDEV.P(Table2[Sharpe Ratio])</f>
        <v>-0.68702344015560113</v>
      </c>
      <c r="AR6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5">
        <f>_xlfn.RANK.AVG(Table2[[#This Row],[1Y Return vs Nifty Z-Score]],Table2[1Y Return vs Nifty Z-Score])</f>
        <v>720</v>
      </c>
      <c r="AT695">
        <f>_xlfn.RANK.AVG(Table2[[#This Row],[6M Return vs Nifty Z-Score]],Table2[6M Return vs Nifty Z-Score])</f>
        <v>664</v>
      </c>
      <c r="AU695">
        <f>_xlfn.RANK.AVG(Table2[[#This Row],[Sharpe Ratio Z-Score]],Table2[Sharpe Ratio Z-Score])</f>
        <v>529.5</v>
      </c>
      <c r="AV695">
        <f>(Table2[[#This Row],[Rank 1Y]]+Table2[[#This Row],[Rank 6M]]+Table2[[#This Row],[Rank Sharpe]])/3</f>
        <v>637.83333333333337</v>
      </c>
    </row>
    <row r="696" spans="1:48" hidden="1" x14ac:dyDescent="0.3">
      <c r="A696" t="s">
        <v>639</v>
      </c>
      <c r="B696" t="s">
        <v>640</v>
      </c>
      <c r="C696" t="s">
        <v>3135</v>
      </c>
      <c r="D696" t="s">
        <v>24</v>
      </c>
      <c r="E696">
        <v>29346.875346058299</v>
      </c>
      <c r="F696">
        <v>183.65</v>
      </c>
      <c r="G696">
        <v>-41.971985654004101</v>
      </c>
      <c r="H696">
        <f>(Table2[[#This Row],[1Y Return vs Nifty]]-AVERAGE(Table2[1Y Return vs Nifty]))/_xlfn.STDEV.P(Table2[1Y Return vs Nifty])</f>
        <v>-1.1236964888260765</v>
      </c>
      <c r="I696">
        <v>-2.3930218887393502</v>
      </c>
      <c r="J696">
        <f>(Table2[[#This Row],[1M Return vs Nifty]]-AVERAGE(Table2[1M Return vs Nifty]))/_xlfn.STDEV.P(Table2[1M Return vs Nifty])</f>
        <v>-0.28442153462262848</v>
      </c>
      <c r="K696">
        <v>-11.2404474745762</v>
      </c>
      <c r="L696">
        <f>(Table2[[#This Row],[6M Return vs Nifty]]-AVERAGE(Table2[6M Return vs Nifty]))/_xlfn.STDEV.P(Table2[6M Return vs Nifty])</f>
        <v>-0.5905204465595616</v>
      </c>
      <c r="M696">
        <v>2.8061361366508799</v>
      </c>
      <c r="N696">
        <f>(Table2[[#This Row],[1W Return vs Nifty]]-AVERAGE(Table2[1W Return vs Nifty]))/_xlfn.STDEV.P(Table2[1W Return vs Nifty])</f>
        <v>0.28692018187013857</v>
      </c>
      <c r="O696">
        <v>185.82</v>
      </c>
      <c r="P696">
        <v>192.066411388673</v>
      </c>
      <c r="Q696">
        <v>201.08656600749501</v>
      </c>
      <c r="R696">
        <v>42.813924650214403</v>
      </c>
      <c r="S696" s="1">
        <f>(Table2[[#This Row],[Close Price]]-Table2[[#This Row],[20D EMA]])/Table2[[#This Row],[20D EMA]]</f>
        <v>-1.1677967925949778E-2</v>
      </c>
      <c r="T696" s="1">
        <f>(Table2[[#This Row],[Close Price]]-Table2[[#This Row],[50D EMA]])/Table2[[#This Row],[50D EMA]]</f>
        <v>-4.3820318856487732E-2</v>
      </c>
      <c r="U696" s="1">
        <f>(Table2[[#This Row],[Close Price]]-Table2[[#This Row],[200D EMA]])/Table2[[#This Row],[200D EMA]]</f>
        <v>-8.6711739892385939E-2</v>
      </c>
      <c r="V696">
        <v>0.930997138239816</v>
      </c>
      <c r="W696">
        <v>183</v>
      </c>
      <c r="X696">
        <v>184.45</v>
      </c>
      <c r="Y696">
        <v>172.5</v>
      </c>
      <c r="Z696">
        <v>189.68</v>
      </c>
      <c r="AA696">
        <v>183</v>
      </c>
      <c r="AB696">
        <v>184.45</v>
      </c>
      <c r="AC696" s="1">
        <f>(Table2[[#This Row],[Close Price]]/Table2[[#This Row],[Day Low]])-1</f>
        <v>3.5519125683061148E-3</v>
      </c>
      <c r="AD696" s="1">
        <f>(Table2[[#This Row],[Day High]]/Table2[[#This Row],[Close Price]])-1</f>
        <v>4.3561121698882932E-3</v>
      </c>
      <c r="AE696" s="1">
        <f>(Table2[[#This Row],[Close Price]]/Table2[[#This Row],[Current Week Low]])-1</f>
        <v>6.4637681159420257E-2</v>
      </c>
      <c r="AF696" s="1">
        <f>(Table2[[#This Row],[Current Week High]]/Table2[[#This Row],[Close Price]])-1</f>
        <v>3.2834195480533568E-2</v>
      </c>
      <c r="AG696" s="1">
        <f>(Table2[[#This Row],[Close Price]]/Table2[[#This Row],[Current Month Low]])-1</f>
        <v>3.5519125683061148E-3</v>
      </c>
      <c r="AH696" s="1">
        <f>(Table2[[#This Row],[Current Month High]]/Table2[[#This Row],[Close Price]])-1</f>
        <v>4.3561121698882932E-3</v>
      </c>
      <c r="AI696">
        <v>43.261638987203902</v>
      </c>
      <c r="AJ696">
        <v>9.7728631201434393</v>
      </c>
      <c r="AK696" t="str">
        <f>IF(AND(Table2[[#This Row],[20D EMA]]&gt;Table2[[#This Row],[50D EMA]],Table2[[#This Row],[50D EMA]]&gt;Table2[[#This Row],[200D EMA]]),"Uptrend","Downtrend/NoTrend")</f>
        <v>Downtrend/NoTrend</v>
      </c>
      <c r="AL696">
        <v>-7.0000000000000007E-2</v>
      </c>
      <c r="AM696" t="s">
        <v>3180</v>
      </c>
      <c r="AN696">
        <v>-4.72</v>
      </c>
      <c r="AO696" t="s">
        <v>3180</v>
      </c>
      <c r="AP696">
        <v>-9.2254286491361998E-2</v>
      </c>
      <c r="AQ696">
        <f>(Table2[[#This Row],[Sharpe Ratio]]-AVERAGE(Table2[Sharpe Ratio]))/_xlfn.STDEV.P(Table2[Sharpe Ratio])</f>
        <v>-1.7829523207147819</v>
      </c>
      <c r="AR6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6">
        <f>_xlfn.RANK.AVG(Table2[[#This Row],[1Y Return vs Nifty Z-Score]],Table2[1Y Return vs Nifty Z-Score])</f>
        <v>687</v>
      </c>
      <c r="AT696">
        <f>_xlfn.RANK.AVG(Table2[[#This Row],[6M Return vs Nifty Z-Score]],Table2[6M Return vs Nifty Z-Score])</f>
        <v>522</v>
      </c>
      <c r="AU696">
        <f>_xlfn.RANK.AVG(Table2[[#This Row],[Sharpe Ratio Z-Score]],Table2[Sharpe Ratio Z-Score])</f>
        <v>705</v>
      </c>
      <c r="AV696">
        <f>(Table2[[#This Row],[Rank 1Y]]+Table2[[#This Row],[Rank 6M]]+Table2[[#This Row],[Rank Sharpe]])/3</f>
        <v>638</v>
      </c>
    </row>
    <row r="697" spans="1:48" hidden="1" x14ac:dyDescent="0.3">
      <c r="A697" t="s">
        <v>1102</v>
      </c>
      <c r="B697" t="s">
        <v>1103</v>
      </c>
      <c r="C697" t="s">
        <v>3134</v>
      </c>
      <c r="D697" t="s">
        <v>21</v>
      </c>
      <c r="E697">
        <v>11448.192447744001</v>
      </c>
      <c r="F697">
        <v>769.15</v>
      </c>
      <c r="G697">
        <v>-33.209451762534698</v>
      </c>
      <c r="H697">
        <f>(Table2[[#This Row],[1Y Return vs Nifty]]-AVERAGE(Table2[1Y Return vs Nifty]))/_xlfn.STDEV.P(Table2[1Y Return vs Nifty])</f>
        <v>-0.97565374028481522</v>
      </c>
      <c r="I697">
        <v>0.157532768368604</v>
      </c>
      <c r="J697">
        <f>(Table2[[#This Row],[1M Return vs Nifty]]-AVERAGE(Table2[1M Return vs Nifty]))/_xlfn.STDEV.P(Table2[1M Return vs Nifty])</f>
        <v>-1.1864792846579831E-2</v>
      </c>
      <c r="K697">
        <v>-12.6961320038221</v>
      </c>
      <c r="L697">
        <f>(Table2[[#This Row],[6M Return vs Nifty]]-AVERAGE(Table2[6M Return vs Nifty]))/_xlfn.STDEV.P(Table2[6M Return vs Nifty])</f>
        <v>-0.64115917059024652</v>
      </c>
      <c r="M697">
        <v>-1.73179393219358</v>
      </c>
      <c r="N697">
        <f>(Table2[[#This Row],[1W Return vs Nifty]]-AVERAGE(Table2[1W Return vs Nifty]))/_xlfn.STDEV.P(Table2[1W Return vs Nifty])</f>
        <v>-0.57496015872865724</v>
      </c>
      <c r="O697">
        <v>781.4</v>
      </c>
      <c r="P697">
        <v>792.25303967398497</v>
      </c>
      <c r="Q697">
        <v>819.16279869360903</v>
      </c>
      <c r="R697">
        <v>33.574402435546297</v>
      </c>
      <c r="S697" s="1">
        <f>(Table2[[#This Row],[Close Price]]-Table2[[#This Row],[20D EMA]])/Table2[[#This Row],[20D EMA]]</f>
        <v>-1.5676990017916559E-2</v>
      </c>
      <c r="T697" s="1">
        <f>(Table2[[#This Row],[Close Price]]-Table2[[#This Row],[50D EMA]])/Table2[[#This Row],[50D EMA]]</f>
        <v>-2.9161187798650769E-2</v>
      </c>
      <c r="U697" s="1">
        <f>(Table2[[#This Row],[Close Price]]-Table2[[#This Row],[200D EMA]])/Table2[[#This Row],[200D EMA]]</f>
        <v>-6.1053552203992743E-2</v>
      </c>
      <c r="V697">
        <v>0.84571797660212999</v>
      </c>
      <c r="W697">
        <v>768</v>
      </c>
      <c r="X697">
        <v>775.75</v>
      </c>
      <c r="Y697">
        <v>758</v>
      </c>
      <c r="Z697">
        <v>777.55</v>
      </c>
      <c r="AA697">
        <v>768</v>
      </c>
      <c r="AB697">
        <v>775.75</v>
      </c>
      <c r="AC697" s="1">
        <f>(Table2[[#This Row],[Close Price]]/Table2[[#This Row],[Day Low]])-1</f>
        <v>1.4973958333333037E-3</v>
      </c>
      <c r="AD697" s="1">
        <f>(Table2[[#This Row],[Day High]]/Table2[[#This Row],[Close Price]])-1</f>
        <v>8.5809009946045123E-3</v>
      </c>
      <c r="AE697" s="1">
        <f>(Table2[[#This Row],[Close Price]]/Table2[[#This Row],[Current Week Low]])-1</f>
        <v>1.4709762532981507E-2</v>
      </c>
      <c r="AF697" s="1">
        <f>(Table2[[#This Row],[Current Week High]]/Table2[[#This Row],[Close Price]])-1</f>
        <v>1.0921146720405561E-2</v>
      </c>
      <c r="AG697" s="1">
        <f>(Table2[[#This Row],[Close Price]]/Table2[[#This Row],[Current Month Low]])-1</f>
        <v>1.4973958333333037E-3</v>
      </c>
      <c r="AH697" s="1">
        <f>(Table2[[#This Row],[Current Month High]]/Table2[[#This Row],[Close Price]])-1</f>
        <v>8.5809009946045123E-3</v>
      </c>
      <c r="AI697">
        <v>24.943119027497801</v>
      </c>
      <c r="AJ697">
        <v>3.7989203778677498</v>
      </c>
      <c r="AK697" t="str">
        <f>IF(AND(Table2[[#This Row],[20D EMA]]&gt;Table2[[#This Row],[50D EMA]],Table2[[#This Row],[50D EMA]]&gt;Table2[[#This Row],[200D EMA]]),"Uptrend","Downtrend/NoTrend")</f>
        <v>Downtrend/NoTrend</v>
      </c>
      <c r="AL697">
        <v>0.01</v>
      </c>
      <c r="AM697" t="s">
        <v>3181</v>
      </c>
      <c r="AN697">
        <v>-3.95</v>
      </c>
      <c r="AO697" t="s">
        <v>3180</v>
      </c>
      <c r="AP697">
        <v>-0.12933921505182</v>
      </c>
      <c r="AQ697">
        <f>(Table2[[#This Row],[Sharpe Ratio]]-AVERAGE(Table2[Sharpe Ratio]))/_xlfn.STDEV.P(Table2[Sharpe Ratio])</f>
        <v>-2.223500351474148</v>
      </c>
      <c r="AR6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7">
        <f>_xlfn.RANK.AVG(Table2[[#This Row],[1Y Return vs Nifty Z-Score]],Table2[1Y Return vs Nifty Z-Score])</f>
        <v>653</v>
      </c>
      <c r="AT697">
        <f>_xlfn.RANK.AVG(Table2[[#This Row],[6M Return vs Nifty Z-Score]],Table2[6M Return vs Nifty Z-Score])</f>
        <v>537</v>
      </c>
      <c r="AU697">
        <f>_xlfn.RANK.AVG(Table2[[#This Row],[Sharpe Ratio Z-Score]],Table2[Sharpe Ratio Z-Score])</f>
        <v>727</v>
      </c>
      <c r="AV697">
        <f>(Table2[[#This Row],[Rank 1Y]]+Table2[[#This Row],[Rank 6M]]+Table2[[#This Row],[Rank Sharpe]])/3</f>
        <v>639</v>
      </c>
    </row>
    <row r="698" spans="1:48" hidden="1" x14ac:dyDescent="0.3">
      <c r="A698" t="s">
        <v>2273</v>
      </c>
      <c r="B698" t="s">
        <v>2274</v>
      </c>
      <c r="C698" t="s">
        <v>3144</v>
      </c>
      <c r="D698" t="s">
        <v>438</v>
      </c>
      <c r="E698">
        <v>2414.6121778617098</v>
      </c>
      <c r="F698">
        <v>459.15</v>
      </c>
      <c r="G698">
        <v>-38.172645899630901</v>
      </c>
      <c r="H698">
        <f>(Table2[[#This Row],[1Y Return vs Nifty]]-AVERAGE(Table2[1Y Return vs Nifty]))/_xlfn.STDEV.P(Table2[1Y Return vs Nifty])</f>
        <v>-1.0595067570834049</v>
      </c>
      <c r="I698">
        <v>3.9838737017869001</v>
      </c>
      <c r="J698">
        <f>(Table2[[#This Row],[1M Return vs Nifty]]-AVERAGE(Table2[1M Return vs Nifty]))/_xlfn.STDEV.P(Table2[1M Return vs Nifty])</f>
        <v>0.39702470686692282</v>
      </c>
      <c r="K698">
        <v>-23.831065766896</v>
      </c>
      <c r="L698">
        <f>(Table2[[#This Row],[6M Return vs Nifty]]-AVERAGE(Table2[6M Return vs Nifty]))/_xlfn.STDEV.P(Table2[6M Return vs Nifty])</f>
        <v>-1.0285087828172552</v>
      </c>
      <c r="M698">
        <v>3.5599550898005399</v>
      </c>
      <c r="N698">
        <f>(Table2[[#This Row],[1W Return vs Nifty]]-AVERAGE(Table2[1W Return vs Nifty]))/_xlfn.STDEV.P(Table2[1W Return vs Nifty])</f>
        <v>0.43009156755345668</v>
      </c>
      <c r="O698">
        <v>453.56</v>
      </c>
      <c r="P698">
        <v>462.855028707467</v>
      </c>
      <c r="Q698">
        <v>484.64138489786598</v>
      </c>
      <c r="R698">
        <v>55.745610796648599</v>
      </c>
      <c r="S698" s="1">
        <f>(Table2[[#This Row],[Close Price]]-Table2[[#This Row],[20D EMA]])/Table2[[#This Row],[20D EMA]]</f>
        <v>1.232471999294465E-2</v>
      </c>
      <c r="T698" s="1">
        <f>(Table2[[#This Row],[Close Price]]-Table2[[#This Row],[50D EMA]])/Table2[[#This Row],[50D EMA]]</f>
        <v>-8.0047282143901471E-3</v>
      </c>
      <c r="U698" s="1">
        <f>(Table2[[#This Row],[Close Price]]-Table2[[#This Row],[200D EMA]])/Table2[[#This Row],[200D EMA]]</f>
        <v>-5.2598448445004525E-2</v>
      </c>
      <c r="V698">
        <v>0.28977560882644399</v>
      </c>
      <c r="W698">
        <v>456.05</v>
      </c>
      <c r="X698">
        <v>460</v>
      </c>
      <c r="Y698">
        <v>428</v>
      </c>
      <c r="Z698">
        <v>460</v>
      </c>
      <c r="AA698">
        <v>456.05</v>
      </c>
      <c r="AB698">
        <v>460</v>
      </c>
      <c r="AC698" s="1">
        <f>(Table2[[#This Row],[Close Price]]/Table2[[#This Row],[Day Low]])-1</f>
        <v>6.7975002740927604E-3</v>
      </c>
      <c r="AD698" s="1">
        <f>(Table2[[#This Row],[Day High]]/Table2[[#This Row],[Close Price]])-1</f>
        <v>1.8512468692148953E-3</v>
      </c>
      <c r="AE698" s="1">
        <f>(Table2[[#This Row],[Close Price]]/Table2[[#This Row],[Current Week Low]])-1</f>
        <v>7.2780373831775602E-2</v>
      </c>
      <c r="AF698" s="1">
        <f>(Table2[[#This Row],[Current Week High]]/Table2[[#This Row],[Close Price]])-1</f>
        <v>1.8512468692148953E-3</v>
      </c>
      <c r="AG698" s="1">
        <f>(Table2[[#This Row],[Close Price]]/Table2[[#This Row],[Current Month Low]])-1</f>
        <v>6.7975002740927604E-3</v>
      </c>
      <c r="AH698" s="1">
        <f>(Table2[[#This Row],[Current Month High]]/Table2[[#This Row],[Close Price]])-1</f>
        <v>1.8512468692148953E-3</v>
      </c>
      <c r="AI698">
        <v>26.755962103887601</v>
      </c>
      <c r="AJ698">
        <v>9.0358584659225603</v>
      </c>
      <c r="AK698" t="str">
        <f>IF(AND(Table2[[#This Row],[20D EMA]]&gt;Table2[[#This Row],[50D EMA]],Table2[[#This Row],[50D EMA]]&gt;Table2[[#This Row],[200D EMA]]),"Uptrend","Downtrend/NoTrend")</f>
        <v>Downtrend/NoTrend</v>
      </c>
      <c r="AL698">
        <v>0.05</v>
      </c>
      <c r="AM698" t="s">
        <v>3181</v>
      </c>
      <c r="AN698">
        <v>-0.35</v>
      </c>
      <c r="AO698" t="s">
        <v>3180</v>
      </c>
      <c r="AP698">
        <v>-1.2916405321132E-2</v>
      </c>
      <c r="AQ698">
        <f>(Table2[[#This Row],[Sharpe Ratio]]-AVERAGE(Table2[Sharpe Ratio]))/_xlfn.STDEV.P(Table2[Sharpe Ratio])</f>
        <v>-0.84046304890226076</v>
      </c>
      <c r="AR6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8">
        <f>_xlfn.RANK.AVG(Table2[[#This Row],[1Y Return vs Nifty Z-Score]],Table2[1Y Return vs Nifty Z-Score])</f>
        <v>675</v>
      </c>
      <c r="AT698">
        <f>_xlfn.RANK.AVG(Table2[[#This Row],[6M Return vs Nifty Z-Score]],Table2[6M Return vs Nifty Z-Score])</f>
        <v>659</v>
      </c>
      <c r="AU698">
        <f>_xlfn.RANK.AVG(Table2[[#This Row],[Sharpe Ratio Z-Score]],Table2[Sharpe Ratio Z-Score])</f>
        <v>586</v>
      </c>
      <c r="AV698">
        <f>(Table2[[#This Row],[Rank 1Y]]+Table2[[#This Row],[Rank 6M]]+Table2[[#This Row],[Rank Sharpe]])/3</f>
        <v>640</v>
      </c>
    </row>
    <row r="699" spans="1:48" hidden="1" x14ac:dyDescent="0.3">
      <c r="A699" t="s">
        <v>361</v>
      </c>
      <c r="B699" t="s">
        <v>362</v>
      </c>
      <c r="C699" t="s">
        <v>3135</v>
      </c>
      <c r="D699" t="s">
        <v>363</v>
      </c>
      <c r="E699">
        <v>65472.987602533198</v>
      </c>
      <c r="F699">
        <v>694.8</v>
      </c>
      <c r="G699">
        <v>-34.703932617431398</v>
      </c>
      <c r="H699">
        <f>(Table2[[#This Row],[1Y Return vs Nifty]]-AVERAGE(Table2[1Y Return vs Nifty]))/_xlfn.STDEV.P(Table2[1Y Return vs Nifty])</f>
        <v>-1.0009029497191539</v>
      </c>
      <c r="I699">
        <v>-5.48001744297708</v>
      </c>
      <c r="J699">
        <f>(Table2[[#This Row],[1M Return vs Nifty]]-AVERAGE(Table2[1M Return vs Nifty]))/_xlfn.STDEV.P(Table2[1M Return vs Nifty])</f>
        <v>-0.61430329104584369</v>
      </c>
      <c r="K699">
        <v>-12.2619229615292</v>
      </c>
      <c r="L699">
        <f>(Table2[[#This Row],[6M Return vs Nifty]]-AVERAGE(Table2[6M Return vs Nifty]))/_xlfn.STDEV.P(Table2[6M Return vs Nifty])</f>
        <v>-0.62605439244460759</v>
      </c>
      <c r="M699">
        <v>-3.5736757913776902</v>
      </c>
      <c r="N699">
        <f>(Table2[[#This Row],[1W Return vs Nifty]]-AVERAGE(Table2[1W Return vs Nifty]))/_xlfn.STDEV.P(Table2[1W Return vs Nifty])</f>
        <v>-0.92478524198309819</v>
      </c>
      <c r="O699">
        <v>713.83</v>
      </c>
      <c r="P699">
        <v>731.55205530118701</v>
      </c>
      <c r="Q699">
        <v>739.62534531421602</v>
      </c>
      <c r="R699">
        <v>30.965550544753199</v>
      </c>
      <c r="S699" s="1">
        <f>(Table2[[#This Row],[Close Price]]-Table2[[#This Row],[20D EMA]])/Table2[[#This Row],[20D EMA]]</f>
        <v>-2.6659008447389554E-2</v>
      </c>
      <c r="T699" s="1">
        <f>(Table2[[#This Row],[Close Price]]-Table2[[#This Row],[50D EMA]])/Table2[[#This Row],[50D EMA]]</f>
        <v>-5.023846906705208E-2</v>
      </c>
      <c r="U699" s="1">
        <f>(Table2[[#This Row],[Close Price]]-Table2[[#This Row],[200D EMA]])/Table2[[#This Row],[200D EMA]]</f>
        <v>-6.0605474918078765E-2</v>
      </c>
      <c r="V699">
        <v>0.98990016712087103</v>
      </c>
      <c r="W699">
        <v>684.3</v>
      </c>
      <c r="X699">
        <v>699</v>
      </c>
      <c r="Y699">
        <v>659.8</v>
      </c>
      <c r="Z699">
        <v>702</v>
      </c>
      <c r="AA699">
        <v>684.3</v>
      </c>
      <c r="AB699">
        <v>699</v>
      </c>
      <c r="AC699" s="1">
        <f>(Table2[[#This Row],[Close Price]]/Table2[[#This Row],[Day Low]])-1</f>
        <v>1.534414730381406E-2</v>
      </c>
      <c r="AD699" s="1">
        <f>(Table2[[#This Row],[Day High]]/Table2[[#This Row],[Close Price]])-1</f>
        <v>6.0449050086357481E-3</v>
      </c>
      <c r="AE699" s="1">
        <f>(Table2[[#This Row],[Close Price]]/Table2[[#This Row],[Current Week Low]])-1</f>
        <v>5.3046377690209257E-2</v>
      </c>
      <c r="AF699" s="1">
        <f>(Table2[[#This Row],[Current Week High]]/Table2[[#This Row],[Close Price]])-1</f>
        <v>1.0362694300518172E-2</v>
      </c>
      <c r="AG699" s="1">
        <f>(Table2[[#This Row],[Close Price]]/Table2[[#This Row],[Current Month Low]])-1</f>
        <v>1.534414730381406E-2</v>
      </c>
      <c r="AH699" s="1">
        <f>(Table2[[#This Row],[Current Month High]]/Table2[[#This Row],[Close Price]])-1</f>
        <v>6.0449050086357481E-3</v>
      </c>
      <c r="AI699">
        <v>17.645365572826702</v>
      </c>
      <c r="AJ699">
        <v>7.2304961802608103</v>
      </c>
      <c r="AK699" t="str">
        <f>IF(AND(Table2[[#This Row],[20D EMA]]&gt;Table2[[#This Row],[50D EMA]],Table2[[#This Row],[50D EMA]]&gt;Table2[[#This Row],[200D EMA]]),"Uptrend","Downtrend/NoTrend")</f>
        <v>Downtrend/NoTrend</v>
      </c>
      <c r="AL699">
        <v>-0.05</v>
      </c>
      <c r="AM699" t="s">
        <v>3180</v>
      </c>
      <c r="AN699">
        <v>-6.21</v>
      </c>
      <c r="AO699" t="s">
        <v>3180</v>
      </c>
      <c r="AP699">
        <v>-0.15301875110129301</v>
      </c>
      <c r="AQ699">
        <f>(Table2[[#This Row],[Sharpe Ratio]]-AVERAGE(Table2[Sharpe Ratio]))/_xlfn.STDEV.P(Table2[Sharpe Ratio])</f>
        <v>-2.5047998815213464</v>
      </c>
      <c r="AR6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9">
        <f>_xlfn.RANK.AVG(Table2[[#This Row],[1Y Return vs Nifty Z-Score]],Table2[1Y Return vs Nifty Z-Score])</f>
        <v>660</v>
      </c>
      <c r="AT699">
        <f>_xlfn.RANK.AVG(Table2[[#This Row],[6M Return vs Nifty Z-Score]],Table2[6M Return vs Nifty Z-Score])</f>
        <v>533</v>
      </c>
      <c r="AU699">
        <f>_xlfn.RANK.AVG(Table2[[#This Row],[Sharpe Ratio Z-Score]],Table2[Sharpe Ratio Z-Score])</f>
        <v>731</v>
      </c>
      <c r="AV699">
        <f>(Table2[[#This Row],[Rank 1Y]]+Table2[[#This Row],[Rank 6M]]+Table2[[#This Row],[Rank Sharpe]])/3</f>
        <v>641.33333333333337</v>
      </c>
    </row>
    <row r="700" spans="1:48" hidden="1" x14ac:dyDescent="0.3">
      <c r="A700" t="s">
        <v>972</v>
      </c>
      <c r="B700" t="s">
        <v>973</v>
      </c>
      <c r="C700" t="s">
        <v>3147</v>
      </c>
      <c r="D700" t="s">
        <v>128</v>
      </c>
      <c r="E700">
        <v>14985.373910811</v>
      </c>
      <c r="F700">
        <v>2551.15</v>
      </c>
      <c r="G700">
        <v>-27.927964844343801</v>
      </c>
      <c r="H700">
        <f>(Table2[[#This Row],[1Y Return vs Nifty]]-AVERAGE(Table2[1Y Return vs Nifty]))/_xlfn.STDEV.P(Table2[1Y Return vs Nifty])</f>
        <v>-0.88642317645043345</v>
      </c>
      <c r="I700">
        <v>-10.180613845497801</v>
      </c>
      <c r="J700">
        <f>(Table2[[#This Row],[1M Return vs Nifty]]-AVERAGE(Table2[1M Return vs Nifty]))/_xlfn.STDEV.P(Table2[1M Return vs Nifty])</f>
        <v>-1.116617262755816</v>
      </c>
      <c r="K700">
        <v>-18.3499857314686</v>
      </c>
      <c r="L700">
        <f>(Table2[[#This Row],[6M Return vs Nifty]]-AVERAGE(Table2[6M Return vs Nifty]))/_xlfn.STDEV.P(Table2[6M Return vs Nifty])</f>
        <v>-0.83783910561192776</v>
      </c>
      <c r="M700">
        <v>-0.41685412286623102</v>
      </c>
      <c r="N700">
        <f>(Table2[[#This Row],[1W Return vs Nifty]]-AVERAGE(Table2[1W Return vs Nifty]))/_xlfn.STDEV.P(Table2[1W Return vs Nifty])</f>
        <v>-0.32521616674630383</v>
      </c>
      <c r="O700">
        <v>2689.94</v>
      </c>
      <c r="P700">
        <v>2806.6616167576899</v>
      </c>
      <c r="Q700">
        <v>2774.2520737736299</v>
      </c>
      <c r="R700">
        <v>33.541925032181403</v>
      </c>
      <c r="S700" s="1">
        <f>(Table2[[#This Row],[Close Price]]-Table2[[#This Row],[20D EMA]])/Table2[[#This Row],[20D EMA]]</f>
        <v>-5.1595946377986111E-2</v>
      </c>
      <c r="T700" s="1">
        <f>(Table2[[#This Row],[Close Price]]-Table2[[#This Row],[50D EMA]])/Table2[[#This Row],[50D EMA]]</f>
        <v>-9.1037556943847686E-2</v>
      </c>
      <c r="U700" s="1">
        <f>(Table2[[#This Row],[Close Price]]-Table2[[#This Row],[200D EMA]])/Table2[[#This Row],[200D EMA]]</f>
        <v>-8.041881842054785E-2</v>
      </c>
      <c r="V700">
        <v>2.2893479774722501</v>
      </c>
      <c r="W700">
        <v>2511.75</v>
      </c>
      <c r="X700">
        <v>2561.9499999999998</v>
      </c>
      <c r="Y700">
        <v>2401</v>
      </c>
      <c r="Z700">
        <v>2594.75</v>
      </c>
      <c r="AA700">
        <v>2511.75</v>
      </c>
      <c r="AB700">
        <v>2561.9499999999998</v>
      </c>
      <c r="AC700" s="1">
        <f>(Table2[[#This Row],[Close Price]]/Table2[[#This Row],[Day Low]])-1</f>
        <v>1.5686274509803866E-2</v>
      </c>
      <c r="AD700" s="1">
        <f>(Table2[[#This Row],[Day High]]/Table2[[#This Row],[Close Price]])-1</f>
        <v>4.2333849440447935E-3</v>
      </c>
      <c r="AE700" s="1">
        <f>(Table2[[#This Row],[Close Price]]/Table2[[#This Row],[Current Week Low]])-1</f>
        <v>6.2536443148688114E-2</v>
      </c>
      <c r="AF700" s="1">
        <f>(Table2[[#This Row],[Current Week High]]/Table2[[#This Row],[Close Price]])-1</f>
        <v>1.7090331811143944E-2</v>
      </c>
      <c r="AG700" s="1">
        <f>(Table2[[#This Row],[Close Price]]/Table2[[#This Row],[Current Month Low]])-1</f>
        <v>1.5686274509803866E-2</v>
      </c>
      <c r="AH700" s="1">
        <f>(Table2[[#This Row],[Current Month High]]/Table2[[#This Row],[Close Price]])-1</f>
        <v>4.2333849440447935E-3</v>
      </c>
      <c r="AI700">
        <v>25.370911157713099</v>
      </c>
      <c r="AJ700">
        <v>14.401345291479799</v>
      </c>
      <c r="AK700" t="str">
        <f>IF(AND(Table2[[#This Row],[20D EMA]]&gt;Table2[[#This Row],[50D EMA]],Table2[[#This Row],[50D EMA]]&gt;Table2[[#This Row],[200D EMA]]),"Uptrend","Downtrend/NoTrend")</f>
        <v>Downtrend/NoTrend</v>
      </c>
      <c r="AL700">
        <v>-0.06</v>
      </c>
      <c r="AM700" t="s">
        <v>3180</v>
      </c>
      <c r="AN700">
        <v>-16.22</v>
      </c>
      <c r="AO700" t="s">
        <v>3180</v>
      </c>
      <c r="AP700">
        <v>-8.1282037945087995E-2</v>
      </c>
      <c r="AQ700">
        <f>(Table2[[#This Row],[Sharpe Ratio]]-AVERAGE(Table2[Sharpe Ratio]))/_xlfn.STDEV.P(Table2[Sharpe Ratio])</f>
        <v>-1.6526081977058082</v>
      </c>
      <c r="AR7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0">
        <f>_xlfn.RANK.AVG(Table2[[#This Row],[1Y Return vs Nifty Z-Score]],Table2[1Y Return vs Nifty Z-Score])</f>
        <v>625</v>
      </c>
      <c r="AT700">
        <f>_xlfn.RANK.AVG(Table2[[#This Row],[6M Return vs Nifty Z-Score]],Table2[6M Return vs Nifty Z-Score])</f>
        <v>608</v>
      </c>
      <c r="AU700">
        <f>_xlfn.RANK.AVG(Table2[[#This Row],[Sharpe Ratio Z-Score]],Table2[Sharpe Ratio Z-Score])</f>
        <v>693</v>
      </c>
      <c r="AV700">
        <f>(Table2[[#This Row],[Rank 1Y]]+Table2[[#This Row],[Rank 6M]]+Table2[[#This Row],[Rank Sharpe]])/3</f>
        <v>642</v>
      </c>
    </row>
    <row r="701" spans="1:48" hidden="1" x14ac:dyDescent="0.3">
      <c r="A701" t="s">
        <v>1200</v>
      </c>
      <c r="B701" t="s">
        <v>1201</v>
      </c>
      <c r="C701" t="s">
        <v>3145</v>
      </c>
      <c r="D701" t="s">
        <v>307</v>
      </c>
      <c r="E701">
        <v>10038.386329098301</v>
      </c>
      <c r="F701">
        <v>872.55</v>
      </c>
      <c r="G701">
        <v>-42.789080552203401</v>
      </c>
      <c r="H701">
        <f>(Table2[[#This Row],[1Y Return vs Nifty]]-AVERAGE(Table2[1Y Return vs Nifty]))/_xlfn.STDEV.P(Table2[1Y Return vs Nifty])</f>
        <v>-1.1375012827414792</v>
      </c>
      <c r="I701">
        <v>-4.4250411664494402</v>
      </c>
      <c r="J701">
        <f>(Table2[[#This Row],[1M Return vs Nifty]]-AVERAGE(Table2[1M Return vs Nifty]))/_xlfn.STDEV.P(Table2[1M Return vs Nifty])</f>
        <v>-0.50156667676468147</v>
      </c>
      <c r="K701">
        <v>-15.1507545297109</v>
      </c>
      <c r="L701">
        <f>(Table2[[#This Row],[6M Return vs Nifty]]-AVERAGE(Table2[6M Return vs Nifty]))/_xlfn.STDEV.P(Table2[6M Return vs Nifty])</f>
        <v>-0.72654783151967006</v>
      </c>
      <c r="M701">
        <v>0.34593561834182501</v>
      </c>
      <c r="N701">
        <f>(Table2[[#This Row],[1W Return vs Nifty]]-AVERAGE(Table2[1W Return vs Nifty]))/_xlfn.STDEV.P(Table2[1W Return vs Nifty])</f>
        <v>-0.18034097651996442</v>
      </c>
      <c r="O701">
        <v>884.61</v>
      </c>
      <c r="P701">
        <v>923.039977772778</v>
      </c>
      <c r="Q701">
        <v>973.33475655194798</v>
      </c>
      <c r="R701">
        <v>42.377754830862102</v>
      </c>
      <c r="S701" s="1">
        <f>(Table2[[#This Row],[Close Price]]-Table2[[#This Row],[20D EMA]])/Table2[[#This Row],[20D EMA]]</f>
        <v>-1.3633126462508969E-2</v>
      </c>
      <c r="T701" s="1">
        <f>(Table2[[#This Row],[Close Price]]-Table2[[#This Row],[50D EMA]])/Table2[[#This Row],[50D EMA]]</f>
        <v>-5.4699665224258592E-2</v>
      </c>
      <c r="U701" s="1">
        <f>(Table2[[#This Row],[Close Price]]-Table2[[#This Row],[200D EMA]])/Table2[[#This Row],[200D EMA]]</f>
        <v>-0.10354583135300689</v>
      </c>
      <c r="V701">
        <v>0.34026403906655101</v>
      </c>
      <c r="W701">
        <v>855</v>
      </c>
      <c r="X701">
        <v>905.95</v>
      </c>
      <c r="Y701">
        <v>827.05</v>
      </c>
      <c r="Z701">
        <v>905.95</v>
      </c>
      <c r="AA701">
        <v>855</v>
      </c>
      <c r="AB701">
        <v>905.95</v>
      </c>
      <c r="AC701" s="1">
        <f>(Table2[[#This Row],[Close Price]]/Table2[[#This Row],[Day Low]])-1</f>
        <v>2.0526315789473726E-2</v>
      </c>
      <c r="AD701" s="1">
        <f>(Table2[[#This Row],[Day High]]/Table2[[#This Row],[Close Price]])-1</f>
        <v>3.8278608675720749E-2</v>
      </c>
      <c r="AE701" s="1">
        <f>(Table2[[#This Row],[Close Price]]/Table2[[#This Row],[Current Week Low]])-1</f>
        <v>5.5014811680067721E-2</v>
      </c>
      <c r="AF701" s="1">
        <f>(Table2[[#This Row],[Current Week High]]/Table2[[#This Row],[Close Price]])-1</f>
        <v>3.8278608675720749E-2</v>
      </c>
      <c r="AG701" s="1">
        <f>(Table2[[#This Row],[Close Price]]/Table2[[#This Row],[Current Month Low]])-1</f>
        <v>2.0526315789473726E-2</v>
      </c>
      <c r="AH701" s="1">
        <f>(Table2[[#This Row],[Current Month High]]/Table2[[#This Row],[Close Price]])-1</f>
        <v>3.8278608675720749E-2</v>
      </c>
      <c r="AI701">
        <v>27.213340209730099</v>
      </c>
      <c r="AJ701">
        <v>6.3890751691763699</v>
      </c>
      <c r="AK701" t="str">
        <f>IF(AND(Table2[[#This Row],[20D EMA]]&gt;Table2[[#This Row],[50D EMA]],Table2[[#This Row],[50D EMA]]&gt;Table2[[#This Row],[200D EMA]]),"Uptrend","Downtrend/NoTrend")</f>
        <v>Downtrend/NoTrend</v>
      </c>
      <c r="AL701">
        <v>-0.08</v>
      </c>
      <c r="AM701" t="s">
        <v>3180</v>
      </c>
      <c r="AN701">
        <v>-1.26</v>
      </c>
      <c r="AO701" t="s">
        <v>3180</v>
      </c>
      <c r="AP701">
        <v>-5.2639170532016999E-2</v>
      </c>
      <c r="AQ701">
        <f>(Table2[[#This Row],[Sharpe Ratio]]-AVERAGE(Table2[Sharpe Ratio]))/_xlfn.STDEV.P(Table2[Sharpe Ratio])</f>
        <v>-1.3123470909988468</v>
      </c>
      <c r="AR7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1">
        <f>_xlfn.RANK.AVG(Table2[[#This Row],[1Y Return vs Nifty Z-Score]],Table2[1Y Return vs Nifty Z-Score])</f>
        <v>692</v>
      </c>
      <c r="AT701">
        <f>_xlfn.RANK.AVG(Table2[[#This Row],[6M Return vs Nifty Z-Score]],Table2[6M Return vs Nifty Z-Score])</f>
        <v>570</v>
      </c>
      <c r="AU701">
        <f>_xlfn.RANK.AVG(Table2[[#This Row],[Sharpe Ratio Z-Score]],Table2[Sharpe Ratio Z-Score])</f>
        <v>666</v>
      </c>
      <c r="AV701">
        <f>(Table2[[#This Row],[Rank 1Y]]+Table2[[#This Row],[Rank 6M]]+Table2[[#This Row],[Rank Sharpe]])/3</f>
        <v>642.66666666666663</v>
      </c>
    </row>
    <row r="702" spans="1:48" hidden="1" x14ac:dyDescent="0.3">
      <c r="A702" t="s">
        <v>1685</v>
      </c>
      <c r="B702" t="s">
        <v>1686</v>
      </c>
      <c r="C702" t="s">
        <v>3146</v>
      </c>
      <c r="D702" t="s">
        <v>265</v>
      </c>
      <c r="E702">
        <v>5138.3048700016197</v>
      </c>
      <c r="F702">
        <v>1675.8</v>
      </c>
      <c r="G702">
        <v>-60.698974876900998</v>
      </c>
      <c r="H702">
        <f>(Table2[[#This Row],[1Y Return vs Nifty]]-AVERAGE(Table2[1Y Return vs Nifty]))/_xlfn.STDEV.P(Table2[1Y Return vs Nifty])</f>
        <v>-1.4400884127602305</v>
      </c>
      <c r="I702">
        <v>1.41592380802506</v>
      </c>
      <c r="J702">
        <f>(Table2[[#This Row],[1M Return vs Nifty]]-AVERAGE(Table2[1M Return vs Nifty]))/_xlfn.STDEV.P(Table2[1M Return vs Nifty])</f>
        <v>0.12260907960822288</v>
      </c>
      <c r="K702">
        <v>-18.306447868713398</v>
      </c>
      <c r="L702">
        <f>(Table2[[#This Row],[6M Return vs Nifty]]-AVERAGE(Table2[6M Return vs Nifty]))/_xlfn.STDEV.P(Table2[6M Return vs Nifty])</f>
        <v>-0.8363245591750782</v>
      </c>
      <c r="M702">
        <v>7.9365163812289898</v>
      </c>
      <c r="N702">
        <f>(Table2[[#This Row],[1W Return vs Nifty]]-AVERAGE(Table2[1W Return vs Nifty]))/_xlfn.STDEV.P(Table2[1W Return vs Nifty])</f>
        <v>1.2613234462475196</v>
      </c>
      <c r="O702">
        <v>1655.82</v>
      </c>
      <c r="P702">
        <v>1715.1439412058801</v>
      </c>
      <c r="Q702">
        <v>1853.6348677122401</v>
      </c>
      <c r="R702">
        <v>51.040924738314601</v>
      </c>
      <c r="S702" s="1">
        <f>(Table2[[#This Row],[Close Price]]-Table2[[#This Row],[20D EMA]])/Table2[[#This Row],[20D EMA]]</f>
        <v>1.2066528970540287E-2</v>
      </c>
      <c r="T702" s="1">
        <f>(Table2[[#This Row],[Close Price]]-Table2[[#This Row],[50D EMA]])/Table2[[#This Row],[50D EMA]]</f>
        <v>-2.2939148289920358E-2</v>
      </c>
      <c r="U702" s="1">
        <f>(Table2[[#This Row],[Close Price]]-Table2[[#This Row],[200D EMA]])/Table2[[#This Row],[200D EMA]]</f>
        <v>-9.5938456278460205E-2</v>
      </c>
      <c r="V702">
        <v>1.4454424227895499</v>
      </c>
      <c r="W702">
        <v>1651.05</v>
      </c>
      <c r="X702">
        <v>1689.95</v>
      </c>
      <c r="Y702">
        <v>1495.4</v>
      </c>
      <c r="Z702">
        <v>1689.95</v>
      </c>
      <c r="AA702">
        <v>1651.05</v>
      </c>
      <c r="AB702">
        <v>1689.95</v>
      </c>
      <c r="AC702" s="1">
        <f>(Table2[[#This Row],[Close Price]]/Table2[[#This Row],[Day Low]])-1</f>
        <v>1.4990460615971646E-2</v>
      </c>
      <c r="AD702" s="1">
        <f>(Table2[[#This Row],[Day High]]/Table2[[#This Row],[Close Price]])-1</f>
        <v>8.4437283685403486E-3</v>
      </c>
      <c r="AE702" s="1">
        <f>(Table2[[#This Row],[Close Price]]/Table2[[#This Row],[Current Week Low]])-1</f>
        <v>0.12063661896482536</v>
      </c>
      <c r="AF702" s="1">
        <f>(Table2[[#This Row],[Current Week High]]/Table2[[#This Row],[Close Price]])-1</f>
        <v>8.4437283685403486E-3</v>
      </c>
      <c r="AG702" s="1">
        <f>(Table2[[#This Row],[Close Price]]/Table2[[#This Row],[Current Month Low]])-1</f>
        <v>1.4990460615971646E-2</v>
      </c>
      <c r="AH702" s="1">
        <f>(Table2[[#This Row],[Current Month High]]/Table2[[#This Row],[Close Price]])-1</f>
        <v>8.4437283685403486E-3</v>
      </c>
      <c r="AI702">
        <v>54.135338345864596</v>
      </c>
      <c r="AJ702">
        <v>12.0636618964825</v>
      </c>
      <c r="AK702" t="str">
        <f>IF(AND(Table2[[#This Row],[20D EMA]]&gt;Table2[[#This Row],[50D EMA]],Table2[[#This Row],[50D EMA]]&gt;Table2[[#This Row],[200D EMA]]),"Uptrend","Downtrend/NoTrend")</f>
        <v>Downtrend/NoTrend</v>
      </c>
      <c r="AL702">
        <v>-0.02</v>
      </c>
      <c r="AM702" t="s">
        <v>3180</v>
      </c>
      <c r="AN702">
        <v>-5.81</v>
      </c>
      <c r="AO702" t="s">
        <v>3180</v>
      </c>
      <c r="AP702">
        <v>-1.9900136620895001E-2</v>
      </c>
      <c r="AQ702">
        <f>(Table2[[#This Row],[Sharpe Ratio]]-AVERAGE(Table2[Sharpe Ratio]))/_xlfn.STDEV.P(Table2[Sharpe Ratio])</f>
        <v>-0.92342583704535697</v>
      </c>
      <c r="AR7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2">
        <f>_xlfn.RANK.AVG(Table2[[#This Row],[1Y Return vs Nifty Z-Score]],Table2[1Y Return vs Nifty Z-Score])</f>
        <v>722</v>
      </c>
      <c r="AT702">
        <f>_xlfn.RANK.AVG(Table2[[#This Row],[6M Return vs Nifty Z-Score]],Table2[6M Return vs Nifty Z-Score])</f>
        <v>607</v>
      </c>
      <c r="AU702">
        <f>_xlfn.RANK.AVG(Table2[[#This Row],[Sharpe Ratio Z-Score]],Table2[Sharpe Ratio Z-Score])</f>
        <v>600</v>
      </c>
      <c r="AV702">
        <f>(Table2[[#This Row],[Rank 1Y]]+Table2[[#This Row],[Rank 6M]]+Table2[[#This Row],[Rank Sharpe]])/3</f>
        <v>643</v>
      </c>
    </row>
    <row r="703" spans="1:48" hidden="1" x14ac:dyDescent="0.3">
      <c r="A703" t="s">
        <v>1753</v>
      </c>
      <c r="B703" t="s">
        <v>1754</v>
      </c>
      <c r="C703" t="s">
        <v>3135</v>
      </c>
      <c r="D703" t="s">
        <v>397</v>
      </c>
      <c r="E703">
        <v>4562.3395497137899</v>
      </c>
      <c r="F703">
        <v>42.34</v>
      </c>
      <c r="G703">
        <v>-43.055916603762</v>
      </c>
      <c r="H703">
        <f>(Table2[[#This Row],[1Y Return vs Nifty]]-AVERAGE(Table2[1Y Return vs Nifty]))/_xlfn.STDEV.P(Table2[1Y Return vs Nifty])</f>
        <v>-1.1420094698677041</v>
      </c>
      <c r="I703">
        <v>-2.71687746755447</v>
      </c>
      <c r="J703">
        <f>(Table2[[#This Row],[1M Return vs Nifty]]-AVERAGE(Table2[1M Return vs Nifty]))/_xlfn.STDEV.P(Table2[1M Return vs Nifty])</f>
        <v>-0.31902930949302971</v>
      </c>
      <c r="K703">
        <v>-33.107050261189997</v>
      </c>
      <c r="L703">
        <f>(Table2[[#This Row],[6M Return vs Nifty]]-AVERAGE(Table2[6M Return vs Nifty]))/_xlfn.STDEV.P(Table2[6M Return vs Nifty])</f>
        <v>-1.3511913486358265</v>
      </c>
      <c r="M703">
        <v>0.80967372159810203</v>
      </c>
      <c r="N703">
        <f>(Table2[[#This Row],[1W Return vs Nifty]]-AVERAGE(Table2[1W Return vs Nifty]))/_xlfn.STDEV.P(Table2[1W Return vs Nifty])</f>
        <v>-9.2264089410741962E-2</v>
      </c>
      <c r="O703">
        <v>42.43</v>
      </c>
      <c r="P703">
        <v>44.8932188586233</v>
      </c>
      <c r="Q703">
        <v>49.201104643741701</v>
      </c>
      <c r="R703">
        <v>40.294332300967497</v>
      </c>
      <c r="S703" s="1">
        <f>(Table2[[#This Row],[Close Price]]-Table2[[#This Row],[20D EMA]])/Table2[[#This Row],[20D EMA]]</f>
        <v>-2.1211407023331678E-3</v>
      </c>
      <c r="T703" s="1">
        <f>(Table2[[#This Row],[Close Price]]-Table2[[#This Row],[50D EMA]])/Table2[[#This Row],[50D EMA]]</f>
        <v>-5.6873151971210505E-2</v>
      </c>
      <c r="U703" s="1">
        <f>(Table2[[#This Row],[Close Price]]-Table2[[#This Row],[200D EMA]])/Table2[[#This Row],[200D EMA]]</f>
        <v>-0.13945021546613626</v>
      </c>
      <c r="V703">
        <v>1.1836433707388501</v>
      </c>
      <c r="W703">
        <v>41.86</v>
      </c>
      <c r="X703">
        <v>42.46</v>
      </c>
      <c r="Y703">
        <v>38.799999999999997</v>
      </c>
      <c r="Z703">
        <v>42.46</v>
      </c>
      <c r="AA703">
        <v>41.86</v>
      </c>
      <c r="AB703">
        <v>42.46</v>
      </c>
      <c r="AC703" s="1">
        <f>(Table2[[#This Row],[Close Price]]/Table2[[#This Row],[Day Low]])-1</f>
        <v>1.1466794075489783E-2</v>
      </c>
      <c r="AD703" s="1">
        <f>(Table2[[#This Row],[Day High]]/Table2[[#This Row],[Close Price]])-1</f>
        <v>2.8341993386866715E-3</v>
      </c>
      <c r="AE703" s="1">
        <f>(Table2[[#This Row],[Close Price]]/Table2[[#This Row],[Current Week Low]])-1</f>
        <v>9.1237113402061976E-2</v>
      </c>
      <c r="AF703" s="1">
        <f>(Table2[[#This Row],[Current Week High]]/Table2[[#This Row],[Close Price]])-1</f>
        <v>2.8341993386866715E-3</v>
      </c>
      <c r="AG703" s="1">
        <f>(Table2[[#This Row],[Close Price]]/Table2[[#This Row],[Current Month Low]])-1</f>
        <v>1.1466794075489783E-2</v>
      </c>
      <c r="AH703" s="1">
        <f>(Table2[[#This Row],[Current Month High]]/Table2[[#This Row],[Close Price]])-1</f>
        <v>2.8341993386866715E-3</v>
      </c>
      <c r="AI703">
        <v>61.3131790269248</v>
      </c>
      <c r="AJ703">
        <v>9.43396226415096</v>
      </c>
      <c r="AK703" t="str">
        <f>IF(AND(Table2[[#This Row],[20D EMA]]&gt;Table2[[#This Row],[50D EMA]],Table2[[#This Row],[50D EMA]]&gt;Table2[[#This Row],[200D EMA]]),"Uptrend","Downtrend/NoTrend")</f>
        <v>Downtrend/NoTrend</v>
      </c>
      <c r="AL703">
        <v>-0.15</v>
      </c>
      <c r="AM703" t="s">
        <v>3180</v>
      </c>
      <c r="AN703">
        <v>-3.2</v>
      </c>
      <c r="AO703" t="s">
        <v>3180</v>
      </c>
      <c r="AQ703">
        <f>(Table2[[#This Row],[Sharpe Ratio]]-AVERAGE(Table2[Sharpe Ratio]))/_xlfn.STDEV.P(Table2[Sharpe Ratio])</f>
        <v>-0.68702344015560113</v>
      </c>
      <c r="AR7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3">
        <f>_xlfn.RANK.AVG(Table2[[#This Row],[1Y Return vs Nifty Z-Score]],Table2[1Y Return vs Nifty Z-Score])</f>
        <v>694</v>
      </c>
      <c r="AT703">
        <f>_xlfn.RANK.AVG(Table2[[#This Row],[6M Return vs Nifty Z-Score]],Table2[6M Return vs Nifty Z-Score])</f>
        <v>706</v>
      </c>
      <c r="AU703">
        <f>_xlfn.RANK.AVG(Table2[[#This Row],[Sharpe Ratio Z-Score]],Table2[Sharpe Ratio Z-Score])</f>
        <v>529.5</v>
      </c>
      <c r="AV703">
        <f>(Table2[[#This Row],[Rank 1Y]]+Table2[[#This Row],[Rank 6M]]+Table2[[#This Row],[Rank Sharpe]])/3</f>
        <v>643.16666666666663</v>
      </c>
    </row>
    <row r="704" spans="1:48" hidden="1" x14ac:dyDescent="0.3">
      <c r="A704" t="s">
        <v>2150</v>
      </c>
      <c r="B704" t="s">
        <v>2151</v>
      </c>
      <c r="C704" t="s">
        <v>3148</v>
      </c>
      <c r="D704" t="s">
        <v>139</v>
      </c>
      <c r="E704">
        <v>2791.7709728904201</v>
      </c>
      <c r="F704">
        <v>372.15</v>
      </c>
      <c r="G704">
        <v>-51.219189299621704</v>
      </c>
      <c r="H704">
        <f>(Table2[[#This Row],[1Y Return vs Nifty]]-AVERAGE(Table2[1Y Return vs Nifty]))/_xlfn.STDEV.P(Table2[1Y Return vs Nifty])</f>
        <v>-1.2799277183966402</v>
      </c>
      <c r="I704">
        <v>-1.8794698141230699</v>
      </c>
      <c r="J704">
        <f>(Table2[[#This Row],[1M Return vs Nifty]]-AVERAGE(Table2[1M Return vs Nifty]))/_xlfn.STDEV.P(Table2[1M Return vs Nifty])</f>
        <v>-0.22954245967331674</v>
      </c>
      <c r="K704">
        <v>-37.8011755465565</v>
      </c>
      <c r="L704">
        <f>(Table2[[#This Row],[6M Return vs Nifty]]-AVERAGE(Table2[6M Return vs Nifty]))/_xlfn.STDEV.P(Table2[6M Return vs Nifty])</f>
        <v>-1.5144853248480175</v>
      </c>
      <c r="M704">
        <v>-1.24047512477068</v>
      </c>
      <c r="N704">
        <f>(Table2[[#This Row],[1W Return vs Nifty]]-AVERAGE(Table2[1W Return vs Nifty]))/_xlfn.STDEV.P(Table2[1W Return vs Nifty])</f>
        <v>-0.48164492145968085</v>
      </c>
      <c r="O704">
        <v>379.82</v>
      </c>
      <c r="P704">
        <v>393.136900949552</v>
      </c>
      <c r="Q704">
        <v>427.54943615901499</v>
      </c>
      <c r="R704">
        <v>40.692588801940602</v>
      </c>
      <c r="S704" s="1">
        <f>(Table2[[#This Row],[Close Price]]-Table2[[#This Row],[20D EMA]])/Table2[[#This Row],[20D EMA]]</f>
        <v>-2.0193775999157539E-2</v>
      </c>
      <c r="T704" s="1">
        <f>(Table2[[#This Row],[Close Price]]-Table2[[#This Row],[50D EMA]])/Table2[[#This Row],[50D EMA]]</f>
        <v>-5.3383187634795694E-2</v>
      </c>
      <c r="U704" s="1">
        <f>(Table2[[#This Row],[Close Price]]-Table2[[#This Row],[200D EMA]])/Table2[[#This Row],[200D EMA]]</f>
        <v>-0.12957434035396728</v>
      </c>
      <c r="V704">
        <v>0.53504193245145004</v>
      </c>
      <c r="W704">
        <v>369.4</v>
      </c>
      <c r="X704">
        <v>375.2</v>
      </c>
      <c r="Y704">
        <v>356.95</v>
      </c>
      <c r="Z704">
        <v>375.2</v>
      </c>
      <c r="AA704">
        <v>369.4</v>
      </c>
      <c r="AB704">
        <v>375.2</v>
      </c>
      <c r="AC704" s="1">
        <f>(Table2[[#This Row],[Close Price]]/Table2[[#This Row],[Day Low]])-1</f>
        <v>7.4445046020574779E-3</v>
      </c>
      <c r="AD704" s="1">
        <f>(Table2[[#This Row],[Day High]]/Table2[[#This Row],[Close Price]])-1</f>
        <v>8.1956200456805295E-3</v>
      </c>
      <c r="AE704" s="1">
        <f>(Table2[[#This Row],[Close Price]]/Table2[[#This Row],[Current Week Low]])-1</f>
        <v>4.2582994817201181E-2</v>
      </c>
      <c r="AF704" s="1">
        <f>(Table2[[#This Row],[Current Week High]]/Table2[[#This Row],[Close Price]])-1</f>
        <v>8.1956200456805295E-3</v>
      </c>
      <c r="AG704" s="1">
        <f>(Table2[[#This Row],[Close Price]]/Table2[[#This Row],[Current Month Low]])-1</f>
        <v>7.4445046020574779E-3</v>
      </c>
      <c r="AH704" s="1">
        <f>(Table2[[#This Row],[Current Month High]]/Table2[[#This Row],[Close Price]])-1</f>
        <v>8.1956200456805295E-3</v>
      </c>
      <c r="AI704">
        <v>57.194679564691597</v>
      </c>
      <c r="AJ704">
        <v>7.8695652173913002</v>
      </c>
      <c r="AK704" t="str">
        <f>IF(AND(Table2[[#This Row],[20D EMA]]&gt;Table2[[#This Row],[50D EMA]],Table2[[#This Row],[50D EMA]]&gt;Table2[[#This Row],[200D EMA]]),"Uptrend","Downtrend/NoTrend")</f>
        <v>Downtrend/NoTrend</v>
      </c>
      <c r="AL704">
        <v>0.05</v>
      </c>
      <c r="AM704" t="s">
        <v>3181</v>
      </c>
      <c r="AN704">
        <v>-5.14</v>
      </c>
      <c r="AO704" t="s">
        <v>3180</v>
      </c>
      <c r="AP704">
        <v>1.0693960232090001E-3</v>
      </c>
      <c r="AQ704">
        <f>(Table2[[#This Row],[Sharpe Ratio]]-AVERAGE(Table2[Sharpe Ratio]))/_xlfn.STDEV.P(Table2[Sharpe Ratio])</f>
        <v>-0.67431961867301216</v>
      </c>
      <c r="AR7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4">
        <f>_xlfn.RANK.AVG(Table2[[#This Row],[1Y Return vs Nifty Z-Score]],Table2[1Y Return vs Nifty Z-Score])</f>
        <v>712</v>
      </c>
      <c r="AT704">
        <f>_xlfn.RANK.AVG(Table2[[#This Row],[6M Return vs Nifty Z-Score]],Table2[6M Return vs Nifty Z-Score])</f>
        <v>722</v>
      </c>
      <c r="AU704">
        <f>_xlfn.RANK.AVG(Table2[[#This Row],[Sharpe Ratio Z-Score]],Table2[Sharpe Ratio Z-Score])</f>
        <v>500</v>
      </c>
      <c r="AV704">
        <f>(Table2[[#This Row],[Rank 1Y]]+Table2[[#This Row],[Rank 6M]]+Table2[[#This Row],[Rank Sharpe]])/3</f>
        <v>644.66666666666663</v>
      </c>
    </row>
    <row r="705" spans="1:48" hidden="1" x14ac:dyDescent="0.3">
      <c r="A705" t="s">
        <v>1360</v>
      </c>
      <c r="B705" t="s">
        <v>1361</v>
      </c>
      <c r="C705" t="s">
        <v>3138</v>
      </c>
      <c r="D705" t="s">
        <v>46</v>
      </c>
      <c r="E705">
        <v>8159.9491710454604</v>
      </c>
      <c r="F705">
        <v>324.10000000000002</v>
      </c>
      <c r="G705">
        <v>-27.867149809093199</v>
      </c>
      <c r="H705">
        <f>(Table2[[#This Row],[1Y Return vs Nifty]]-AVERAGE(Table2[1Y Return vs Nifty]))/_xlfn.STDEV.P(Table2[1Y Return vs Nifty])</f>
        <v>-0.8853957082451579</v>
      </c>
      <c r="I705">
        <v>-23.3251898577209</v>
      </c>
      <c r="J705">
        <f>(Table2[[#This Row],[1M Return vs Nifty]]-AVERAGE(Table2[1M Return vs Nifty]))/_xlfn.STDEV.P(Table2[1M Return vs Nifty])</f>
        <v>-2.5212696978388793</v>
      </c>
      <c r="K705">
        <v>-34.572090546910196</v>
      </c>
      <c r="L705">
        <f>(Table2[[#This Row],[6M Return vs Nifty]]-AVERAGE(Table2[6M Return vs Nifty]))/_xlfn.STDEV.P(Table2[6M Return vs Nifty])</f>
        <v>-1.4021555302506803</v>
      </c>
      <c r="M705">
        <v>-2.0582116360940601</v>
      </c>
      <c r="N705">
        <f>(Table2[[#This Row],[1W Return vs Nifty]]-AVERAGE(Table2[1W Return vs Nifty]))/_xlfn.STDEV.P(Table2[1W Return vs Nifty])</f>
        <v>-0.6369560461811189</v>
      </c>
      <c r="O705">
        <v>369.56</v>
      </c>
      <c r="P705">
        <v>411.30555708349999</v>
      </c>
      <c r="Q705">
        <v>430.60799000590202</v>
      </c>
      <c r="R705">
        <v>22.015429592322</v>
      </c>
      <c r="S705" s="1">
        <f>(Table2[[#This Row],[Close Price]]-Table2[[#This Row],[20D EMA]])/Table2[[#This Row],[20D EMA]]</f>
        <v>-0.12301114839268314</v>
      </c>
      <c r="T705" s="1">
        <f>(Table2[[#This Row],[Close Price]]-Table2[[#This Row],[50D EMA]])/Table2[[#This Row],[50D EMA]]</f>
        <v>-0.21202134418474727</v>
      </c>
      <c r="U705" s="1">
        <f>(Table2[[#This Row],[Close Price]]-Table2[[#This Row],[200D EMA]])/Table2[[#This Row],[200D EMA]]</f>
        <v>-0.24734327387757524</v>
      </c>
      <c r="V705">
        <v>2.3487854561816399</v>
      </c>
      <c r="W705">
        <v>320</v>
      </c>
      <c r="X705">
        <v>325.10000000000002</v>
      </c>
      <c r="Y705">
        <v>300.2</v>
      </c>
      <c r="Z705">
        <v>329</v>
      </c>
      <c r="AA705">
        <v>320</v>
      </c>
      <c r="AB705">
        <v>325.10000000000002</v>
      </c>
      <c r="AC705" s="1">
        <f>(Table2[[#This Row],[Close Price]]/Table2[[#This Row],[Day Low]])-1</f>
        <v>1.2812500000000115E-2</v>
      </c>
      <c r="AD705" s="1">
        <f>(Table2[[#This Row],[Day High]]/Table2[[#This Row],[Close Price]])-1</f>
        <v>3.0854674483185018E-3</v>
      </c>
      <c r="AE705" s="1">
        <f>(Table2[[#This Row],[Close Price]]/Table2[[#This Row],[Current Week Low]])-1</f>
        <v>7.9613590939373813E-2</v>
      </c>
      <c r="AF705" s="1">
        <f>(Table2[[#This Row],[Current Week High]]/Table2[[#This Row],[Close Price]])-1</f>
        <v>1.5118790496760237E-2</v>
      </c>
      <c r="AG705" s="1">
        <f>(Table2[[#This Row],[Close Price]]/Table2[[#This Row],[Current Month Low]])-1</f>
        <v>1.2812500000000115E-2</v>
      </c>
      <c r="AH705" s="1">
        <f>(Table2[[#This Row],[Current Month High]]/Table2[[#This Row],[Close Price]])-1</f>
        <v>3.0854674483185018E-3</v>
      </c>
      <c r="AI705">
        <v>77.352668929342698</v>
      </c>
      <c r="AJ705">
        <v>8.3946488294314392</v>
      </c>
      <c r="AK705" t="str">
        <f>IF(AND(Table2[[#This Row],[20D EMA]]&gt;Table2[[#This Row],[50D EMA]],Table2[[#This Row],[50D EMA]]&gt;Table2[[#This Row],[200D EMA]]),"Uptrend","Downtrend/NoTrend")</f>
        <v>Downtrend/NoTrend</v>
      </c>
      <c r="AL705">
        <v>-0.28000000000000003</v>
      </c>
      <c r="AM705" t="s">
        <v>3180</v>
      </c>
      <c r="AN705">
        <v>-30.45</v>
      </c>
      <c r="AO705" t="s">
        <v>3180</v>
      </c>
      <c r="AP705">
        <v>-2.133423953079E-2</v>
      </c>
      <c r="AQ705">
        <f>(Table2[[#This Row],[Sharpe Ratio]]-AVERAGE(Table2[Sharpe Ratio]))/_xlfn.STDEV.P(Table2[Sharpe Ratio])</f>
        <v>-0.94046217060146842</v>
      </c>
      <c r="AR7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5">
        <f>_xlfn.RANK.AVG(Table2[[#This Row],[1Y Return vs Nifty Z-Score]],Table2[1Y Return vs Nifty Z-Score])</f>
        <v>624</v>
      </c>
      <c r="AT705">
        <f>_xlfn.RANK.AVG(Table2[[#This Row],[6M Return vs Nifty Z-Score]],Table2[6M Return vs Nifty Z-Score])</f>
        <v>710</v>
      </c>
      <c r="AU705">
        <f>_xlfn.RANK.AVG(Table2[[#This Row],[Sharpe Ratio Z-Score]],Table2[Sharpe Ratio Z-Score])</f>
        <v>604</v>
      </c>
      <c r="AV705">
        <f>(Table2[[#This Row],[Rank 1Y]]+Table2[[#This Row],[Rank 6M]]+Table2[[#This Row],[Rank Sharpe]])/3</f>
        <v>646</v>
      </c>
    </row>
    <row r="706" spans="1:48" hidden="1" x14ac:dyDescent="0.3">
      <c r="A706" t="s">
        <v>852</v>
      </c>
      <c r="B706" t="s">
        <v>853</v>
      </c>
      <c r="C706" t="s">
        <v>3149</v>
      </c>
      <c r="D706" t="s">
        <v>473</v>
      </c>
      <c r="E706">
        <v>18516.9231701645</v>
      </c>
      <c r="F706">
        <v>525.75</v>
      </c>
      <c r="G706">
        <v>-10.5833963184756</v>
      </c>
      <c r="H706">
        <f>(Table2[[#This Row],[1Y Return vs Nifty]]-AVERAGE(Table2[1Y Return vs Nifty]))/_xlfn.STDEV.P(Table2[1Y Return vs Nifty])</f>
        <v>-0.59338720892835028</v>
      </c>
      <c r="I706">
        <v>-6.5136007352155598</v>
      </c>
      <c r="J706">
        <f>(Table2[[#This Row],[1M Return vs Nifty]]-AVERAGE(Table2[1M Return vs Nifty]))/_xlfn.STDEV.P(Table2[1M Return vs Nifty])</f>
        <v>-0.72475381352400514</v>
      </c>
      <c r="K706">
        <v>-36.734050336315697</v>
      </c>
      <c r="L706">
        <f>(Table2[[#This Row],[6M Return vs Nifty]]-AVERAGE(Table2[6M Return vs Nifty]))/_xlfn.STDEV.P(Table2[6M Return vs Nifty])</f>
        <v>-1.4773633674857556</v>
      </c>
      <c r="M706">
        <v>0.65737426568038704</v>
      </c>
      <c r="N706">
        <f>(Table2[[#This Row],[1W Return vs Nifty]]-AVERAGE(Table2[1W Return vs Nifty]))/_xlfn.STDEV.P(Table2[1W Return vs Nifty])</f>
        <v>-0.12119003250549674</v>
      </c>
      <c r="O706">
        <v>523.55999999999995</v>
      </c>
      <c r="P706">
        <v>560.90711487017302</v>
      </c>
      <c r="Q706">
        <v>614.13930707408304</v>
      </c>
      <c r="R706">
        <v>47.035771507443897</v>
      </c>
      <c r="S706" s="1">
        <f>(Table2[[#This Row],[Close Price]]-Table2[[#This Row],[20D EMA]])/Table2[[#This Row],[20D EMA]]</f>
        <v>4.1829016731607738E-3</v>
      </c>
      <c r="T706" s="1">
        <f>(Table2[[#This Row],[Close Price]]-Table2[[#This Row],[50D EMA]])/Table2[[#This Row],[50D EMA]]</f>
        <v>-6.2679031765019502E-2</v>
      </c>
      <c r="U706" s="1">
        <f>(Table2[[#This Row],[Close Price]]-Table2[[#This Row],[200D EMA]])/Table2[[#This Row],[200D EMA]]</f>
        <v>-0.1439238720856223</v>
      </c>
      <c r="V706">
        <v>0.59727957287784095</v>
      </c>
      <c r="W706">
        <v>512</v>
      </c>
      <c r="X706">
        <v>528.35</v>
      </c>
      <c r="Y706">
        <v>483.9</v>
      </c>
      <c r="Z706">
        <v>528.35</v>
      </c>
      <c r="AA706">
        <v>512</v>
      </c>
      <c r="AB706">
        <v>528.35</v>
      </c>
      <c r="AC706" s="1">
        <f>(Table2[[#This Row],[Close Price]]/Table2[[#This Row],[Day Low]])-1</f>
        <v>2.685546875E-2</v>
      </c>
      <c r="AD706" s="1">
        <f>(Table2[[#This Row],[Day High]]/Table2[[#This Row],[Close Price]])-1</f>
        <v>4.9453162149311058E-3</v>
      </c>
      <c r="AE706" s="1">
        <f>(Table2[[#This Row],[Close Price]]/Table2[[#This Row],[Current Week Low]])-1</f>
        <v>8.6484810911345411E-2</v>
      </c>
      <c r="AF706" s="1">
        <f>(Table2[[#This Row],[Current Week High]]/Table2[[#This Row],[Close Price]])-1</f>
        <v>4.9453162149311058E-3</v>
      </c>
      <c r="AG706" s="1">
        <f>(Table2[[#This Row],[Close Price]]/Table2[[#This Row],[Current Month Low]])-1</f>
        <v>2.685546875E-2</v>
      </c>
      <c r="AH706" s="1">
        <f>(Table2[[#This Row],[Current Month High]]/Table2[[#This Row],[Close Price]])-1</f>
        <v>4.9453162149311058E-3</v>
      </c>
      <c r="AI706">
        <v>46.314788397527302</v>
      </c>
      <c r="AJ706">
        <v>17.881165919282498</v>
      </c>
      <c r="AK706" t="str">
        <f>IF(AND(Table2[[#This Row],[20D EMA]]&gt;Table2[[#This Row],[50D EMA]],Table2[[#This Row],[50D EMA]]&gt;Table2[[#This Row],[200D EMA]]),"Uptrend","Downtrend/NoTrend")</f>
        <v>Downtrend/NoTrend</v>
      </c>
      <c r="AL706">
        <v>-0.11</v>
      </c>
      <c r="AM706" t="s">
        <v>3180</v>
      </c>
      <c r="AN706">
        <v>-1.57</v>
      </c>
      <c r="AO706" t="s">
        <v>3180</v>
      </c>
      <c r="AP706">
        <v>-0.108230624100149</v>
      </c>
      <c r="AQ706">
        <f>(Table2[[#This Row],[Sharpe Ratio]]-AVERAGE(Table2[Sharpe Ratio]))/_xlfn.STDEV.P(Table2[Sharpe Ratio])</f>
        <v>-1.9727421988541882</v>
      </c>
      <c r="AR7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6">
        <f>_xlfn.RANK.AVG(Table2[[#This Row],[1Y Return vs Nifty Z-Score]],Table2[1Y Return vs Nifty Z-Score])</f>
        <v>515</v>
      </c>
      <c r="AT706">
        <f>_xlfn.RANK.AVG(Table2[[#This Row],[6M Return vs Nifty Z-Score]],Table2[6M Return vs Nifty Z-Score])</f>
        <v>716</v>
      </c>
      <c r="AU706">
        <f>_xlfn.RANK.AVG(Table2[[#This Row],[Sharpe Ratio Z-Score]],Table2[Sharpe Ratio Z-Score])</f>
        <v>716</v>
      </c>
      <c r="AV706">
        <f>(Table2[[#This Row],[Rank 1Y]]+Table2[[#This Row],[Rank 6M]]+Table2[[#This Row],[Rank Sharpe]])/3</f>
        <v>649</v>
      </c>
    </row>
    <row r="707" spans="1:48" hidden="1" x14ac:dyDescent="0.3">
      <c r="A707" t="s">
        <v>1274</v>
      </c>
      <c r="B707" t="s">
        <v>1275</v>
      </c>
      <c r="C707" t="s">
        <v>3145</v>
      </c>
      <c r="D707" t="s">
        <v>1276</v>
      </c>
      <c r="E707">
        <v>9043.2052287532097</v>
      </c>
      <c r="F707">
        <v>868.05</v>
      </c>
      <c r="G707">
        <v>-48.022964222897699</v>
      </c>
      <c r="H707">
        <f>(Table2[[#This Row],[1Y Return vs Nifty]]-AVERAGE(Table2[1Y Return vs Nifty]))/_xlfn.STDEV.P(Table2[1Y Return vs Nifty])</f>
        <v>-1.2259275911303276</v>
      </c>
      <c r="I707">
        <v>-3.9691345677440402</v>
      </c>
      <c r="J707">
        <f>(Table2[[#This Row],[1M Return vs Nifty]]-AVERAGE(Table2[1M Return vs Nifty]))/_xlfn.STDEV.P(Table2[1M Return vs Nifty])</f>
        <v>-0.45284769842361666</v>
      </c>
      <c r="K707">
        <v>-12.2538116727819</v>
      </c>
      <c r="L707">
        <f>(Table2[[#This Row],[6M Return vs Nifty]]-AVERAGE(Table2[6M Return vs Nifty]))/_xlfn.STDEV.P(Table2[6M Return vs Nifty])</f>
        <v>-0.62577222601077143</v>
      </c>
      <c r="M707">
        <v>-1.9149710020217301</v>
      </c>
      <c r="N707">
        <f>(Table2[[#This Row],[1W Return vs Nifty]]-AVERAGE(Table2[1W Return vs Nifty]))/_xlfn.STDEV.P(Table2[1W Return vs Nifty])</f>
        <v>-0.60975062771743505</v>
      </c>
      <c r="O707">
        <v>863.68</v>
      </c>
      <c r="P707">
        <v>895.57808667152699</v>
      </c>
      <c r="Q707">
        <v>969.81829611113699</v>
      </c>
      <c r="R707">
        <v>18.017931584146599</v>
      </c>
      <c r="S707" s="1">
        <f>(Table2[[#This Row],[Close Price]]-Table2[[#This Row],[20D EMA]])/Table2[[#This Row],[20D EMA]]</f>
        <v>5.0597443497591753E-3</v>
      </c>
      <c r="T707" s="1">
        <f>(Table2[[#This Row],[Close Price]]-Table2[[#This Row],[50D EMA]])/Table2[[#This Row],[50D EMA]]</f>
        <v>-3.0737784991855845E-2</v>
      </c>
      <c r="U707" s="1">
        <f>(Table2[[#This Row],[Close Price]]-Table2[[#This Row],[200D EMA]])/Table2[[#This Row],[200D EMA]]</f>
        <v>-0.10493542606817848</v>
      </c>
      <c r="V707">
        <v>0.755787729956233</v>
      </c>
      <c r="W707">
        <v>850.05</v>
      </c>
      <c r="X707">
        <v>875</v>
      </c>
      <c r="Y707">
        <v>803</v>
      </c>
      <c r="Z707">
        <v>875</v>
      </c>
      <c r="AA707">
        <v>850.05</v>
      </c>
      <c r="AB707">
        <v>875</v>
      </c>
      <c r="AC707" s="1">
        <f>(Table2[[#This Row],[Close Price]]/Table2[[#This Row],[Day Low]])-1</f>
        <v>2.1175224986765384E-2</v>
      </c>
      <c r="AD707" s="1">
        <f>(Table2[[#This Row],[Day High]]/Table2[[#This Row],[Close Price]])-1</f>
        <v>8.0064512412880706E-3</v>
      </c>
      <c r="AE707" s="1">
        <f>(Table2[[#This Row],[Close Price]]/Table2[[#This Row],[Current Week Low]])-1</f>
        <v>8.1008717310087075E-2</v>
      </c>
      <c r="AF707" s="1">
        <f>(Table2[[#This Row],[Current Week High]]/Table2[[#This Row],[Close Price]])-1</f>
        <v>8.0064512412880706E-3</v>
      </c>
      <c r="AG707" s="1">
        <f>(Table2[[#This Row],[Close Price]]/Table2[[#This Row],[Current Month Low]])-1</f>
        <v>2.1175224986765384E-2</v>
      </c>
      <c r="AH707" s="1">
        <f>(Table2[[#This Row],[Current Month High]]/Table2[[#This Row],[Close Price]])-1</f>
        <v>8.0064512412880706E-3</v>
      </c>
      <c r="AI707">
        <v>49.415356258279999</v>
      </c>
      <c r="AJ707">
        <v>8.1008717310087004</v>
      </c>
      <c r="AK707" t="str">
        <f>IF(AND(Table2[[#This Row],[20D EMA]]&gt;Table2[[#This Row],[50D EMA]],Table2[[#This Row],[50D EMA]]&gt;Table2[[#This Row],[200D EMA]]),"Uptrend","Downtrend/NoTrend")</f>
        <v>Downtrend/NoTrend</v>
      </c>
      <c r="AL707">
        <v>-0.01</v>
      </c>
      <c r="AM707" t="s">
        <v>3180</v>
      </c>
      <c r="AN707">
        <v>-3.84</v>
      </c>
      <c r="AO707" t="s">
        <v>3180</v>
      </c>
      <c r="AP707">
        <v>-0.110602847219525</v>
      </c>
      <c r="AQ707">
        <f>(Table2[[#This Row],[Sharpe Ratio]]-AVERAGE(Table2[Sharpe Ratio]))/_xlfn.STDEV.P(Table2[Sharpe Ratio])</f>
        <v>-2.0009228712817806</v>
      </c>
      <c r="AR7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7">
        <f>_xlfn.RANK.AVG(Table2[[#This Row],[1Y Return vs Nifty Z-Score]],Table2[1Y Return vs Nifty Z-Score])</f>
        <v>705</v>
      </c>
      <c r="AT707">
        <f>_xlfn.RANK.AVG(Table2[[#This Row],[6M Return vs Nifty Z-Score]],Table2[6M Return vs Nifty Z-Score])</f>
        <v>532</v>
      </c>
      <c r="AU707">
        <f>_xlfn.RANK.AVG(Table2[[#This Row],[Sharpe Ratio Z-Score]],Table2[Sharpe Ratio Z-Score])</f>
        <v>720</v>
      </c>
      <c r="AV707">
        <f>(Table2[[#This Row],[Rank 1Y]]+Table2[[#This Row],[Rank 6M]]+Table2[[#This Row],[Rank Sharpe]])/3</f>
        <v>652.33333333333337</v>
      </c>
    </row>
    <row r="708" spans="1:48" hidden="1" x14ac:dyDescent="0.3">
      <c r="A708" t="s">
        <v>1372</v>
      </c>
      <c r="B708" t="s">
        <v>1373</v>
      </c>
      <c r="C708" t="s">
        <v>3149</v>
      </c>
      <c r="D708" t="s">
        <v>473</v>
      </c>
      <c r="E708">
        <v>8056.2276436474704</v>
      </c>
      <c r="F708">
        <v>735.05</v>
      </c>
      <c r="G708">
        <v>-45.228800170297902</v>
      </c>
      <c r="H708">
        <f>(Table2[[#This Row],[1Y Return vs Nifty]]-AVERAGE(Table2[1Y Return vs Nifty]))/_xlfn.STDEV.P(Table2[1Y Return vs Nifty])</f>
        <v>-1.1787202728653712</v>
      </c>
      <c r="I708">
        <v>4.9675970380170602</v>
      </c>
      <c r="J708">
        <f>(Table2[[#This Row],[1M Return vs Nifty]]-AVERAGE(Table2[1M Return vs Nifty]))/_xlfn.STDEV.P(Table2[1M Return vs Nifty])</f>
        <v>0.50214710704162657</v>
      </c>
      <c r="K708">
        <v>-19.572617279476599</v>
      </c>
      <c r="L708">
        <f>(Table2[[#This Row],[6M Return vs Nifty]]-AVERAGE(Table2[6M Return vs Nifty]))/_xlfn.STDEV.P(Table2[6M Return vs Nifty])</f>
        <v>-0.88037064339151738</v>
      </c>
      <c r="M708">
        <v>4.6134034527745396</v>
      </c>
      <c r="N708">
        <f>(Table2[[#This Row],[1W Return vs Nifty]]-AVERAGE(Table2[1W Return vs Nifty]))/_xlfn.STDEV.P(Table2[1W Return vs Nifty])</f>
        <v>0.63017099145574584</v>
      </c>
      <c r="O708">
        <v>726.1</v>
      </c>
      <c r="P708">
        <v>742.20963837844897</v>
      </c>
      <c r="Q708">
        <v>805.420541533049</v>
      </c>
      <c r="R708">
        <v>59.048883991675297</v>
      </c>
      <c r="S708" s="1">
        <f>(Table2[[#This Row],[Close Price]]-Table2[[#This Row],[20D EMA]])/Table2[[#This Row],[20D EMA]]</f>
        <v>1.2326125877978145E-2</v>
      </c>
      <c r="T708" s="1">
        <f>(Table2[[#This Row],[Close Price]]-Table2[[#This Row],[50D EMA]])/Table2[[#This Row],[50D EMA]]</f>
        <v>-9.6463829196439966E-3</v>
      </c>
      <c r="U708" s="1">
        <f>(Table2[[#This Row],[Close Price]]-Table2[[#This Row],[200D EMA]])/Table2[[#This Row],[200D EMA]]</f>
        <v>-8.7371178042100525E-2</v>
      </c>
      <c r="V708">
        <v>0.88584149123911804</v>
      </c>
      <c r="W708">
        <v>731.95</v>
      </c>
      <c r="X708">
        <v>738</v>
      </c>
      <c r="Y708">
        <v>672.8</v>
      </c>
      <c r="Z708">
        <v>741.6</v>
      </c>
      <c r="AA708">
        <v>731.95</v>
      </c>
      <c r="AB708">
        <v>738</v>
      </c>
      <c r="AC708" s="1">
        <f>(Table2[[#This Row],[Close Price]]/Table2[[#This Row],[Day Low]])-1</f>
        <v>4.2352619714460804E-3</v>
      </c>
      <c r="AD708" s="1">
        <f>(Table2[[#This Row],[Day High]]/Table2[[#This Row],[Close Price]])-1</f>
        <v>4.0133324263655901E-3</v>
      </c>
      <c r="AE708" s="1">
        <f>(Table2[[#This Row],[Close Price]]/Table2[[#This Row],[Current Week Low]])-1</f>
        <v>9.2523781212841882E-2</v>
      </c>
      <c r="AF708" s="1">
        <f>(Table2[[#This Row],[Current Week High]]/Table2[[#This Row],[Close Price]])-1</f>
        <v>8.910958438201666E-3</v>
      </c>
      <c r="AG708" s="1">
        <f>(Table2[[#This Row],[Close Price]]/Table2[[#This Row],[Current Month Low]])-1</f>
        <v>4.2352619714460804E-3</v>
      </c>
      <c r="AH708" s="1">
        <f>(Table2[[#This Row],[Current Month High]]/Table2[[#This Row],[Close Price]])-1</f>
        <v>4.0133324263655901E-3</v>
      </c>
      <c r="AI708">
        <v>50.506768247057998</v>
      </c>
      <c r="AJ708">
        <v>9.2523781212841794</v>
      </c>
      <c r="AK708" t="str">
        <f>IF(AND(Table2[[#This Row],[20D EMA]]&gt;Table2[[#This Row],[50D EMA]],Table2[[#This Row],[50D EMA]]&gt;Table2[[#This Row],[200D EMA]]),"Uptrend","Downtrend/NoTrend")</f>
        <v>Downtrend/NoTrend</v>
      </c>
      <c r="AL708">
        <v>-0.06</v>
      </c>
      <c r="AM708" t="s">
        <v>3180</v>
      </c>
      <c r="AN708">
        <v>0.76</v>
      </c>
      <c r="AO708" t="s">
        <v>3181</v>
      </c>
      <c r="AP708">
        <v>-3.9946129868427001E-2</v>
      </c>
      <c r="AQ708">
        <f>(Table2[[#This Row],[Sharpe Ratio]]-AVERAGE(Table2[Sharpe Ratio]))/_xlfn.STDEV.P(Table2[Sharpe Ratio])</f>
        <v>-1.1615609283781771</v>
      </c>
      <c r="AR7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8">
        <f>_xlfn.RANK.AVG(Table2[[#This Row],[1Y Return vs Nifty Z-Score]],Table2[1Y Return vs Nifty Z-Score])</f>
        <v>697</v>
      </c>
      <c r="AT708">
        <f>_xlfn.RANK.AVG(Table2[[#This Row],[6M Return vs Nifty Z-Score]],Table2[6M Return vs Nifty Z-Score])</f>
        <v>618</v>
      </c>
      <c r="AU708">
        <f>_xlfn.RANK.AVG(Table2[[#This Row],[Sharpe Ratio Z-Score]],Table2[Sharpe Ratio Z-Score])</f>
        <v>642</v>
      </c>
      <c r="AV708">
        <f>(Table2[[#This Row],[Rank 1Y]]+Table2[[#This Row],[Rank 6M]]+Table2[[#This Row],[Rank Sharpe]])/3</f>
        <v>652.33333333333337</v>
      </c>
    </row>
    <row r="709" spans="1:48" hidden="1" x14ac:dyDescent="0.3">
      <c r="A709" t="s">
        <v>635</v>
      </c>
      <c r="B709" t="s">
        <v>636</v>
      </c>
      <c r="C709" t="s">
        <v>3135</v>
      </c>
      <c r="D709" t="s">
        <v>43</v>
      </c>
      <c r="E709">
        <v>29603.782049546899</v>
      </c>
      <c r="F709">
        <v>511.75</v>
      </c>
      <c r="G709">
        <v>-34.614204275828499</v>
      </c>
      <c r="H709">
        <f>(Table2[[#This Row],[1Y Return vs Nifty]]-AVERAGE(Table2[1Y Return vs Nifty]))/_xlfn.STDEV.P(Table2[1Y Return vs Nifty])</f>
        <v>-0.99938699206609716</v>
      </c>
      <c r="I709">
        <v>-10.8891611533098</v>
      </c>
      <c r="J709">
        <f>(Table2[[#This Row],[1M Return vs Nifty]]-AVERAGE(Table2[1M Return vs Nifty]))/_xlfn.STDEV.P(Table2[1M Return vs Nifty])</f>
        <v>-1.1923338701506976</v>
      </c>
      <c r="K709">
        <v>-16.6858521999586</v>
      </c>
      <c r="L709">
        <f>(Table2[[#This Row],[6M Return vs Nifty]]-AVERAGE(Table2[6M Return vs Nifty]))/_xlfn.STDEV.P(Table2[6M Return vs Nifty])</f>
        <v>-0.77994909101103149</v>
      </c>
      <c r="M709">
        <v>-8.2630933988784694</v>
      </c>
      <c r="N709">
        <f>(Table2[[#This Row],[1W Return vs Nifty]]-AVERAGE(Table2[1W Return vs Nifty]))/_xlfn.STDEV.P(Table2[1W Return vs Nifty])</f>
        <v>-1.8154373197908873</v>
      </c>
      <c r="O709">
        <v>546.05999999999995</v>
      </c>
      <c r="P709">
        <v>568.67545084079302</v>
      </c>
      <c r="Q709">
        <v>572.76860939209803</v>
      </c>
      <c r="R709">
        <v>15.2038052477021</v>
      </c>
      <c r="S709" s="1">
        <f>(Table2[[#This Row],[Close Price]]-Table2[[#This Row],[20D EMA]])/Table2[[#This Row],[20D EMA]]</f>
        <v>-6.283192323187918E-2</v>
      </c>
      <c r="T709" s="1">
        <f>(Table2[[#This Row],[Close Price]]-Table2[[#This Row],[50D EMA]])/Table2[[#This Row],[50D EMA]]</f>
        <v>-0.10010182566634115</v>
      </c>
      <c r="U709" s="1">
        <f>(Table2[[#This Row],[Close Price]]-Table2[[#This Row],[200D EMA]])/Table2[[#This Row],[200D EMA]]</f>
        <v>-0.1065327400830494</v>
      </c>
      <c r="V709">
        <v>0.84319877855791103</v>
      </c>
      <c r="W709">
        <v>506.25</v>
      </c>
      <c r="X709">
        <v>518.95000000000005</v>
      </c>
      <c r="Y709">
        <v>500.5</v>
      </c>
      <c r="Z709">
        <v>548.95000000000005</v>
      </c>
      <c r="AA709">
        <v>506.25</v>
      </c>
      <c r="AB709">
        <v>518.95000000000005</v>
      </c>
      <c r="AC709" s="1">
        <f>(Table2[[#This Row],[Close Price]]/Table2[[#This Row],[Day Low]])-1</f>
        <v>1.0864197530864095E-2</v>
      </c>
      <c r="AD709" s="1">
        <f>(Table2[[#This Row],[Day High]]/Table2[[#This Row],[Close Price]])-1</f>
        <v>1.4069369809477372E-2</v>
      </c>
      <c r="AE709" s="1">
        <f>(Table2[[#This Row],[Close Price]]/Table2[[#This Row],[Current Week Low]])-1</f>
        <v>2.2477522477522438E-2</v>
      </c>
      <c r="AF709" s="1">
        <f>(Table2[[#This Row],[Current Week High]]/Table2[[#This Row],[Close Price]])-1</f>
        <v>7.269174401563272E-2</v>
      </c>
      <c r="AG709" s="1">
        <f>(Table2[[#This Row],[Close Price]]/Table2[[#This Row],[Current Month Low]])-1</f>
        <v>1.0864197530864095E-2</v>
      </c>
      <c r="AH709" s="1">
        <f>(Table2[[#This Row],[Current Month High]]/Table2[[#This Row],[Close Price]])-1</f>
        <v>1.4069369809477372E-2</v>
      </c>
      <c r="AI709">
        <v>26.428920371275002</v>
      </c>
      <c r="AJ709">
        <v>12.521987686895301</v>
      </c>
      <c r="AK709" t="str">
        <f>IF(AND(Table2[[#This Row],[20D EMA]]&gt;Table2[[#This Row],[50D EMA]],Table2[[#This Row],[50D EMA]]&gt;Table2[[#This Row],[200D EMA]]),"Uptrend","Downtrend/NoTrend")</f>
        <v>Downtrend/NoTrend</v>
      </c>
      <c r="AL709">
        <v>-0.16</v>
      </c>
      <c r="AM709" t="s">
        <v>3180</v>
      </c>
      <c r="AN709">
        <v>-7.34</v>
      </c>
      <c r="AO709" t="s">
        <v>3180</v>
      </c>
      <c r="AP709">
        <v>-0.10288341698431799</v>
      </c>
      <c r="AQ709">
        <f>(Table2[[#This Row],[Sharpe Ratio]]-AVERAGE(Table2[Sharpe Ratio]))/_xlfn.STDEV.P(Table2[Sharpe Ratio])</f>
        <v>-1.909220394811842</v>
      </c>
      <c r="AR7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9">
        <f>_xlfn.RANK.AVG(Table2[[#This Row],[1Y Return vs Nifty Z-Score]],Table2[1Y Return vs Nifty Z-Score])</f>
        <v>658</v>
      </c>
      <c r="AT709">
        <f>_xlfn.RANK.AVG(Table2[[#This Row],[6M Return vs Nifty Z-Score]],Table2[6M Return vs Nifty Z-Score])</f>
        <v>589</v>
      </c>
      <c r="AU709">
        <f>_xlfn.RANK.AVG(Table2[[#This Row],[Sharpe Ratio Z-Score]],Table2[Sharpe Ratio Z-Score])</f>
        <v>713</v>
      </c>
      <c r="AV709">
        <f>(Table2[[#This Row],[Rank 1Y]]+Table2[[#This Row],[Rank 6M]]+Table2[[#This Row],[Rank Sharpe]])/3</f>
        <v>653.33333333333337</v>
      </c>
    </row>
    <row r="710" spans="1:48" hidden="1" x14ac:dyDescent="0.3">
      <c r="A710" t="s">
        <v>1605</v>
      </c>
      <c r="B710" t="s">
        <v>1606</v>
      </c>
      <c r="C710" t="s">
        <v>3147</v>
      </c>
      <c r="D710" t="s">
        <v>886</v>
      </c>
      <c r="E710">
        <v>5853.49915689299</v>
      </c>
      <c r="F710">
        <v>33.520000000000003</v>
      </c>
      <c r="G710">
        <v>-45.833858271903701</v>
      </c>
      <c r="H710">
        <f>(Table2[[#This Row],[1Y Return vs Nifty]]-AVERAGE(Table2[1Y Return vs Nifty]))/_xlfn.STDEV.P(Table2[1Y Return vs Nifty])</f>
        <v>-1.188942711431467</v>
      </c>
      <c r="I710">
        <v>1.7207320587174699</v>
      </c>
      <c r="J710">
        <f>(Table2[[#This Row],[1M Return vs Nifty]]-AVERAGE(Table2[1M Return vs Nifty]))/_xlfn.STDEV.P(Table2[1M Return vs Nifty])</f>
        <v>0.15518142360550111</v>
      </c>
      <c r="K710">
        <v>-34.648732846962098</v>
      </c>
      <c r="L710">
        <f>(Table2[[#This Row],[6M Return vs Nifty]]-AVERAGE(Table2[6M Return vs Nifty]))/_xlfn.STDEV.P(Table2[6M Return vs Nifty])</f>
        <v>-1.4048216767978416</v>
      </c>
      <c r="M710">
        <v>9.8062527595397899</v>
      </c>
      <c r="N710">
        <f>(Table2[[#This Row],[1W Return vs Nifty]]-AVERAGE(Table2[1W Return vs Nifty]))/_xlfn.STDEV.P(Table2[1W Return vs Nifty])</f>
        <v>1.6164388848110807</v>
      </c>
      <c r="O710">
        <v>32.479999999999997</v>
      </c>
      <c r="P710">
        <v>35.212070173557102</v>
      </c>
      <c r="Q710">
        <v>40.1609071976481</v>
      </c>
      <c r="R710">
        <v>58.367541921891302</v>
      </c>
      <c r="S710" s="1">
        <f>(Table2[[#This Row],[Close Price]]-Table2[[#This Row],[20D EMA]])/Table2[[#This Row],[20D EMA]]</f>
        <v>3.2019704433497734E-2</v>
      </c>
      <c r="T710" s="1">
        <f>(Table2[[#This Row],[Close Price]]-Table2[[#This Row],[50D EMA]])/Table2[[#This Row],[50D EMA]]</f>
        <v>-4.8053697644501958E-2</v>
      </c>
      <c r="U710" s="1">
        <f>(Table2[[#This Row],[Close Price]]-Table2[[#This Row],[200D EMA]])/Table2[[#This Row],[200D EMA]]</f>
        <v>-0.16535749964425608</v>
      </c>
      <c r="V710">
        <v>0.43035131453622799</v>
      </c>
      <c r="W710">
        <v>33.11</v>
      </c>
      <c r="X710">
        <v>33.6</v>
      </c>
      <c r="Y710">
        <v>28.51</v>
      </c>
      <c r="Z710">
        <v>33.6</v>
      </c>
      <c r="AA710">
        <v>33.11</v>
      </c>
      <c r="AB710">
        <v>33.6</v>
      </c>
      <c r="AC710" s="1">
        <f>(Table2[[#This Row],[Close Price]]/Table2[[#This Row],[Day Low]])-1</f>
        <v>1.2382965871338136E-2</v>
      </c>
      <c r="AD710" s="1">
        <f>(Table2[[#This Row],[Day High]]/Table2[[#This Row],[Close Price]])-1</f>
        <v>2.3866348448686736E-3</v>
      </c>
      <c r="AE710" s="1">
        <f>(Table2[[#This Row],[Close Price]]/Table2[[#This Row],[Current Week Low]])-1</f>
        <v>0.17572781480182398</v>
      </c>
      <c r="AF710" s="1">
        <f>(Table2[[#This Row],[Current Week High]]/Table2[[#This Row],[Close Price]])-1</f>
        <v>2.3866348448686736E-3</v>
      </c>
      <c r="AG710" s="1">
        <f>(Table2[[#This Row],[Close Price]]/Table2[[#This Row],[Current Month Low]])-1</f>
        <v>1.2382965871338136E-2</v>
      </c>
      <c r="AH710" s="1">
        <f>(Table2[[#This Row],[Current Month High]]/Table2[[#This Row],[Close Price]])-1</f>
        <v>2.3866348448686736E-3</v>
      </c>
      <c r="AI710">
        <v>61.097852028639601</v>
      </c>
      <c r="AJ710">
        <v>17.986624428018299</v>
      </c>
      <c r="AK710" t="str">
        <f>IF(AND(Table2[[#This Row],[20D EMA]]&gt;Table2[[#This Row],[50D EMA]],Table2[[#This Row],[50D EMA]]&gt;Table2[[#This Row],[200D EMA]]),"Uptrend","Downtrend/NoTrend")</f>
        <v>Downtrend/NoTrend</v>
      </c>
      <c r="AL710">
        <v>-0.17</v>
      </c>
      <c r="AM710" t="s">
        <v>3180</v>
      </c>
      <c r="AN710">
        <v>3.3</v>
      </c>
      <c r="AO710" t="s">
        <v>3181</v>
      </c>
      <c r="AP710">
        <v>-3.2445104624019999E-3</v>
      </c>
      <c r="AQ710">
        <f>(Table2[[#This Row],[Sharpe Ratio]]-AVERAGE(Table2[Sharpe Ratio]))/_xlfn.STDEV.P(Table2[Sharpe Ratio])</f>
        <v>-0.72556639413916157</v>
      </c>
      <c r="AR7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0">
        <f>_xlfn.RANK.AVG(Table2[[#This Row],[1Y Return vs Nifty Z-Score]],Table2[1Y Return vs Nifty Z-Score])</f>
        <v>698</v>
      </c>
      <c r="AT710">
        <f>_xlfn.RANK.AVG(Table2[[#This Row],[6M Return vs Nifty Z-Score]],Table2[6M Return vs Nifty Z-Score])</f>
        <v>711</v>
      </c>
      <c r="AU710">
        <f>_xlfn.RANK.AVG(Table2[[#This Row],[Sharpe Ratio Z-Score]],Table2[Sharpe Ratio Z-Score])</f>
        <v>562</v>
      </c>
      <c r="AV710">
        <f>(Table2[[#This Row],[Rank 1Y]]+Table2[[#This Row],[Rank 6M]]+Table2[[#This Row],[Rank Sharpe]])/3</f>
        <v>657</v>
      </c>
    </row>
    <row r="711" spans="1:48" hidden="1" x14ac:dyDescent="0.3">
      <c r="A711" t="s">
        <v>2329</v>
      </c>
      <c r="B711" t="s">
        <v>2330</v>
      </c>
      <c r="C711" t="s">
        <v>3135</v>
      </c>
      <c r="D711" t="s">
        <v>24</v>
      </c>
      <c r="E711">
        <v>2289.3821549511999</v>
      </c>
      <c r="F711">
        <v>45.01</v>
      </c>
      <c r="G711">
        <v>-62.806072211788099</v>
      </c>
      <c r="H711">
        <f>(Table2[[#This Row],[1Y Return vs Nifty]]-AVERAGE(Table2[1Y Return vs Nifty]))/_xlfn.STDEV.P(Table2[1Y Return vs Nifty])</f>
        <v>-1.4756877593378608</v>
      </c>
      <c r="I711">
        <v>3.2863208345350601</v>
      </c>
      <c r="J711">
        <f>(Table2[[#This Row],[1M Return vs Nifty]]-AVERAGE(Table2[1M Return vs Nifty]))/_xlfn.STDEV.P(Table2[1M Return vs Nifty])</f>
        <v>0.32248298466353342</v>
      </c>
      <c r="K711">
        <v>-36.8034512458145</v>
      </c>
      <c r="L711">
        <f>(Table2[[#This Row],[6M Return vs Nifty]]-AVERAGE(Table2[6M Return vs Nifty]))/_xlfn.STDEV.P(Table2[6M Return vs Nifty])</f>
        <v>-1.4797776086437686</v>
      </c>
      <c r="M711">
        <v>-1.4686263076508801</v>
      </c>
      <c r="N711">
        <f>(Table2[[#This Row],[1W Return vs Nifty]]-AVERAGE(Table2[1W Return vs Nifty]))/_xlfn.STDEV.P(Table2[1W Return vs Nifty])</f>
        <v>-0.52497723734503277</v>
      </c>
      <c r="O711">
        <v>45.05</v>
      </c>
      <c r="P711">
        <v>46.9683148336293</v>
      </c>
      <c r="Q711">
        <v>55.475775405189097</v>
      </c>
      <c r="R711">
        <v>44.660212476740703</v>
      </c>
      <c r="S711" s="1">
        <f>(Table2[[#This Row],[Close Price]]-Table2[[#This Row],[20D EMA]])/Table2[[#This Row],[20D EMA]]</f>
        <v>-8.8790233074359938E-4</v>
      </c>
      <c r="T711" s="1">
        <f>(Table2[[#This Row],[Close Price]]-Table2[[#This Row],[50D EMA]])/Table2[[#This Row],[50D EMA]]</f>
        <v>-4.169438142641535E-2</v>
      </c>
      <c r="U711" s="1">
        <f>(Table2[[#This Row],[Close Price]]-Table2[[#This Row],[200D EMA]])/Table2[[#This Row],[200D EMA]]</f>
        <v>-0.18865487374891474</v>
      </c>
      <c r="V711">
        <v>0.61259964798075495</v>
      </c>
      <c r="W711">
        <v>44.67</v>
      </c>
      <c r="X711">
        <v>45.18</v>
      </c>
      <c r="Y711">
        <v>42.01</v>
      </c>
      <c r="Z711">
        <v>45.18</v>
      </c>
      <c r="AA711">
        <v>44.67</v>
      </c>
      <c r="AB711">
        <v>45.18</v>
      </c>
      <c r="AC711" s="1">
        <f>(Table2[[#This Row],[Close Price]]/Table2[[#This Row],[Day Low]])-1</f>
        <v>7.6113722856503419E-3</v>
      </c>
      <c r="AD711" s="1">
        <f>(Table2[[#This Row],[Day High]]/Table2[[#This Row],[Close Price]])-1</f>
        <v>3.776938458120549E-3</v>
      </c>
      <c r="AE711" s="1">
        <f>(Table2[[#This Row],[Close Price]]/Table2[[#This Row],[Current Week Low]])-1</f>
        <v>7.1411568674125236E-2</v>
      </c>
      <c r="AF711" s="1">
        <f>(Table2[[#This Row],[Current Week High]]/Table2[[#This Row],[Close Price]])-1</f>
        <v>3.776938458120549E-3</v>
      </c>
      <c r="AG711" s="1">
        <f>(Table2[[#This Row],[Close Price]]/Table2[[#This Row],[Current Month Low]])-1</f>
        <v>7.6113722856503419E-3</v>
      </c>
      <c r="AH711" s="1">
        <f>(Table2[[#This Row],[Current Month High]]/Table2[[#This Row],[Close Price]])-1</f>
        <v>3.776938458120549E-3</v>
      </c>
      <c r="AI711">
        <v>83.070428793601394</v>
      </c>
      <c r="AJ711">
        <v>7.1411568674125201</v>
      </c>
      <c r="AK711" t="str">
        <f>IF(AND(Table2[[#This Row],[20D EMA]]&gt;Table2[[#This Row],[50D EMA]],Table2[[#This Row],[50D EMA]]&gt;Table2[[#This Row],[200D EMA]]),"Uptrend","Downtrend/NoTrend")</f>
        <v>Downtrend/NoTrend</v>
      </c>
      <c r="AL711">
        <v>-0.14000000000000001</v>
      </c>
      <c r="AM711" t="s">
        <v>3180</v>
      </c>
      <c r="AN711">
        <v>-4.42</v>
      </c>
      <c r="AO711" t="s">
        <v>3180</v>
      </c>
      <c r="AQ711">
        <f>(Table2[[#This Row],[Sharpe Ratio]]-AVERAGE(Table2[Sharpe Ratio]))/_xlfn.STDEV.P(Table2[Sharpe Ratio])</f>
        <v>-0.68702344015560113</v>
      </c>
      <c r="AR7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1">
        <f>_xlfn.RANK.AVG(Table2[[#This Row],[1Y Return vs Nifty Z-Score]],Table2[1Y Return vs Nifty Z-Score])</f>
        <v>725</v>
      </c>
      <c r="AT711">
        <f>_xlfn.RANK.AVG(Table2[[#This Row],[6M Return vs Nifty Z-Score]],Table2[6M Return vs Nifty Z-Score])</f>
        <v>718</v>
      </c>
      <c r="AU711">
        <f>_xlfn.RANK.AVG(Table2[[#This Row],[Sharpe Ratio Z-Score]],Table2[Sharpe Ratio Z-Score])</f>
        <v>529.5</v>
      </c>
      <c r="AV711">
        <f>(Table2[[#This Row],[Rank 1Y]]+Table2[[#This Row],[Rank 6M]]+Table2[[#This Row],[Rank Sharpe]])/3</f>
        <v>657.5</v>
      </c>
    </row>
    <row r="712" spans="1:48" hidden="1" x14ac:dyDescent="0.3">
      <c r="A712" t="s">
        <v>1644</v>
      </c>
      <c r="B712" t="s">
        <v>1645</v>
      </c>
      <c r="C712" t="s">
        <v>3144</v>
      </c>
      <c r="D712" t="s">
        <v>438</v>
      </c>
      <c r="E712">
        <v>5552.44662531825</v>
      </c>
      <c r="F712">
        <v>56.87</v>
      </c>
      <c r="G712">
        <v>-37.577366486000201</v>
      </c>
      <c r="H712">
        <f>(Table2[[#This Row],[1Y Return vs Nifty]]-AVERAGE(Table2[1Y Return vs Nifty]))/_xlfn.STDEV.P(Table2[1Y Return vs Nifty])</f>
        <v>-1.0494495291587616</v>
      </c>
      <c r="I712">
        <v>-7.78106730311218</v>
      </c>
      <c r="J712">
        <f>(Table2[[#This Row],[1M Return vs Nifty]]-AVERAGE(Table2[1M Return vs Nifty]))/_xlfn.STDEV.P(Table2[1M Return vs Nifty])</f>
        <v>-0.86019751283593571</v>
      </c>
      <c r="K712">
        <v>-29.1309789740708</v>
      </c>
      <c r="L712">
        <f>(Table2[[#This Row],[6M Return vs Nifty]]-AVERAGE(Table2[6M Return vs Nifty]))/_xlfn.STDEV.P(Table2[6M Return vs Nifty])</f>
        <v>-1.212876231184477</v>
      </c>
      <c r="M712">
        <v>-1.3879816819473401</v>
      </c>
      <c r="N712">
        <f>(Table2[[#This Row],[1W Return vs Nifty]]-AVERAGE(Table2[1W Return vs Nifty]))/_xlfn.STDEV.P(Table2[1W Return vs Nifty])</f>
        <v>-0.50966055850371939</v>
      </c>
      <c r="O712">
        <v>58.82</v>
      </c>
      <c r="P712">
        <v>61.891862548150797</v>
      </c>
      <c r="Q712">
        <v>66.703749299020998</v>
      </c>
      <c r="R712">
        <v>26.449508410689798</v>
      </c>
      <c r="S712" s="1">
        <f>(Table2[[#This Row],[Close Price]]-Table2[[#This Row],[20D EMA]])/Table2[[#This Row],[20D EMA]]</f>
        <v>-3.3151989119347212E-2</v>
      </c>
      <c r="T712" s="1">
        <f>(Table2[[#This Row],[Close Price]]-Table2[[#This Row],[50D EMA]])/Table2[[#This Row],[50D EMA]]</f>
        <v>-8.1139302347604705E-2</v>
      </c>
      <c r="U712" s="1">
        <f>(Table2[[#This Row],[Close Price]]-Table2[[#This Row],[200D EMA]])/Table2[[#This Row],[200D EMA]]</f>
        <v>-0.14742423630399032</v>
      </c>
      <c r="V712">
        <v>0.315822665901968</v>
      </c>
      <c r="W712">
        <v>56.3</v>
      </c>
      <c r="X712">
        <v>57</v>
      </c>
      <c r="Y712">
        <v>53.94</v>
      </c>
      <c r="Z712">
        <v>57</v>
      </c>
      <c r="AA712">
        <v>56.3</v>
      </c>
      <c r="AB712">
        <v>57</v>
      </c>
      <c r="AC712" s="1">
        <f>(Table2[[#This Row],[Close Price]]/Table2[[#This Row],[Day Low]])-1</f>
        <v>1.0124333925399576E-2</v>
      </c>
      <c r="AD712" s="1">
        <f>(Table2[[#This Row],[Day High]]/Table2[[#This Row],[Close Price]])-1</f>
        <v>2.2859152452963105E-3</v>
      </c>
      <c r="AE712" s="1">
        <f>(Table2[[#This Row],[Close Price]]/Table2[[#This Row],[Current Week Low]])-1</f>
        <v>5.4319614386355131E-2</v>
      </c>
      <c r="AF712" s="1">
        <f>(Table2[[#This Row],[Current Week High]]/Table2[[#This Row],[Close Price]])-1</f>
        <v>2.2859152452963105E-3</v>
      </c>
      <c r="AG712" s="1">
        <f>(Table2[[#This Row],[Close Price]]/Table2[[#This Row],[Current Month Low]])-1</f>
        <v>1.0124333925399576E-2</v>
      </c>
      <c r="AH712" s="1">
        <f>(Table2[[#This Row],[Current Month High]]/Table2[[#This Row],[Close Price]])-1</f>
        <v>2.2859152452963105E-3</v>
      </c>
      <c r="AI712">
        <v>72.322841568489494</v>
      </c>
      <c r="AJ712">
        <v>5.4319614386355104</v>
      </c>
      <c r="AK712" t="str">
        <f>IF(AND(Table2[[#This Row],[20D EMA]]&gt;Table2[[#This Row],[50D EMA]],Table2[[#This Row],[50D EMA]]&gt;Table2[[#This Row],[200D EMA]]),"Uptrend","Downtrend/NoTrend")</f>
        <v>Downtrend/NoTrend</v>
      </c>
      <c r="AL712">
        <v>-0.04</v>
      </c>
      <c r="AM712" t="s">
        <v>3180</v>
      </c>
      <c r="AN712">
        <v>-6.2</v>
      </c>
      <c r="AO712" t="s">
        <v>3180</v>
      </c>
      <c r="AP712">
        <v>-2.9512085481770998E-2</v>
      </c>
      <c r="AQ712">
        <f>(Table2[[#This Row],[Sharpe Ratio]]-AVERAGE(Table2[Sharpe Ratio]))/_xlfn.STDEV.P(Table2[Sharpe Ratio])</f>
        <v>-1.0376103671709924</v>
      </c>
      <c r="AR7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2">
        <f>_xlfn.RANK.AVG(Table2[[#This Row],[1Y Return vs Nifty Z-Score]],Table2[1Y Return vs Nifty Z-Score])</f>
        <v>672</v>
      </c>
      <c r="AT712">
        <f>_xlfn.RANK.AVG(Table2[[#This Row],[6M Return vs Nifty Z-Score]],Table2[6M Return vs Nifty Z-Score])</f>
        <v>689</v>
      </c>
      <c r="AU712">
        <f>_xlfn.RANK.AVG(Table2[[#This Row],[Sharpe Ratio Z-Score]],Table2[Sharpe Ratio Z-Score])</f>
        <v>620</v>
      </c>
      <c r="AV712">
        <f>(Table2[[#This Row],[Rank 1Y]]+Table2[[#This Row],[Rank 6M]]+Table2[[#This Row],[Rank Sharpe]])/3</f>
        <v>660.33333333333337</v>
      </c>
    </row>
    <row r="713" spans="1:48" hidden="1" x14ac:dyDescent="0.3">
      <c r="A713" t="s">
        <v>2236</v>
      </c>
      <c r="B713" t="s">
        <v>2237</v>
      </c>
      <c r="C713" t="s">
        <v>3145</v>
      </c>
      <c r="D713" t="s">
        <v>1276</v>
      </c>
      <c r="E713">
        <v>2513.0050225273399</v>
      </c>
      <c r="F713">
        <v>305.39999999999998</v>
      </c>
      <c r="G713">
        <v>-63.210694062059403</v>
      </c>
      <c r="H713">
        <f>(Table2[[#This Row],[1Y Return vs Nifty]]-AVERAGE(Table2[1Y Return vs Nifty]))/_xlfn.STDEV.P(Table2[1Y Return vs Nifty])</f>
        <v>-1.4825238334205337</v>
      </c>
      <c r="I713">
        <v>2.0887511190033101</v>
      </c>
      <c r="J713">
        <f>(Table2[[#This Row],[1M Return vs Nifty]]-AVERAGE(Table2[1M Return vs Nifty]))/_xlfn.STDEV.P(Table2[1M Return vs Nifty])</f>
        <v>0.19450858552436301</v>
      </c>
      <c r="K713">
        <v>-16.7638040416984</v>
      </c>
      <c r="L713">
        <f>(Table2[[#This Row],[6M Return vs Nifty]]-AVERAGE(Table2[6M Return vs Nifty]))/_xlfn.STDEV.P(Table2[6M Return vs Nifty])</f>
        <v>-0.78266079242863895</v>
      </c>
      <c r="M713">
        <v>-4.1968400019002097</v>
      </c>
      <c r="N713">
        <f>(Table2[[#This Row],[1W Return vs Nifty]]-AVERAGE(Table2[1W Return vs Nifty]))/_xlfn.STDEV.P(Table2[1W Return vs Nifty])</f>
        <v>-1.0431416233873834</v>
      </c>
      <c r="O713">
        <v>305.77999999999997</v>
      </c>
      <c r="P713">
        <v>322.86460030341101</v>
      </c>
      <c r="Q713">
        <v>373.22645844143102</v>
      </c>
      <c r="R713">
        <v>46.953214091808803</v>
      </c>
      <c r="S713" s="1">
        <f>(Table2[[#This Row],[Close Price]]-Table2[[#This Row],[20D EMA]])/Table2[[#This Row],[20D EMA]]</f>
        <v>-1.242723526718541E-3</v>
      </c>
      <c r="T713" s="1">
        <f>(Table2[[#This Row],[Close Price]]-Table2[[#This Row],[50D EMA]])/Table2[[#This Row],[50D EMA]]</f>
        <v>-5.409264529774626E-2</v>
      </c>
      <c r="U713" s="1">
        <f>(Table2[[#This Row],[Close Price]]-Table2[[#This Row],[200D EMA]])/Table2[[#This Row],[200D EMA]]</f>
        <v>-0.18173003790961081</v>
      </c>
      <c r="V713">
        <v>1.1194909317956001</v>
      </c>
      <c r="W713">
        <v>300.3</v>
      </c>
      <c r="X713">
        <v>309.95</v>
      </c>
      <c r="Y713">
        <v>280.10000000000002</v>
      </c>
      <c r="Z713">
        <v>309.95</v>
      </c>
      <c r="AA713">
        <v>300.3</v>
      </c>
      <c r="AB713">
        <v>309.95</v>
      </c>
      <c r="AC713" s="1">
        <f>(Table2[[#This Row],[Close Price]]/Table2[[#This Row],[Day Low]])-1</f>
        <v>1.6983016983016963E-2</v>
      </c>
      <c r="AD713" s="1">
        <f>(Table2[[#This Row],[Day High]]/Table2[[#This Row],[Close Price]])-1</f>
        <v>1.4898493778650934E-2</v>
      </c>
      <c r="AE713" s="1">
        <f>(Table2[[#This Row],[Close Price]]/Table2[[#This Row],[Current Week Low]])-1</f>
        <v>9.0324883970010594E-2</v>
      </c>
      <c r="AF713" s="1">
        <f>(Table2[[#This Row],[Current Week High]]/Table2[[#This Row],[Close Price]])-1</f>
        <v>1.4898493778650934E-2</v>
      </c>
      <c r="AG713" s="1">
        <f>(Table2[[#This Row],[Close Price]]/Table2[[#This Row],[Current Month Low]])-1</f>
        <v>1.6983016983016963E-2</v>
      </c>
      <c r="AH713" s="1">
        <f>(Table2[[#This Row],[Current Month High]]/Table2[[#This Row],[Close Price]])-1</f>
        <v>1.4898493778650934E-2</v>
      </c>
      <c r="AI713">
        <v>73.225248726092303</v>
      </c>
      <c r="AJ713">
        <v>13.8750126920095</v>
      </c>
      <c r="AK713" t="str">
        <f>IF(AND(Table2[[#This Row],[20D EMA]]&gt;Table2[[#This Row],[50D EMA]],Table2[[#This Row],[50D EMA]]&gt;Table2[[#This Row],[200D EMA]]),"Uptrend","Downtrend/NoTrend")</f>
        <v>Downtrend/NoTrend</v>
      </c>
      <c r="AL713">
        <v>-0.13</v>
      </c>
      <c r="AM713" t="s">
        <v>3180</v>
      </c>
      <c r="AN713">
        <v>-2.68</v>
      </c>
      <c r="AO713" t="s">
        <v>3180</v>
      </c>
      <c r="AP713">
        <v>-5.2495459801220001E-2</v>
      </c>
      <c r="AQ713">
        <f>(Table2[[#This Row],[Sharpe Ratio]]-AVERAGE(Table2[Sharpe Ratio]))/_xlfn.STDEV.P(Table2[Sharpe Ratio])</f>
        <v>-1.3106398885878083</v>
      </c>
      <c r="AR7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3">
        <f>_xlfn.RANK.AVG(Table2[[#This Row],[1Y Return vs Nifty Z-Score]],Table2[1Y Return vs Nifty Z-Score])</f>
        <v>726</v>
      </c>
      <c r="AT713">
        <f>_xlfn.RANK.AVG(Table2[[#This Row],[6M Return vs Nifty Z-Score]],Table2[6M Return vs Nifty Z-Score])</f>
        <v>591</v>
      </c>
      <c r="AU713">
        <f>_xlfn.RANK.AVG(Table2[[#This Row],[Sharpe Ratio Z-Score]],Table2[Sharpe Ratio Z-Score])</f>
        <v>665</v>
      </c>
      <c r="AV713">
        <f>(Table2[[#This Row],[Rank 1Y]]+Table2[[#This Row],[Rank 6M]]+Table2[[#This Row],[Rank Sharpe]])/3</f>
        <v>660.66666666666663</v>
      </c>
    </row>
    <row r="714" spans="1:48" hidden="1" x14ac:dyDescent="0.3">
      <c r="A714" t="s">
        <v>1505</v>
      </c>
      <c r="B714" t="s">
        <v>1506</v>
      </c>
      <c r="C714" t="s">
        <v>3145</v>
      </c>
      <c r="D714" t="s">
        <v>463</v>
      </c>
      <c r="E714">
        <v>6784.5791191067301</v>
      </c>
      <c r="F714">
        <v>483.3</v>
      </c>
      <c r="G714">
        <v>-46.906919322512998</v>
      </c>
      <c r="H714">
        <f>(Table2[[#This Row],[1Y Return vs Nifty]]-AVERAGE(Table2[1Y Return vs Nifty]))/_xlfn.STDEV.P(Table2[1Y Return vs Nifty])</f>
        <v>-1.2070720458514377</v>
      </c>
      <c r="I714">
        <v>-5.5428596902079796</v>
      </c>
      <c r="J714">
        <f>(Table2[[#This Row],[1M Return vs Nifty]]-AVERAGE(Table2[1M Return vs Nifty]))/_xlfn.STDEV.P(Table2[1M Return vs Nifty])</f>
        <v>-0.62101872374727818</v>
      </c>
      <c r="K714">
        <v>-20.066927395756601</v>
      </c>
      <c r="L714">
        <f>(Table2[[#This Row],[6M Return vs Nifty]]-AVERAGE(Table2[6M Return vs Nifty]))/_xlfn.STDEV.P(Table2[6M Return vs Nifty])</f>
        <v>-0.89756615042685417</v>
      </c>
      <c r="M714">
        <v>0.51442741285557902</v>
      </c>
      <c r="N714">
        <f>(Table2[[#This Row],[1W Return vs Nifty]]-AVERAGE(Table2[1W Return vs Nifty]))/_xlfn.STDEV.P(Table2[1W Return vs Nifty])</f>
        <v>-0.14833965366119339</v>
      </c>
      <c r="O714">
        <v>498.92</v>
      </c>
      <c r="P714">
        <v>502.98937975011802</v>
      </c>
      <c r="Q714">
        <v>518.61630944193098</v>
      </c>
      <c r="R714">
        <v>40.249920153440101</v>
      </c>
      <c r="S714" s="1">
        <f>(Table2[[#This Row],[Close Price]]-Table2[[#This Row],[20D EMA]])/Table2[[#This Row],[20D EMA]]</f>
        <v>-3.1307624468852727E-2</v>
      </c>
      <c r="T714" s="1">
        <f>(Table2[[#This Row],[Close Price]]-Table2[[#This Row],[50D EMA]])/Table2[[#This Row],[50D EMA]]</f>
        <v>-3.9144722617999547E-2</v>
      </c>
      <c r="U714" s="1">
        <f>(Table2[[#This Row],[Close Price]]-Table2[[#This Row],[200D EMA]])/Table2[[#This Row],[200D EMA]]</f>
        <v>-6.8097182442900597E-2</v>
      </c>
      <c r="V714">
        <v>0.55501843540916396</v>
      </c>
      <c r="W714">
        <v>478</v>
      </c>
      <c r="X714">
        <v>486.5</v>
      </c>
      <c r="Y714">
        <v>462.15</v>
      </c>
      <c r="Z714">
        <v>486.95</v>
      </c>
      <c r="AA714">
        <v>478</v>
      </c>
      <c r="AB714">
        <v>486.5</v>
      </c>
      <c r="AC714" s="1">
        <f>(Table2[[#This Row],[Close Price]]/Table2[[#This Row],[Day Low]])-1</f>
        <v>1.1087866108786537E-2</v>
      </c>
      <c r="AD714" s="1">
        <f>(Table2[[#This Row],[Day High]]/Table2[[#This Row],[Close Price]])-1</f>
        <v>6.6211462859506742E-3</v>
      </c>
      <c r="AE714" s="1">
        <f>(Table2[[#This Row],[Close Price]]/Table2[[#This Row],[Current Week Low]])-1</f>
        <v>4.576436222005853E-2</v>
      </c>
      <c r="AF714" s="1">
        <f>(Table2[[#This Row],[Current Week High]]/Table2[[#This Row],[Close Price]])-1</f>
        <v>7.5522449824125815E-3</v>
      </c>
      <c r="AG714" s="1">
        <f>(Table2[[#This Row],[Close Price]]/Table2[[#This Row],[Current Month Low]])-1</f>
        <v>1.1087866108786537E-2</v>
      </c>
      <c r="AH714" s="1">
        <f>(Table2[[#This Row],[Current Month High]]/Table2[[#This Row],[Close Price]])-1</f>
        <v>6.6211462859506742E-3</v>
      </c>
      <c r="AI714">
        <v>38.175046554934802</v>
      </c>
      <c r="AJ714">
        <v>12.7887981330221</v>
      </c>
      <c r="AK714" t="str">
        <f>IF(AND(Table2[[#This Row],[20D EMA]]&gt;Table2[[#This Row],[50D EMA]],Table2[[#This Row],[50D EMA]]&gt;Table2[[#This Row],[200D EMA]]),"Uptrend","Downtrend/NoTrend")</f>
        <v>Downtrend/NoTrend</v>
      </c>
      <c r="AL714">
        <v>0.15</v>
      </c>
      <c r="AM714" t="s">
        <v>3181</v>
      </c>
      <c r="AN714">
        <v>-7.77</v>
      </c>
      <c r="AO714" t="s">
        <v>3180</v>
      </c>
      <c r="AP714">
        <v>-5.1387908372191003E-2</v>
      </c>
      <c r="AQ714">
        <f>(Table2[[#This Row],[Sharpe Ratio]]-AVERAGE(Table2[Sharpe Ratio]))/_xlfn.STDEV.P(Table2[Sharpe Ratio])</f>
        <v>-1.2974828024084997</v>
      </c>
      <c r="AR7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4">
        <f>_xlfn.RANK.AVG(Table2[[#This Row],[1Y Return vs Nifty Z-Score]],Table2[1Y Return vs Nifty Z-Score])</f>
        <v>702</v>
      </c>
      <c r="AT714">
        <f>_xlfn.RANK.AVG(Table2[[#This Row],[6M Return vs Nifty Z-Score]],Table2[6M Return vs Nifty Z-Score])</f>
        <v>625</v>
      </c>
      <c r="AU714">
        <f>_xlfn.RANK.AVG(Table2[[#This Row],[Sharpe Ratio Z-Score]],Table2[Sharpe Ratio Z-Score])</f>
        <v>664</v>
      </c>
      <c r="AV714">
        <f>(Table2[[#This Row],[Rank 1Y]]+Table2[[#This Row],[Rank 6M]]+Table2[[#This Row],[Rank Sharpe]])/3</f>
        <v>663.66666666666663</v>
      </c>
    </row>
    <row r="715" spans="1:48" hidden="1" x14ac:dyDescent="0.3">
      <c r="A715" t="s">
        <v>2365</v>
      </c>
      <c r="B715" t="s">
        <v>2366</v>
      </c>
      <c r="C715" t="s">
        <v>3135</v>
      </c>
      <c r="D715" t="s">
        <v>54</v>
      </c>
      <c r="E715">
        <v>2192.3460891718</v>
      </c>
      <c r="F715">
        <v>228.75</v>
      </c>
      <c r="G715">
        <v>-89.9607958299693</v>
      </c>
      <c r="H715">
        <f>(Table2[[#This Row],[1Y Return vs Nifty]]-AVERAGE(Table2[1Y Return vs Nifty]))/_xlfn.STDEV.P(Table2[1Y Return vs Nifty])</f>
        <v>-1.9344660043187447</v>
      </c>
      <c r="I715">
        <v>-6.2077639501367798</v>
      </c>
      <c r="J715">
        <f>(Table2[[#This Row],[1M Return vs Nifty]]-AVERAGE(Table2[1M Return vs Nifty]))/_xlfn.STDEV.P(Table2[1M Return vs Nifty])</f>
        <v>-0.69207155853918056</v>
      </c>
      <c r="K715">
        <v>-64.769279189376803</v>
      </c>
      <c r="L715">
        <f>(Table2[[#This Row],[6M Return vs Nifty]]-AVERAGE(Table2[6M Return vs Nifty]))/_xlfn.STDEV.P(Table2[6M Return vs Nifty])</f>
        <v>-2.4526215285123745</v>
      </c>
      <c r="M715">
        <v>7.87711713548976</v>
      </c>
      <c r="N715">
        <f>(Table2[[#This Row],[1W Return vs Nifty]]-AVERAGE(Table2[1W Return vs Nifty]))/_xlfn.STDEV.P(Table2[1W Return vs Nifty])</f>
        <v>1.250041861610391</v>
      </c>
      <c r="O715">
        <v>219.53</v>
      </c>
      <c r="P715">
        <v>259.69413499354499</v>
      </c>
      <c r="Q715">
        <v>388.02493982047099</v>
      </c>
      <c r="R715">
        <v>46.102583159384501</v>
      </c>
      <c r="S715" s="1">
        <f>(Table2[[#This Row],[Close Price]]-Table2[[#This Row],[20D EMA]])/Table2[[#This Row],[20D EMA]]</f>
        <v>4.1998815651619364E-2</v>
      </c>
      <c r="T715" s="1">
        <f>(Table2[[#This Row],[Close Price]]-Table2[[#This Row],[50D EMA]])/Table2[[#This Row],[50D EMA]]</f>
        <v>-0.11915607949449511</v>
      </c>
      <c r="U715" s="1">
        <f>(Table2[[#This Row],[Close Price]]-Table2[[#This Row],[200D EMA]])/Table2[[#This Row],[200D EMA]]</f>
        <v>-0.41047603768500895</v>
      </c>
      <c r="V715">
        <v>0.60586609280329295</v>
      </c>
      <c r="W715">
        <v>222.23</v>
      </c>
      <c r="X715">
        <v>228.75</v>
      </c>
      <c r="Y715">
        <v>185</v>
      </c>
      <c r="Z715">
        <v>228.75</v>
      </c>
      <c r="AA715">
        <v>222.23</v>
      </c>
      <c r="AB715">
        <v>228.75</v>
      </c>
      <c r="AC715" s="1">
        <f>(Table2[[#This Row],[Close Price]]/Table2[[#This Row],[Day Low]])-1</f>
        <v>2.933897313594036E-2</v>
      </c>
      <c r="AD715" s="1">
        <f>(Table2[[#This Row],[Day High]]/Table2[[#This Row],[Close Price]])-1</f>
        <v>0</v>
      </c>
      <c r="AE715" s="1">
        <f>(Table2[[#This Row],[Close Price]]/Table2[[#This Row],[Current Week Low]])-1</f>
        <v>0.2364864864864864</v>
      </c>
      <c r="AF715" s="1">
        <f>(Table2[[#This Row],[Current Week High]]/Table2[[#This Row],[Close Price]])-1</f>
        <v>0</v>
      </c>
      <c r="AG715" s="1">
        <f>(Table2[[#This Row],[Close Price]]/Table2[[#This Row],[Current Month Low]])-1</f>
        <v>2.933897313594036E-2</v>
      </c>
      <c r="AH715" s="1">
        <f>(Table2[[#This Row],[Current Month High]]/Table2[[#This Row],[Close Price]])-1</f>
        <v>0</v>
      </c>
      <c r="AI715">
        <v>195.01639344262199</v>
      </c>
      <c r="AJ715">
        <v>23.648648648648599</v>
      </c>
      <c r="AK715" t="str">
        <f>IF(AND(Table2[[#This Row],[20D EMA]]&gt;Table2[[#This Row],[50D EMA]],Table2[[#This Row],[50D EMA]]&gt;Table2[[#This Row],[200D EMA]]),"Uptrend","Downtrend/NoTrend")</f>
        <v>Downtrend/NoTrend</v>
      </c>
      <c r="AL715">
        <v>-0.25</v>
      </c>
      <c r="AM715" t="s">
        <v>3180</v>
      </c>
      <c r="AN715">
        <v>3.62</v>
      </c>
      <c r="AO715" t="s">
        <v>3181</v>
      </c>
      <c r="AQ715">
        <f>(Table2[[#This Row],[Sharpe Ratio]]-AVERAGE(Table2[Sharpe Ratio]))/_xlfn.STDEV.P(Table2[Sharpe Ratio])</f>
        <v>-0.68702344015560113</v>
      </c>
      <c r="AR7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5">
        <f>_xlfn.RANK.AVG(Table2[[#This Row],[1Y Return vs Nifty Z-Score]],Table2[1Y Return vs Nifty Z-Score])</f>
        <v>731</v>
      </c>
      <c r="AT715">
        <f>_xlfn.RANK.AVG(Table2[[#This Row],[6M Return vs Nifty Z-Score]],Table2[6M Return vs Nifty Z-Score])</f>
        <v>731</v>
      </c>
      <c r="AU715">
        <f>_xlfn.RANK.AVG(Table2[[#This Row],[Sharpe Ratio Z-Score]],Table2[Sharpe Ratio Z-Score])</f>
        <v>529.5</v>
      </c>
      <c r="AV715">
        <f>(Table2[[#This Row],[Rank 1Y]]+Table2[[#This Row],[Rank 6M]]+Table2[[#This Row],[Rank Sharpe]])/3</f>
        <v>663.83333333333337</v>
      </c>
    </row>
    <row r="716" spans="1:48" hidden="1" x14ac:dyDescent="0.3">
      <c r="A716" t="s">
        <v>1384</v>
      </c>
      <c r="B716" t="s">
        <v>1385</v>
      </c>
      <c r="C716" t="s">
        <v>3135</v>
      </c>
      <c r="D716" t="s">
        <v>24</v>
      </c>
      <c r="E716">
        <v>7957.9255944596798</v>
      </c>
      <c r="F716">
        <v>70.98</v>
      </c>
      <c r="G716">
        <v>-52.959008543428801</v>
      </c>
      <c r="H716">
        <f>(Table2[[#This Row],[1Y Return vs Nifty]]-AVERAGE(Table2[1Y Return vs Nifty]))/_xlfn.STDEV.P(Table2[1Y Return vs Nifty])</f>
        <v>-1.3093219125884517</v>
      </c>
      <c r="I716">
        <v>-3.9054018612339498</v>
      </c>
      <c r="J716">
        <f>(Table2[[#This Row],[1M Return vs Nifty]]-AVERAGE(Table2[1M Return vs Nifty]))/_xlfn.STDEV.P(Table2[1M Return vs Nifty])</f>
        <v>-0.44603710968263438</v>
      </c>
      <c r="K716">
        <v>-32.802508590669198</v>
      </c>
      <c r="L716">
        <f>(Table2[[#This Row],[6M Return vs Nifty]]-AVERAGE(Table2[6M Return vs Nifty]))/_xlfn.STDEV.P(Table2[6M Return vs Nifty])</f>
        <v>-1.3405972938804769</v>
      </c>
      <c r="M716">
        <v>-1.1648160556971501</v>
      </c>
      <c r="N716">
        <f>(Table2[[#This Row],[1W Return vs Nifty]]-AVERAGE(Table2[1W Return vs Nifty]))/_xlfn.STDEV.P(Table2[1W Return vs Nifty])</f>
        <v>-0.4672751398118366</v>
      </c>
      <c r="O716">
        <v>71.94</v>
      </c>
      <c r="P716">
        <v>76.341924467742999</v>
      </c>
      <c r="Q716">
        <v>86.278736122485398</v>
      </c>
      <c r="R716">
        <v>47.4035315710818</v>
      </c>
      <c r="S716" s="1">
        <f>(Table2[[#This Row],[Close Price]]-Table2[[#This Row],[20D EMA]])/Table2[[#This Row],[20D EMA]]</f>
        <v>-1.3344453711426101E-2</v>
      </c>
      <c r="T716" s="1">
        <f>(Table2[[#This Row],[Close Price]]-Table2[[#This Row],[50D EMA]])/Table2[[#This Row],[50D EMA]]</f>
        <v>-7.0235647124779865E-2</v>
      </c>
      <c r="U716" s="1">
        <f>(Table2[[#This Row],[Close Price]]-Table2[[#This Row],[200D EMA]])/Table2[[#This Row],[200D EMA]]</f>
        <v>-0.17731757336786413</v>
      </c>
      <c r="V716">
        <v>0.77108401737265397</v>
      </c>
      <c r="W716">
        <v>70.180000000000007</v>
      </c>
      <c r="X716">
        <v>71.040000000000006</v>
      </c>
      <c r="Y716">
        <v>67.86</v>
      </c>
      <c r="Z716">
        <v>71.78</v>
      </c>
      <c r="AA716">
        <v>70.180000000000007</v>
      </c>
      <c r="AB716">
        <v>71.040000000000006</v>
      </c>
      <c r="AC716" s="1">
        <f>(Table2[[#This Row],[Close Price]]/Table2[[#This Row],[Day Low]])-1</f>
        <v>1.1399259048161747E-2</v>
      </c>
      <c r="AD716" s="1">
        <f>(Table2[[#This Row],[Day High]]/Table2[[#This Row],[Close Price]])-1</f>
        <v>8.453085376163294E-4</v>
      </c>
      <c r="AE716" s="1">
        <f>(Table2[[#This Row],[Close Price]]/Table2[[#This Row],[Current Week Low]])-1</f>
        <v>4.5977011494253039E-2</v>
      </c>
      <c r="AF716" s="1">
        <f>(Table2[[#This Row],[Current Week High]]/Table2[[#This Row],[Close Price]])-1</f>
        <v>1.1270780501549726E-2</v>
      </c>
      <c r="AG716" s="1">
        <f>(Table2[[#This Row],[Close Price]]/Table2[[#This Row],[Current Month Low]])-1</f>
        <v>1.1399259048161747E-2</v>
      </c>
      <c r="AH716" s="1">
        <f>(Table2[[#This Row],[Current Month High]]/Table2[[#This Row],[Close Price]])-1</f>
        <v>8.453085376163294E-4</v>
      </c>
      <c r="AI716">
        <v>64.1307410538179</v>
      </c>
      <c r="AJ716">
        <v>8.2012195121951397</v>
      </c>
      <c r="AK716" t="str">
        <f>IF(AND(Table2[[#This Row],[20D EMA]]&gt;Table2[[#This Row],[50D EMA]],Table2[[#This Row],[50D EMA]]&gt;Table2[[#This Row],[200D EMA]]),"Uptrend","Downtrend/NoTrend")</f>
        <v>Downtrend/NoTrend</v>
      </c>
      <c r="AL716">
        <v>-0.13</v>
      </c>
      <c r="AM716" t="s">
        <v>3180</v>
      </c>
      <c r="AN716">
        <v>-1.46</v>
      </c>
      <c r="AO716" t="s">
        <v>3180</v>
      </c>
      <c r="AP716">
        <v>-7.9655634522309993E-3</v>
      </c>
      <c r="AQ716">
        <f>(Table2[[#This Row],[Sharpe Ratio]]-AVERAGE(Table2[Sharpe Ratio]))/_xlfn.STDEV.P(Table2[Sharpe Ratio])</f>
        <v>-0.78164984039386032</v>
      </c>
      <c r="AR7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6">
        <f>_xlfn.RANK.AVG(Table2[[#This Row],[1Y Return vs Nifty Z-Score]],Table2[1Y Return vs Nifty Z-Score])</f>
        <v>716</v>
      </c>
      <c r="AT716">
        <f>_xlfn.RANK.AVG(Table2[[#This Row],[6M Return vs Nifty Z-Score]],Table2[6M Return vs Nifty Z-Score])</f>
        <v>704</v>
      </c>
      <c r="AU716">
        <f>_xlfn.RANK.AVG(Table2[[#This Row],[Sharpe Ratio Z-Score]],Table2[Sharpe Ratio Z-Score])</f>
        <v>573</v>
      </c>
      <c r="AV716">
        <f>(Table2[[#This Row],[Rank 1Y]]+Table2[[#This Row],[Rank 6M]]+Table2[[#This Row],[Rank Sharpe]])/3</f>
        <v>664.33333333333337</v>
      </c>
    </row>
    <row r="717" spans="1:48" hidden="1" x14ac:dyDescent="0.3">
      <c r="A717" t="s">
        <v>1194</v>
      </c>
      <c r="B717" t="s">
        <v>1195</v>
      </c>
      <c r="C717" t="s">
        <v>3134</v>
      </c>
      <c r="D717" t="s">
        <v>277</v>
      </c>
      <c r="E717">
        <v>10119.8693869613</v>
      </c>
      <c r="F717">
        <v>770</v>
      </c>
      <c r="G717">
        <v>-46.310440970327299</v>
      </c>
      <c r="H717">
        <f>(Table2[[#This Row],[1Y Return vs Nifty]]-AVERAGE(Table2[1Y Return vs Nifty]))/_xlfn.STDEV.P(Table2[1Y Return vs Nifty])</f>
        <v>-1.1969945618956952</v>
      </c>
      <c r="I717">
        <v>-10.7986464757942</v>
      </c>
      <c r="J717">
        <f>(Table2[[#This Row],[1M Return vs Nifty]]-AVERAGE(Table2[1M Return vs Nifty]))/_xlfn.STDEV.P(Table2[1M Return vs Nifty])</f>
        <v>-1.182661313039322</v>
      </c>
      <c r="K717">
        <v>-21.6718183274673</v>
      </c>
      <c r="L717">
        <f>(Table2[[#This Row],[6M Return vs Nifty]]-AVERAGE(Table2[6M Return vs Nifty]))/_xlfn.STDEV.P(Table2[6M Return vs Nifty])</f>
        <v>-0.95339529977719295</v>
      </c>
      <c r="M717">
        <v>-1.02016814632152</v>
      </c>
      <c r="N717">
        <f>(Table2[[#This Row],[1W Return vs Nifty]]-AVERAGE(Table2[1W Return vs Nifty]))/_xlfn.STDEV.P(Table2[1W Return vs Nifty])</f>
        <v>-0.43980244025317683</v>
      </c>
      <c r="O717">
        <v>798.83</v>
      </c>
      <c r="P717">
        <v>854.48439913841696</v>
      </c>
      <c r="Q717">
        <v>916.01288959892202</v>
      </c>
      <c r="R717">
        <v>28.052177806501501</v>
      </c>
      <c r="S717" s="1">
        <f>(Table2[[#This Row],[Close Price]]-Table2[[#This Row],[20D EMA]])/Table2[[#This Row],[20D EMA]]</f>
        <v>-3.6090282037479861E-2</v>
      </c>
      <c r="T717" s="1">
        <f>(Table2[[#This Row],[Close Price]]-Table2[[#This Row],[50D EMA]])/Table2[[#This Row],[50D EMA]]</f>
        <v>-9.8871786569308007E-2</v>
      </c>
      <c r="U717" s="1">
        <f>(Table2[[#This Row],[Close Price]]-Table2[[#This Row],[200D EMA]])/Table2[[#This Row],[200D EMA]]</f>
        <v>-0.15940047488071268</v>
      </c>
      <c r="V717">
        <v>0.79816493283885703</v>
      </c>
      <c r="W717">
        <v>750.5</v>
      </c>
      <c r="X717">
        <v>784</v>
      </c>
      <c r="Y717">
        <v>719.1</v>
      </c>
      <c r="Z717">
        <v>784</v>
      </c>
      <c r="AA717">
        <v>750.5</v>
      </c>
      <c r="AB717">
        <v>784</v>
      </c>
      <c r="AC717" s="1">
        <f>(Table2[[#This Row],[Close Price]]/Table2[[#This Row],[Day Low]])-1</f>
        <v>2.5982678214523602E-2</v>
      </c>
      <c r="AD717" s="1">
        <f>(Table2[[#This Row],[Day High]]/Table2[[#This Row],[Close Price]])-1</f>
        <v>1.8181818181818077E-2</v>
      </c>
      <c r="AE717" s="1">
        <f>(Table2[[#This Row],[Close Price]]/Table2[[#This Row],[Current Week Low]])-1</f>
        <v>7.0782923098317241E-2</v>
      </c>
      <c r="AF717" s="1">
        <f>(Table2[[#This Row],[Current Week High]]/Table2[[#This Row],[Close Price]])-1</f>
        <v>1.8181818181818077E-2</v>
      </c>
      <c r="AG717" s="1">
        <f>(Table2[[#This Row],[Close Price]]/Table2[[#This Row],[Current Month Low]])-1</f>
        <v>2.5982678214523602E-2</v>
      </c>
      <c r="AH717" s="1">
        <f>(Table2[[#This Row],[Current Month High]]/Table2[[#This Row],[Close Price]])-1</f>
        <v>1.8181818181818077E-2</v>
      </c>
      <c r="AI717">
        <v>62.077922077921997</v>
      </c>
      <c r="AJ717">
        <v>7.0782923098317196</v>
      </c>
      <c r="AK717" t="str">
        <f>IF(AND(Table2[[#This Row],[20D EMA]]&gt;Table2[[#This Row],[50D EMA]],Table2[[#This Row],[50D EMA]]&gt;Table2[[#This Row],[200D EMA]]),"Uptrend","Downtrend/NoTrend")</f>
        <v>Downtrend/NoTrend</v>
      </c>
      <c r="AL717">
        <v>-0.15</v>
      </c>
      <c r="AM717" t="s">
        <v>3180</v>
      </c>
      <c r="AN717">
        <v>-12.52</v>
      </c>
      <c r="AO717" t="s">
        <v>3180</v>
      </c>
      <c r="AP717">
        <v>-4.7540499557827999E-2</v>
      </c>
      <c r="AQ717">
        <f>(Table2[[#This Row],[Sharpe Ratio]]-AVERAGE(Table2[Sharpe Ratio]))/_xlfn.STDEV.P(Table2[Sharpe Ratio])</f>
        <v>-1.2517777561137329</v>
      </c>
      <c r="AR7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7">
        <f>_xlfn.RANK.AVG(Table2[[#This Row],[1Y Return vs Nifty Z-Score]],Table2[1Y Return vs Nifty Z-Score])</f>
        <v>701</v>
      </c>
      <c r="AT717">
        <f>_xlfn.RANK.AVG(Table2[[#This Row],[6M Return vs Nifty Z-Score]],Table2[6M Return vs Nifty Z-Score])</f>
        <v>639</v>
      </c>
      <c r="AU717">
        <f>_xlfn.RANK.AVG(Table2[[#This Row],[Sharpe Ratio Z-Score]],Table2[Sharpe Ratio Z-Score])</f>
        <v>655</v>
      </c>
      <c r="AV717">
        <f>(Table2[[#This Row],[Rank 1Y]]+Table2[[#This Row],[Rank 6M]]+Table2[[#This Row],[Rank Sharpe]])/3</f>
        <v>665</v>
      </c>
    </row>
    <row r="718" spans="1:48" hidden="1" x14ac:dyDescent="0.3">
      <c r="A718" t="s">
        <v>1175</v>
      </c>
      <c r="B718" t="s">
        <v>1176</v>
      </c>
      <c r="C718" t="s">
        <v>3135</v>
      </c>
      <c r="D718" t="s">
        <v>24</v>
      </c>
      <c r="E718">
        <v>10313.0750653093</v>
      </c>
      <c r="F718">
        <v>175.96</v>
      </c>
      <c r="G718">
        <v>-47.3491078181017</v>
      </c>
      <c r="H718">
        <f>(Table2[[#This Row],[1Y Return vs Nifty]]-AVERAGE(Table2[1Y Return vs Nifty]))/_xlfn.STDEV.P(Table2[1Y Return vs Nifty])</f>
        <v>-1.2145428072854112</v>
      </c>
      <c r="I718">
        <v>-11.4093492420955</v>
      </c>
      <c r="J718">
        <f>(Table2[[#This Row],[1M Return vs Nifty]]-AVERAGE(Table2[1M Return vs Nifty]))/_xlfn.STDEV.P(Table2[1M Return vs Nifty])</f>
        <v>-1.2479220812070737</v>
      </c>
      <c r="K718">
        <v>-41.628015345761398</v>
      </c>
      <c r="L718">
        <f>(Table2[[#This Row],[6M Return vs Nifty]]-AVERAGE(Table2[6M Return vs Nifty]))/_xlfn.STDEV.P(Table2[6M Return vs Nifty])</f>
        <v>-1.6476091443351746</v>
      </c>
      <c r="M718">
        <v>1.4410093859491699</v>
      </c>
      <c r="N718">
        <f>(Table2[[#This Row],[1W Return vs Nifty]]-AVERAGE(Table2[1W Return vs Nifty]))/_xlfn.STDEV.P(Table2[1W Return vs Nifty])</f>
        <v>2.7644280521812854E-2</v>
      </c>
      <c r="O718">
        <v>183.31</v>
      </c>
      <c r="P718">
        <v>199.14240714197001</v>
      </c>
      <c r="Q718">
        <v>224.913625499125</v>
      </c>
      <c r="R718">
        <v>42.280631861259302</v>
      </c>
      <c r="S718" s="1">
        <f>(Table2[[#This Row],[Close Price]]-Table2[[#This Row],[20D EMA]])/Table2[[#This Row],[20D EMA]]</f>
        <v>-4.0096012219737028E-2</v>
      </c>
      <c r="T718" s="1">
        <f>(Table2[[#This Row],[Close Price]]-Table2[[#This Row],[50D EMA]])/Table2[[#This Row],[50D EMA]]</f>
        <v>-0.11641120279038861</v>
      </c>
      <c r="U718" s="1">
        <f>(Table2[[#This Row],[Close Price]]-Table2[[#This Row],[200D EMA]])/Table2[[#This Row],[200D EMA]]</f>
        <v>-0.21765522382420288</v>
      </c>
      <c r="V718">
        <v>1.7525652201487001</v>
      </c>
      <c r="W718">
        <v>170.01</v>
      </c>
      <c r="X718">
        <v>176.75</v>
      </c>
      <c r="Y718">
        <v>161.30000000000001</v>
      </c>
      <c r="Z718">
        <v>179.09</v>
      </c>
      <c r="AA718">
        <v>170.01</v>
      </c>
      <c r="AB718">
        <v>176.75</v>
      </c>
      <c r="AC718" s="1">
        <f>(Table2[[#This Row],[Close Price]]/Table2[[#This Row],[Day Low]])-1</f>
        <v>3.4997941297570723E-2</v>
      </c>
      <c r="AD718" s="1">
        <f>(Table2[[#This Row],[Day High]]/Table2[[#This Row],[Close Price]])-1</f>
        <v>4.489656740168213E-3</v>
      </c>
      <c r="AE718" s="1">
        <f>(Table2[[#This Row],[Close Price]]/Table2[[#This Row],[Current Week Low]])-1</f>
        <v>9.0886546807191548E-2</v>
      </c>
      <c r="AF718" s="1">
        <f>(Table2[[#This Row],[Current Week High]]/Table2[[#This Row],[Close Price]])-1</f>
        <v>1.7788133666742478E-2</v>
      </c>
      <c r="AG718" s="1">
        <f>(Table2[[#This Row],[Close Price]]/Table2[[#This Row],[Current Month Low]])-1</f>
        <v>3.4997941297570723E-2</v>
      </c>
      <c r="AH718" s="1">
        <f>(Table2[[#This Row],[Current Month High]]/Table2[[#This Row],[Close Price]])-1</f>
        <v>4.489656740168213E-3</v>
      </c>
      <c r="AI718">
        <v>70.891111616276405</v>
      </c>
      <c r="AJ718">
        <v>11.085858585858499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-0.18</v>
      </c>
      <c r="AM718" t="s">
        <v>3180</v>
      </c>
      <c r="AN718">
        <v>-16.489999999999998</v>
      </c>
      <c r="AO718" t="s">
        <v>3180</v>
      </c>
      <c r="AP718">
        <v>-8.8997303564360003E-3</v>
      </c>
      <c r="AQ718">
        <f>(Table2[[#This Row],[Sharpe Ratio]]-AVERAGE(Table2[Sharpe Ratio]))/_xlfn.STDEV.P(Table2[Sharpe Ratio])</f>
        <v>-0.79274721622882127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8">
        <f>_xlfn.RANK.AVG(Table2[[#This Row],[1Y Return vs Nifty Z-Score]],Table2[1Y Return vs Nifty Z-Score])</f>
        <v>703</v>
      </c>
      <c r="AT718">
        <f>_xlfn.RANK.AVG(Table2[[#This Row],[6M Return vs Nifty Z-Score]],Table2[6M Return vs Nifty Z-Score])</f>
        <v>725</v>
      </c>
      <c r="AU718">
        <f>_xlfn.RANK.AVG(Table2[[#This Row],[Sharpe Ratio Z-Score]],Table2[Sharpe Ratio Z-Score])</f>
        <v>576</v>
      </c>
      <c r="AV718">
        <f>(Table2[[#This Row],[Rank 1Y]]+Table2[[#This Row],[Rank 6M]]+Table2[[#This Row],[Rank Sharpe]])/3</f>
        <v>668</v>
      </c>
    </row>
    <row r="719" spans="1:48" hidden="1" x14ac:dyDescent="0.3">
      <c r="A719" t="s">
        <v>1759</v>
      </c>
      <c r="B719" t="s">
        <v>1760</v>
      </c>
      <c r="C719" t="s">
        <v>3147</v>
      </c>
      <c r="D719" t="s">
        <v>540</v>
      </c>
      <c r="E719">
        <v>4514.6671399030101</v>
      </c>
      <c r="F719">
        <v>91.8</v>
      </c>
      <c r="G719">
        <v>-46.136062078080698</v>
      </c>
      <c r="H719">
        <f>(Table2[[#This Row],[1Y Return vs Nifty]]-AVERAGE(Table2[1Y Return vs Nifty]))/_xlfn.STDEV.P(Table2[1Y Return vs Nifty])</f>
        <v>-1.1940484357162688</v>
      </c>
      <c r="I719">
        <v>-12.7254203143409</v>
      </c>
      <c r="J719">
        <f>(Table2[[#This Row],[1M Return vs Nifty]]-AVERAGE(Table2[1M Return vs Nifty]))/_xlfn.STDEV.P(Table2[1M Return vs Nifty])</f>
        <v>-1.3885597430573191</v>
      </c>
      <c r="K719">
        <v>-15.9015315972875</v>
      </c>
      <c r="L719">
        <f>(Table2[[#This Row],[6M Return vs Nifty]]-AVERAGE(Table2[6M Return vs Nifty]))/_xlfn.STDEV.P(Table2[6M Return vs Nifty])</f>
        <v>-0.75266502378884481</v>
      </c>
      <c r="M719">
        <v>-7.0676435969306102</v>
      </c>
      <c r="N719">
        <f>(Table2[[#This Row],[1W Return vs Nifty]]-AVERAGE(Table2[1W Return vs Nifty]))/_xlfn.STDEV.P(Table2[1W Return vs Nifty])</f>
        <v>-1.5883878353694694</v>
      </c>
      <c r="O719">
        <v>98.53</v>
      </c>
      <c r="P719">
        <v>103.200376872508</v>
      </c>
      <c r="Q719">
        <v>107.118084141542</v>
      </c>
      <c r="R719">
        <v>15.0436799865317</v>
      </c>
      <c r="S719" s="1">
        <f>(Table2[[#This Row],[Close Price]]-Table2[[#This Row],[20D EMA]])/Table2[[#This Row],[20D EMA]]</f>
        <v>-6.8304069826448835E-2</v>
      </c>
      <c r="T719" s="1">
        <f>(Table2[[#This Row],[Close Price]]-Table2[[#This Row],[50D EMA]])/Table2[[#This Row],[50D EMA]]</f>
        <v>-0.11046836472885983</v>
      </c>
      <c r="U719" s="1">
        <f>(Table2[[#This Row],[Close Price]]-Table2[[#This Row],[200D EMA]])/Table2[[#This Row],[200D EMA]]</f>
        <v>-0.14300184944776675</v>
      </c>
      <c r="V719">
        <v>0.52437742309283697</v>
      </c>
      <c r="W719">
        <v>90.7</v>
      </c>
      <c r="X719">
        <v>91.95</v>
      </c>
      <c r="Y719">
        <v>89.9</v>
      </c>
      <c r="Z719">
        <v>97.39</v>
      </c>
      <c r="AA719">
        <v>90.7</v>
      </c>
      <c r="AB719">
        <v>91.95</v>
      </c>
      <c r="AC719" s="1">
        <f>(Table2[[#This Row],[Close Price]]/Table2[[#This Row],[Day Low]])-1</f>
        <v>1.2127894156560126E-2</v>
      </c>
      <c r="AD719" s="1">
        <f>(Table2[[#This Row],[Day High]]/Table2[[#This Row],[Close Price]])-1</f>
        <v>1.6339869281045694E-3</v>
      </c>
      <c r="AE719" s="1">
        <f>(Table2[[#This Row],[Close Price]]/Table2[[#This Row],[Current Week Low]])-1</f>
        <v>2.1134593993325845E-2</v>
      </c>
      <c r="AF719" s="1">
        <f>(Table2[[#This Row],[Current Week High]]/Table2[[#This Row],[Close Price]])-1</f>
        <v>6.0893246187363914E-2</v>
      </c>
      <c r="AG719" s="1">
        <f>(Table2[[#This Row],[Close Price]]/Table2[[#This Row],[Current Month Low]])-1</f>
        <v>1.2127894156560126E-2</v>
      </c>
      <c r="AH719" s="1">
        <f>(Table2[[#This Row],[Current Month High]]/Table2[[#This Row],[Close Price]])-1</f>
        <v>1.6339869281045694E-3</v>
      </c>
      <c r="AI719">
        <v>45.642701525054399</v>
      </c>
      <c r="AJ719">
        <v>2.1134593993325801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-0.17</v>
      </c>
      <c r="AM719" t="s">
        <v>3180</v>
      </c>
      <c r="AN719">
        <v>-12.68</v>
      </c>
      <c r="AO719" t="s">
        <v>3180</v>
      </c>
      <c r="AP719">
        <v>-0.11388078284001101</v>
      </c>
      <c r="AQ719">
        <f>(Table2[[#This Row],[Sharpe Ratio]]-AVERAGE(Table2[Sharpe Ratio]))/_xlfn.STDEV.P(Table2[Sharpe Ratio])</f>
        <v>-2.0398628972874087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9">
        <f>_xlfn.RANK.AVG(Table2[[#This Row],[1Y Return vs Nifty Z-Score]],Table2[1Y Return vs Nifty Z-Score])</f>
        <v>700</v>
      </c>
      <c r="AT719">
        <f>_xlfn.RANK.AVG(Table2[[#This Row],[6M Return vs Nifty Z-Score]],Table2[6M Return vs Nifty Z-Score])</f>
        <v>579</v>
      </c>
      <c r="AU719">
        <f>_xlfn.RANK.AVG(Table2[[#This Row],[Sharpe Ratio Z-Score]],Table2[Sharpe Ratio Z-Score])</f>
        <v>725</v>
      </c>
      <c r="AV719">
        <f>(Table2[[#This Row],[Rank 1Y]]+Table2[[#This Row],[Rank 6M]]+Table2[[#This Row],[Rank Sharpe]])/3</f>
        <v>668</v>
      </c>
    </row>
    <row r="720" spans="1:48" hidden="1" x14ac:dyDescent="0.3">
      <c r="A720" t="s">
        <v>1281</v>
      </c>
      <c r="B720" t="s">
        <v>1282</v>
      </c>
      <c r="C720" t="s">
        <v>3143</v>
      </c>
      <c r="D720" t="s">
        <v>75</v>
      </c>
      <c r="E720">
        <v>8992.5769970870097</v>
      </c>
      <c r="F720">
        <v>1195.3499999999999</v>
      </c>
      <c r="G720">
        <v>-33.0727077561926</v>
      </c>
      <c r="H720">
        <f>(Table2[[#This Row],[1Y Return vs Nifty]]-AVERAGE(Table2[1Y Return vs Nifty]))/_xlfn.STDEV.P(Table2[1Y Return vs Nifty])</f>
        <v>-0.97334345437937231</v>
      </c>
      <c r="I720">
        <v>-2.23816524118903</v>
      </c>
      <c r="J720">
        <f>(Table2[[#This Row],[1M Return vs Nifty]]-AVERAGE(Table2[1M Return vs Nifty]))/_xlfn.STDEV.P(Table2[1M Return vs Nifty])</f>
        <v>-0.26787328180199088</v>
      </c>
      <c r="K720">
        <v>-27.4385767539762</v>
      </c>
      <c r="L720">
        <f>(Table2[[#This Row],[6M Return vs Nifty]]-AVERAGE(Table2[6M Return vs Nifty]))/_xlfn.STDEV.P(Table2[6M Return vs Nifty])</f>
        <v>-1.1540028370867288</v>
      </c>
      <c r="M720">
        <v>0.80313497758295205</v>
      </c>
      <c r="N720">
        <f>(Table2[[#This Row],[1W Return vs Nifty]]-AVERAGE(Table2[1W Return vs Nifty]))/_xlfn.STDEV.P(Table2[1W Return vs Nifty])</f>
        <v>-9.3505980500593167E-2</v>
      </c>
      <c r="O720">
        <v>1191.53</v>
      </c>
      <c r="P720">
        <v>1256.5450347506401</v>
      </c>
      <c r="Q720">
        <v>1363.4666669302101</v>
      </c>
      <c r="R720">
        <v>39.291788478593503</v>
      </c>
      <c r="S720" s="1">
        <f>(Table2[[#This Row],[Close Price]]-Table2[[#This Row],[20D EMA]])/Table2[[#This Row],[20D EMA]]</f>
        <v>3.2059620823646374E-3</v>
      </c>
      <c r="T720" s="1">
        <f>(Table2[[#This Row],[Close Price]]-Table2[[#This Row],[50D EMA]])/Table2[[#This Row],[50D EMA]]</f>
        <v>-4.8701027864699049E-2</v>
      </c>
      <c r="U720" s="1">
        <f>(Table2[[#This Row],[Close Price]]-Table2[[#This Row],[200D EMA]])/Table2[[#This Row],[200D EMA]]</f>
        <v>-0.12330089983697072</v>
      </c>
      <c r="V720">
        <v>0.81246289928616</v>
      </c>
      <c r="W720">
        <v>1171</v>
      </c>
      <c r="X720">
        <v>1200.95</v>
      </c>
      <c r="Y720">
        <v>1106.5999999999999</v>
      </c>
      <c r="Z720">
        <v>1200.95</v>
      </c>
      <c r="AA720">
        <v>1171</v>
      </c>
      <c r="AB720">
        <v>1200.95</v>
      </c>
      <c r="AC720" s="1">
        <f>(Table2[[#This Row],[Close Price]]/Table2[[#This Row],[Day Low]])-1</f>
        <v>2.079419299743801E-2</v>
      </c>
      <c r="AD720" s="1">
        <f>(Table2[[#This Row],[Day High]]/Table2[[#This Row],[Close Price]])-1</f>
        <v>4.6848203455056581E-3</v>
      </c>
      <c r="AE720" s="1">
        <f>(Table2[[#This Row],[Close Price]]/Table2[[#This Row],[Current Week Low]])-1</f>
        <v>8.0200614494849054E-2</v>
      </c>
      <c r="AF720" s="1">
        <f>(Table2[[#This Row],[Current Week High]]/Table2[[#This Row],[Close Price]])-1</f>
        <v>4.6848203455056581E-3</v>
      </c>
      <c r="AG720" s="1">
        <f>(Table2[[#This Row],[Close Price]]/Table2[[#This Row],[Current Month Low]])-1</f>
        <v>2.079419299743801E-2</v>
      </c>
      <c r="AH720" s="1">
        <f>(Table2[[#This Row],[Current Month High]]/Table2[[#This Row],[Close Price]])-1</f>
        <v>4.6848203455056581E-3</v>
      </c>
      <c r="AI720">
        <v>50.750826117873402</v>
      </c>
      <c r="AJ720">
        <v>8.6681818181818002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-0.03</v>
      </c>
      <c r="AM720" t="s">
        <v>3180</v>
      </c>
      <c r="AN720">
        <v>-4.3099999999999996</v>
      </c>
      <c r="AO720" t="s">
        <v>3180</v>
      </c>
      <c r="AP720">
        <v>-5.6377384173579001E-2</v>
      </c>
      <c r="AQ720">
        <f>(Table2[[#This Row],[Sharpe Ratio]]-AVERAGE(Table2[Sharpe Ratio]))/_xlfn.STDEV.P(Table2[Sharpe Ratio])</f>
        <v>-1.3567549602404747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0">
        <f>_xlfn.RANK.AVG(Table2[[#This Row],[1Y Return vs Nifty Z-Score]],Table2[1Y Return vs Nifty Z-Score])</f>
        <v>652</v>
      </c>
      <c r="AT720">
        <f>_xlfn.RANK.AVG(Table2[[#This Row],[6M Return vs Nifty Z-Score]],Table2[6M Return vs Nifty Z-Score])</f>
        <v>684</v>
      </c>
      <c r="AU720">
        <f>_xlfn.RANK.AVG(Table2[[#This Row],[Sharpe Ratio Z-Score]],Table2[Sharpe Ratio Z-Score])</f>
        <v>671</v>
      </c>
      <c r="AV720">
        <f>(Table2[[#This Row],[Rank 1Y]]+Table2[[#This Row],[Rank 6M]]+Table2[[#This Row],[Rank Sharpe]])/3</f>
        <v>669</v>
      </c>
    </row>
    <row r="721" spans="1:48" hidden="1" x14ac:dyDescent="0.3">
      <c r="A721" t="s">
        <v>2293</v>
      </c>
      <c r="B721" t="s">
        <v>2294</v>
      </c>
      <c r="C721" t="s">
        <v>3152</v>
      </c>
      <c r="D721" t="s">
        <v>1970</v>
      </c>
      <c r="E721">
        <v>2376.5245376755402</v>
      </c>
      <c r="F721">
        <v>13.1</v>
      </c>
      <c r="G721">
        <v>-50.0145305408113</v>
      </c>
      <c r="H721">
        <f>(Table2[[#This Row],[1Y Return vs Nifty]]-AVERAGE(Table2[1Y Return vs Nifty]))/_xlfn.STDEV.P(Table2[1Y Return vs Nifty])</f>
        <v>-1.2595750446247058</v>
      </c>
      <c r="I721">
        <v>-3.6177360628058501</v>
      </c>
      <c r="J721">
        <f>(Table2[[#This Row],[1M Return vs Nifty]]-AVERAGE(Table2[1M Return vs Nifty]))/_xlfn.STDEV.P(Table2[1M Return vs Nifty])</f>
        <v>-0.41529663818500678</v>
      </c>
      <c r="K721">
        <v>-32.874423420478799</v>
      </c>
      <c r="L721">
        <f>(Table2[[#This Row],[6M Return vs Nifty]]-AVERAGE(Table2[6M Return vs Nifty]))/_xlfn.STDEV.P(Table2[6M Return vs Nifty])</f>
        <v>-1.3430989864843876</v>
      </c>
      <c r="M721">
        <v>0.98276812582111905</v>
      </c>
      <c r="N721">
        <f>(Table2[[#This Row],[1W Return vs Nifty]]-AVERAGE(Table2[1W Return vs Nifty]))/_xlfn.STDEV.P(Table2[1W Return vs Nifty])</f>
        <v>-5.9388601731517214E-2</v>
      </c>
      <c r="O721">
        <v>13.27</v>
      </c>
      <c r="P721">
        <v>13.869629716525001</v>
      </c>
      <c r="Q721">
        <v>15.7724690745414</v>
      </c>
      <c r="R721">
        <v>40.391208015801197</v>
      </c>
      <c r="S721" s="1">
        <f>(Table2[[#This Row],[Close Price]]-Table2[[#This Row],[20D EMA]])/Table2[[#This Row],[20D EMA]]</f>
        <v>-1.2810851544837975E-2</v>
      </c>
      <c r="T721" s="1">
        <f>(Table2[[#This Row],[Close Price]]-Table2[[#This Row],[50D EMA]])/Table2[[#This Row],[50D EMA]]</f>
        <v>-5.549028577223112E-2</v>
      </c>
      <c r="U721" s="1">
        <f>(Table2[[#This Row],[Close Price]]-Table2[[#This Row],[200D EMA]])/Table2[[#This Row],[200D EMA]]</f>
        <v>-0.16943885335334569</v>
      </c>
      <c r="V721">
        <v>0.61181478573098003</v>
      </c>
      <c r="W721">
        <v>13</v>
      </c>
      <c r="X721">
        <v>13.24</v>
      </c>
      <c r="Y721">
        <v>12.17</v>
      </c>
      <c r="Z721">
        <v>13.24</v>
      </c>
      <c r="AA721">
        <v>13</v>
      </c>
      <c r="AB721">
        <v>13.24</v>
      </c>
      <c r="AC721" s="1">
        <f>(Table2[[#This Row],[Close Price]]/Table2[[#This Row],[Day Low]])-1</f>
        <v>7.692307692307665E-3</v>
      </c>
      <c r="AD721" s="1">
        <f>(Table2[[#This Row],[Day High]]/Table2[[#This Row],[Close Price]])-1</f>
        <v>1.0687022900763399E-2</v>
      </c>
      <c r="AE721" s="1">
        <f>(Table2[[#This Row],[Close Price]]/Table2[[#This Row],[Current Week Low]])-1</f>
        <v>7.6417419884962978E-2</v>
      </c>
      <c r="AF721" s="1">
        <f>(Table2[[#This Row],[Current Week High]]/Table2[[#This Row],[Close Price]])-1</f>
        <v>1.0687022900763399E-2</v>
      </c>
      <c r="AG721" s="1">
        <f>(Table2[[#This Row],[Close Price]]/Table2[[#This Row],[Current Month Low]])-1</f>
        <v>7.692307692307665E-3</v>
      </c>
      <c r="AH721" s="1">
        <f>(Table2[[#This Row],[Current Month High]]/Table2[[#This Row],[Close Price]])-1</f>
        <v>1.0687022900763399E-2</v>
      </c>
      <c r="AI721">
        <v>98.854961832060994</v>
      </c>
      <c r="AJ721">
        <v>7.6417419884962898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-0.1</v>
      </c>
      <c r="AM721" t="s">
        <v>3180</v>
      </c>
      <c r="AN721">
        <v>-6.09</v>
      </c>
      <c r="AO721" t="s">
        <v>3180</v>
      </c>
      <c r="AP721">
        <v>-1.9613003941925E-2</v>
      </c>
      <c r="AQ721">
        <f>(Table2[[#This Row],[Sharpe Ratio]]-AVERAGE(Table2[Sharpe Ratio]))/_xlfn.STDEV.P(Table2[Sharpe Ratio])</f>
        <v>-0.92001486279794353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1">
        <f>_xlfn.RANK.AVG(Table2[[#This Row],[1Y Return vs Nifty Z-Score]],Table2[1Y Return vs Nifty Z-Score])</f>
        <v>709</v>
      </c>
      <c r="AT721">
        <f>_xlfn.RANK.AVG(Table2[[#This Row],[6M Return vs Nifty Z-Score]],Table2[6M Return vs Nifty Z-Score])</f>
        <v>705</v>
      </c>
      <c r="AU721">
        <f>_xlfn.RANK.AVG(Table2[[#This Row],[Sharpe Ratio Z-Score]],Table2[Sharpe Ratio Z-Score])</f>
        <v>599</v>
      </c>
      <c r="AV721">
        <f>(Table2[[#This Row],[Rank 1Y]]+Table2[[#This Row],[Rank 6M]]+Table2[[#This Row],[Rank Sharpe]])/3</f>
        <v>671</v>
      </c>
    </row>
    <row r="722" spans="1:48" hidden="1" x14ac:dyDescent="0.3">
      <c r="A722" t="s">
        <v>1915</v>
      </c>
      <c r="B722" t="s">
        <v>1916</v>
      </c>
      <c r="C722" t="s">
        <v>3144</v>
      </c>
      <c r="D722" t="s">
        <v>438</v>
      </c>
      <c r="E722">
        <v>3738.7389465271199</v>
      </c>
      <c r="F722">
        <v>999</v>
      </c>
      <c r="G722">
        <v>-52.551793322080101</v>
      </c>
      <c r="H722">
        <f>(Table2[[#This Row],[1Y Return vs Nifty]]-AVERAGE(Table2[1Y Return vs Nifty]))/_xlfn.STDEV.P(Table2[1Y Return vs Nifty])</f>
        <v>-1.3024420235788365</v>
      </c>
      <c r="I722">
        <v>-6.4799930566417796</v>
      </c>
      <c r="J722">
        <f>(Table2[[#This Row],[1M Return vs Nifty]]-AVERAGE(Table2[1M Return vs Nifty]))/_xlfn.STDEV.P(Table2[1M Return vs Nifty])</f>
        <v>-0.72116243807741398</v>
      </c>
      <c r="K722">
        <v>-15.5759116118201</v>
      </c>
      <c r="L722">
        <f>(Table2[[#This Row],[6M Return vs Nifty]]-AVERAGE(Table2[6M Return vs Nifty]))/_xlfn.STDEV.P(Table2[6M Return vs Nifty])</f>
        <v>-0.74133772020645305</v>
      </c>
      <c r="M722">
        <v>-2.8329084636958499</v>
      </c>
      <c r="N722">
        <f>(Table2[[#This Row],[1W Return vs Nifty]]-AVERAGE(Table2[1W Return vs Nifty]))/_xlfn.STDEV.P(Table2[1W Return vs Nifty])</f>
        <v>-0.78409272645267258</v>
      </c>
      <c r="O722">
        <v>1012.82</v>
      </c>
      <c r="P722">
        <v>1055.65915126138</v>
      </c>
      <c r="Q722">
        <v>1153.4437710213001</v>
      </c>
      <c r="R722">
        <v>19.055111203046501</v>
      </c>
      <c r="S722" s="1">
        <f>(Table2[[#This Row],[Close Price]]-Table2[[#This Row],[20D EMA]])/Table2[[#This Row],[20D EMA]]</f>
        <v>-1.3645070200035593E-2</v>
      </c>
      <c r="T722" s="1">
        <f>(Table2[[#This Row],[Close Price]]-Table2[[#This Row],[50D EMA]])/Table2[[#This Row],[50D EMA]]</f>
        <v>-5.3671823138822232E-2</v>
      </c>
      <c r="U722" s="1">
        <f>(Table2[[#This Row],[Close Price]]-Table2[[#This Row],[200D EMA]])/Table2[[#This Row],[200D EMA]]</f>
        <v>-0.13389796269353477</v>
      </c>
      <c r="V722">
        <v>0.56848400759171502</v>
      </c>
      <c r="W722">
        <v>973.85</v>
      </c>
      <c r="X722">
        <v>1001.95</v>
      </c>
      <c r="Y722">
        <v>967.05</v>
      </c>
      <c r="Z722">
        <v>1013.25</v>
      </c>
      <c r="AA722">
        <v>973.85</v>
      </c>
      <c r="AB722">
        <v>1001.95</v>
      </c>
      <c r="AC722" s="1">
        <f>(Table2[[#This Row],[Close Price]]/Table2[[#This Row],[Day Low]])-1</f>
        <v>2.5825332443394799E-2</v>
      </c>
      <c r="AD722" s="1">
        <f>(Table2[[#This Row],[Day High]]/Table2[[#This Row],[Close Price]])-1</f>
        <v>2.9529529529530585E-3</v>
      </c>
      <c r="AE722" s="1">
        <f>(Table2[[#This Row],[Close Price]]/Table2[[#This Row],[Current Week Low]])-1</f>
        <v>3.3038622615169988E-2</v>
      </c>
      <c r="AF722" s="1">
        <f>(Table2[[#This Row],[Current Week High]]/Table2[[#This Row],[Close Price]])-1</f>
        <v>1.4264264264264304E-2</v>
      </c>
      <c r="AG722" s="1">
        <f>(Table2[[#This Row],[Close Price]]/Table2[[#This Row],[Current Month Low]])-1</f>
        <v>2.5825332443394799E-2</v>
      </c>
      <c r="AH722" s="1">
        <f>(Table2[[#This Row],[Current Month High]]/Table2[[#This Row],[Close Price]])-1</f>
        <v>2.9529529529530585E-3</v>
      </c>
      <c r="AI722">
        <v>44.919919919919899</v>
      </c>
      <c r="AJ722">
        <v>3.3038622615169899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-0.04</v>
      </c>
      <c r="AM722" t="s">
        <v>3180</v>
      </c>
      <c r="AN722">
        <v>-2.89</v>
      </c>
      <c r="AO722" t="s">
        <v>3180</v>
      </c>
      <c r="AP722">
        <v>-0.13231473837440999</v>
      </c>
      <c r="AQ722">
        <f>(Table2[[#This Row],[Sharpe Ratio]]-AVERAGE(Table2[Sharpe Ratio]))/_xlfn.STDEV.P(Table2[Sharpe Ratio])</f>
        <v>-2.2588478899791378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2">
        <f>_xlfn.RANK.AVG(Table2[[#This Row],[1Y Return vs Nifty Z-Score]],Table2[1Y Return vs Nifty Z-Score])</f>
        <v>715</v>
      </c>
      <c r="AT722">
        <f>_xlfn.RANK.AVG(Table2[[#This Row],[6M Return vs Nifty Z-Score]],Table2[6M Return vs Nifty Z-Score])</f>
        <v>574</v>
      </c>
      <c r="AU722">
        <f>_xlfn.RANK.AVG(Table2[[#This Row],[Sharpe Ratio Z-Score]],Table2[Sharpe Ratio Z-Score])</f>
        <v>729</v>
      </c>
      <c r="AV722">
        <f>(Table2[[#This Row],[Rank 1Y]]+Table2[[#This Row],[Rank 6M]]+Table2[[#This Row],[Rank Sharpe]])/3</f>
        <v>672.66666666666663</v>
      </c>
    </row>
    <row r="723" spans="1:48" hidden="1" x14ac:dyDescent="0.3">
      <c r="A723" t="s">
        <v>389</v>
      </c>
      <c r="B723" t="s">
        <v>390</v>
      </c>
      <c r="C723" t="s">
        <v>3136</v>
      </c>
      <c r="D723" t="s">
        <v>27</v>
      </c>
      <c r="E723">
        <v>56583.461759026199</v>
      </c>
      <c r="F723">
        <v>8.4499999999999993</v>
      </c>
      <c r="G723">
        <v>-61.975096017001803</v>
      </c>
      <c r="H723">
        <f>(Table2[[#This Row],[1Y Return vs Nifty]]-AVERAGE(Table2[1Y Return vs Nifty]))/_xlfn.STDEV.P(Table2[1Y Return vs Nifty])</f>
        <v>-1.4616484413309674</v>
      </c>
      <c r="I723">
        <v>-15.986866982590801</v>
      </c>
      <c r="J723">
        <f>(Table2[[#This Row],[1M Return vs Nifty]]-AVERAGE(Table2[1M Return vs Nifty]))/_xlfn.STDEV.P(Table2[1M Return vs Nifty])</f>
        <v>-1.7370836513363479</v>
      </c>
      <c r="K723">
        <v>-43.503146549201901</v>
      </c>
      <c r="L723">
        <f>(Table2[[#This Row],[6M Return vs Nifty]]-AVERAGE(Table2[6M Return vs Nifty]))/_xlfn.STDEV.P(Table2[6M Return vs Nifty])</f>
        <v>-1.7128391097738673</v>
      </c>
      <c r="M723">
        <v>-0.26402898575586697</v>
      </c>
      <c r="N723">
        <f>(Table2[[#This Row],[1W Return vs Nifty]]-AVERAGE(Table2[1W Return vs Nifty]))/_xlfn.STDEV.P(Table2[1W Return vs Nifty])</f>
        <v>-0.29619038203246434</v>
      </c>
      <c r="O723">
        <v>8.83</v>
      </c>
      <c r="P723">
        <v>10.7021572927785</v>
      </c>
      <c r="Q723">
        <v>12.938490179473201</v>
      </c>
      <c r="R723">
        <v>26.937603101854901</v>
      </c>
      <c r="S723" s="1">
        <f>(Table2[[#This Row],[Close Price]]-Table2[[#This Row],[20D EMA]])/Table2[[#This Row],[20D EMA]]</f>
        <v>-4.3035107587769059E-2</v>
      </c>
      <c r="T723" s="1">
        <f>(Table2[[#This Row],[Close Price]]-Table2[[#This Row],[50D EMA]])/Table2[[#This Row],[50D EMA]]</f>
        <v>-0.21043956196552913</v>
      </c>
      <c r="U723" s="1">
        <f>(Table2[[#This Row],[Close Price]]-Table2[[#This Row],[200D EMA]])/Table2[[#This Row],[200D EMA]]</f>
        <v>-0.34690988803269729</v>
      </c>
      <c r="V723">
        <v>0.88542906982699798</v>
      </c>
      <c r="W723">
        <v>8.23</v>
      </c>
      <c r="X723">
        <v>8.5299999999999994</v>
      </c>
      <c r="Y723">
        <v>7.58</v>
      </c>
      <c r="Z723">
        <v>8.5299999999999994</v>
      </c>
      <c r="AA723">
        <v>8.23</v>
      </c>
      <c r="AB723">
        <v>8.5299999999999994</v>
      </c>
      <c r="AC723" s="1">
        <f>(Table2[[#This Row],[Close Price]]/Table2[[#This Row],[Day Low]])-1</f>
        <v>2.6731470230862531E-2</v>
      </c>
      <c r="AD723" s="1">
        <f>(Table2[[#This Row],[Day High]]/Table2[[#This Row],[Close Price]])-1</f>
        <v>9.4674556213016903E-3</v>
      </c>
      <c r="AE723" s="1">
        <f>(Table2[[#This Row],[Close Price]]/Table2[[#This Row],[Current Week Low]])-1</f>
        <v>0.11477572559366744</v>
      </c>
      <c r="AF723" s="1">
        <f>(Table2[[#This Row],[Current Week High]]/Table2[[#This Row],[Close Price]])-1</f>
        <v>9.4674556213016903E-3</v>
      </c>
      <c r="AG723" s="1">
        <f>(Table2[[#This Row],[Close Price]]/Table2[[#This Row],[Current Month Low]])-1</f>
        <v>2.6731470230862531E-2</v>
      </c>
      <c r="AH723" s="1">
        <f>(Table2[[#This Row],[Current Month High]]/Table2[[#This Row],[Close Price]])-1</f>
        <v>9.4674556213016903E-3</v>
      </c>
      <c r="AI723">
        <v>126.98224852071</v>
      </c>
      <c r="AJ723">
        <v>11.477572559366701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-0.48</v>
      </c>
      <c r="AM723" t="s">
        <v>3180</v>
      </c>
      <c r="AN723">
        <v>-9.0399999999999991</v>
      </c>
      <c r="AO723" t="s">
        <v>3180</v>
      </c>
      <c r="AP723">
        <v>-1.6422102115179998E-2</v>
      </c>
      <c r="AQ723">
        <f>(Table2[[#This Row],[Sharpe Ratio]]-AVERAGE(Table2[Sharpe Ratio]))/_xlfn.STDEV.P(Table2[Sharpe Ratio])</f>
        <v>-0.8821087491640115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3">
        <f>_xlfn.RANK.AVG(Table2[[#This Row],[1Y Return vs Nifty Z-Score]],Table2[1Y Return vs Nifty Z-Score])</f>
        <v>724</v>
      </c>
      <c r="AT723">
        <f>_xlfn.RANK.AVG(Table2[[#This Row],[6M Return vs Nifty Z-Score]],Table2[6M Return vs Nifty Z-Score])</f>
        <v>727</v>
      </c>
      <c r="AU723">
        <f>_xlfn.RANK.AVG(Table2[[#This Row],[Sharpe Ratio Z-Score]],Table2[Sharpe Ratio Z-Score])</f>
        <v>590</v>
      </c>
      <c r="AV723">
        <f>(Table2[[#This Row],[Rank 1Y]]+Table2[[#This Row],[Rank 6M]]+Table2[[#This Row],[Rank Sharpe]])/3</f>
        <v>680.33333333333337</v>
      </c>
    </row>
    <row r="724" spans="1:48" hidden="1" x14ac:dyDescent="0.3">
      <c r="A724" t="s">
        <v>1623</v>
      </c>
      <c r="B724" t="s">
        <v>1624</v>
      </c>
      <c r="C724" t="s">
        <v>3136</v>
      </c>
      <c r="D724" t="s">
        <v>730</v>
      </c>
      <c r="E724">
        <v>5773.15635434043</v>
      </c>
      <c r="F724">
        <v>119.41</v>
      </c>
      <c r="G724">
        <v>-40.5108675371483</v>
      </c>
      <c r="H724">
        <f>(Table2[[#This Row],[1Y Return vs Nifty]]-AVERAGE(Table2[1Y Return vs Nifty]))/_xlfn.STDEV.P(Table2[1Y Return vs Nifty])</f>
        <v>-1.099010941855086</v>
      </c>
      <c r="I724">
        <v>-1.1330102140617999</v>
      </c>
      <c r="J724">
        <f>(Table2[[#This Row],[1M Return vs Nifty]]-AVERAGE(Table2[1M Return vs Nifty]))/_xlfn.STDEV.P(Table2[1M Return vs Nifty])</f>
        <v>-0.14977447826850152</v>
      </c>
      <c r="K724">
        <v>-22.011674362240999</v>
      </c>
      <c r="L724">
        <f>(Table2[[#This Row],[6M Return vs Nifty]]-AVERAGE(Table2[6M Return vs Nifty]))/_xlfn.STDEV.P(Table2[6M Return vs Nifty])</f>
        <v>-0.96521783110819748</v>
      </c>
      <c r="M724">
        <v>-1.4398128588898</v>
      </c>
      <c r="N724">
        <f>(Table2[[#This Row],[1W Return vs Nifty]]-AVERAGE(Table2[1W Return vs Nifty]))/_xlfn.STDEV.P(Table2[1W Return vs Nifty])</f>
        <v>-0.51950475437255961</v>
      </c>
      <c r="O724">
        <v>119.92</v>
      </c>
      <c r="P724">
        <v>124.640808776154</v>
      </c>
      <c r="Q724">
        <v>133.67029258105899</v>
      </c>
      <c r="R724">
        <v>48.606354546271398</v>
      </c>
      <c r="S724" s="1">
        <f>(Table2[[#This Row],[Close Price]]-Table2[[#This Row],[20D EMA]])/Table2[[#This Row],[20D EMA]]</f>
        <v>-4.2528352234823645E-3</v>
      </c>
      <c r="T724" s="1">
        <f>(Table2[[#This Row],[Close Price]]-Table2[[#This Row],[50D EMA]])/Table2[[#This Row],[50D EMA]]</f>
        <v>-4.1967063817342248E-2</v>
      </c>
      <c r="U724" s="1">
        <f>(Table2[[#This Row],[Close Price]]-Table2[[#This Row],[200D EMA]])/Table2[[#This Row],[200D EMA]]</f>
        <v>-0.10668258672667608</v>
      </c>
      <c r="V724">
        <v>0.75146364549765698</v>
      </c>
      <c r="W724">
        <v>118.9</v>
      </c>
      <c r="X724">
        <v>120.25</v>
      </c>
      <c r="Y724">
        <v>113.55</v>
      </c>
      <c r="Z724">
        <v>120.25</v>
      </c>
      <c r="AA724">
        <v>118.9</v>
      </c>
      <c r="AB724">
        <v>120.25</v>
      </c>
      <c r="AC724" s="1">
        <f>(Table2[[#This Row],[Close Price]]/Table2[[#This Row],[Day Low]])-1</f>
        <v>4.2893187552563994E-3</v>
      </c>
      <c r="AD724" s="1">
        <f>(Table2[[#This Row],[Day High]]/Table2[[#This Row],[Close Price]])-1</f>
        <v>7.0345867180303667E-3</v>
      </c>
      <c r="AE724" s="1">
        <f>(Table2[[#This Row],[Close Price]]/Table2[[#This Row],[Current Week Low]])-1</f>
        <v>5.160722148833119E-2</v>
      </c>
      <c r="AF724" s="1">
        <f>(Table2[[#This Row],[Current Week High]]/Table2[[#This Row],[Close Price]])-1</f>
        <v>7.0345867180303667E-3</v>
      </c>
      <c r="AG724" s="1">
        <f>(Table2[[#This Row],[Close Price]]/Table2[[#This Row],[Current Month Low]])-1</f>
        <v>4.2893187552563994E-3</v>
      </c>
      <c r="AH724" s="1">
        <f>(Table2[[#This Row],[Current Month High]]/Table2[[#This Row],[Close Price]])-1</f>
        <v>7.0345867180303667E-3</v>
      </c>
      <c r="AI724">
        <v>36.420735281802202</v>
      </c>
      <c r="AJ724">
        <v>9.0502283105022805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-0.11</v>
      </c>
      <c r="AM724" t="s">
        <v>3180</v>
      </c>
      <c r="AN724">
        <v>-3.28</v>
      </c>
      <c r="AO724" t="s">
        <v>3180</v>
      </c>
      <c r="AP724">
        <v>-0.105439689182281</v>
      </c>
      <c r="AQ724">
        <f>(Table2[[#This Row],[Sharpe Ratio]]-AVERAGE(Table2[Sharpe Ratio]))/_xlfn.STDEV.P(Table2[Sharpe Ratio])</f>
        <v>-1.9395874664663442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4">
        <f>_xlfn.RANK.AVG(Table2[[#This Row],[1Y Return vs Nifty Z-Score]],Table2[1Y Return vs Nifty Z-Score])</f>
        <v>684</v>
      </c>
      <c r="AT724">
        <f>_xlfn.RANK.AVG(Table2[[#This Row],[6M Return vs Nifty Z-Score]],Table2[6M Return vs Nifty Z-Score])</f>
        <v>644</v>
      </c>
      <c r="AU724">
        <f>_xlfn.RANK.AVG(Table2[[#This Row],[Sharpe Ratio Z-Score]],Table2[Sharpe Ratio Z-Score])</f>
        <v>715</v>
      </c>
      <c r="AV724">
        <f>(Table2[[#This Row],[Rank 1Y]]+Table2[[#This Row],[Rank 6M]]+Table2[[#This Row],[Rank Sharpe]])/3</f>
        <v>681</v>
      </c>
    </row>
    <row r="725" spans="1:48" hidden="1" x14ac:dyDescent="0.3">
      <c r="A725" t="s">
        <v>681</v>
      </c>
      <c r="B725" t="s">
        <v>682</v>
      </c>
      <c r="C725" t="s">
        <v>3144</v>
      </c>
      <c r="D725" t="s">
        <v>438</v>
      </c>
      <c r="E725">
        <v>26377.5562746094</v>
      </c>
      <c r="F725">
        <v>364.65</v>
      </c>
      <c r="G725">
        <v>-37.416950525198502</v>
      </c>
      <c r="H725">
        <f>(Table2[[#This Row],[1Y Return vs Nifty]]-AVERAGE(Table2[1Y Return vs Nifty]))/_xlfn.STDEV.P(Table2[1Y Return vs Nifty])</f>
        <v>-1.046739306289314</v>
      </c>
      <c r="I725">
        <v>-10.553943019761199</v>
      </c>
      <c r="J725">
        <f>(Table2[[#This Row],[1M Return vs Nifty]]-AVERAGE(Table2[1M Return vs Nifty]))/_xlfn.STDEV.P(Table2[1M Return vs Nifty])</f>
        <v>-1.1565118727629395</v>
      </c>
      <c r="K725">
        <v>-26.529958253137401</v>
      </c>
      <c r="L725">
        <f>(Table2[[#This Row],[6M Return vs Nifty]]-AVERAGE(Table2[6M Return vs Nifty]))/_xlfn.STDEV.P(Table2[6M Return vs Nifty])</f>
        <v>-1.1223948337118586</v>
      </c>
      <c r="M725">
        <v>-3.98071757277966</v>
      </c>
      <c r="N725">
        <f>(Table2[[#This Row],[1W Return vs Nifty]]-AVERAGE(Table2[1W Return vs Nifty]))/_xlfn.STDEV.P(Table2[1W Return vs Nifty])</f>
        <v>-1.0020939055963309</v>
      </c>
      <c r="O725">
        <v>381.47</v>
      </c>
      <c r="P725">
        <v>398.18614531478801</v>
      </c>
      <c r="Q725">
        <v>411.50799582852198</v>
      </c>
      <c r="R725">
        <v>10.645268401809499</v>
      </c>
      <c r="S725" s="1">
        <f>(Table2[[#This Row],[Close Price]]-Table2[[#This Row],[20D EMA]])/Table2[[#This Row],[20D EMA]]</f>
        <v>-4.4092589194432194E-2</v>
      </c>
      <c r="T725" s="1">
        <f>(Table2[[#This Row],[Close Price]]-Table2[[#This Row],[50D EMA]])/Table2[[#This Row],[50D EMA]]</f>
        <v>-8.4222280733238133E-2</v>
      </c>
      <c r="U725" s="1">
        <f>(Table2[[#This Row],[Close Price]]-Table2[[#This Row],[200D EMA]])/Table2[[#This Row],[200D EMA]]</f>
        <v>-0.11386898019849907</v>
      </c>
      <c r="V725">
        <v>0.496699729784359</v>
      </c>
      <c r="W725">
        <v>356.2</v>
      </c>
      <c r="X725">
        <v>367</v>
      </c>
      <c r="Y725">
        <v>348.25</v>
      </c>
      <c r="Z725">
        <v>367</v>
      </c>
      <c r="AA725">
        <v>356.2</v>
      </c>
      <c r="AB725">
        <v>367</v>
      </c>
      <c r="AC725" s="1">
        <f>(Table2[[#This Row],[Close Price]]/Table2[[#This Row],[Day Low]])-1</f>
        <v>2.3722627737226221E-2</v>
      </c>
      <c r="AD725" s="1">
        <f>(Table2[[#This Row],[Day High]]/Table2[[#This Row],[Close Price]])-1</f>
        <v>6.4445358563005595E-3</v>
      </c>
      <c r="AE725" s="1">
        <f>(Table2[[#This Row],[Close Price]]/Table2[[#This Row],[Current Week Low]])-1</f>
        <v>4.7092605886575711E-2</v>
      </c>
      <c r="AF725" s="1">
        <f>(Table2[[#This Row],[Current Week High]]/Table2[[#This Row],[Close Price]])-1</f>
        <v>6.4445358563005595E-3</v>
      </c>
      <c r="AG725" s="1">
        <f>(Table2[[#This Row],[Close Price]]/Table2[[#This Row],[Current Month Low]])-1</f>
        <v>2.3722627737226221E-2</v>
      </c>
      <c r="AH725" s="1">
        <f>(Table2[[#This Row],[Current Month High]]/Table2[[#This Row],[Close Price]])-1</f>
        <v>6.4445358563005595E-3</v>
      </c>
      <c r="AI725">
        <v>33.8269573563691</v>
      </c>
      <c r="AJ725">
        <v>4.7092605886575702</v>
      </c>
      <c r="AK725" t="str">
        <f>IF(AND(Table2[[#This Row],[20D EMA]]&gt;Table2[[#This Row],[50D EMA]],Table2[[#This Row],[50D EMA]]&gt;Table2[[#This Row],[200D EMA]]),"Uptrend","Downtrend/NoTrend")</f>
        <v>Downtrend/NoTrend</v>
      </c>
      <c r="AL725">
        <v>-0.11</v>
      </c>
      <c r="AM725" t="s">
        <v>3180</v>
      </c>
      <c r="AN725">
        <v>-10.75</v>
      </c>
      <c r="AO725" t="s">
        <v>3180</v>
      </c>
      <c r="AP725">
        <v>-8.6847541347557997E-2</v>
      </c>
      <c r="AQ725">
        <f>(Table2[[#This Row],[Sharpe Ratio]]-AVERAGE(Table2[Sharpe Ratio]))/_xlfn.STDEV.P(Table2[Sharpe Ratio])</f>
        <v>-1.7187232384870121</v>
      </c>
      <c r="AR7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5">
        <f>_xlfn.RANK.AVG(Table2[[#This Row],[1Y Return vs Nifty Z-Score]],Table2[1Y Return vs Nifty Z-Score])</f>
        <v>669</v>
      </c>
      <c r="AT725">
        <f>_xlfn.RANK.AVG(Table2[[#This Row],[6M Return vs Nifty Z-Score]],Table2[6M Return vs Nifty Z-Score])</f>
        <v>676</v>
      </c>
      <c r="AU725">
        <f>_xlfn.RANK.AVG(Table2[[#This Row],[Sharpe Ratio Z-Score]],Table2[Sharpe Ratio Z-Score])</f>
        <v>702</v>
      </c>
      <c r="AV725">
        <f>(Table2[[#This Row],[Rank 1Y]]+Table2[[#This Row],[Rank 6M]]+Table2[[#This Row],[Rank Sharpe]])/3</f>
        <v>682.33333333333337</v>
      </c>
    </row>
    <row r="726" spans="1:48" hidden="1" x14ac:dyDescent="0.3">
      <c r="A726" t="s">
        <v>2393</v>
      </c>
      <c r="B726" t="s">
        <v>2394</v>
      </c>
      <c r="C726" t="s">
        <v>3149</v>
      </c>
      <c r="D726" t="s">
        <v>400</v>
      </c>
      <c r="E726">
        <v>2152.6103989223502</v>
      </c>
      <c r="F726">
        <v>190.72</v>
      </c>
      <c r="G726">
        <v>-60.788465907769897</v>
      </c>
      <c r="H726">
        <f>(Table2[[#This Row],[1Y Return vs Nifty]]-AVERAGE(Table2[1Y Return vs Nifty]))/_xlfn.STDEV.P(Table2[1Y Return vs Nifty])</f>
        <v>-1.4416003610555199</v>
      </c>
      <c r="I726">
        <v>-4.32961190626063</v>
      </c>
      <c r="J726">
        <f>(Table2[[#This Row],[1M Return vs Nifty]]-AVERAGE(Table2[1M Return vs Nifty]))/_xlfn.STDEV.P(Table2[1M Return vs Nifty])</f>
        <v>-0.4913689387335925</v>
      </c>
      <c r="K726">
        <v>-26.653341524179599</v>
      </c>
      <c r="L726">
        <f>(Table2[[#This Row],[6M Return vs Nifty]]-AVERAGE(Table2[6M Return vs Nifty]))/_xlfn.STDEV.P(Table2[6M Return vs Nifty])</f>
        <v>-1.1266869528398582</v>
      </c>
      <c r="M726">
        <v>-1.79922134108197</v>
      </c>
      <c r="N726">
        <f>(Table2[[#This Row],[1W Return vs Nifty]]-AVERAGE(Table2[1W Return vs Nifty]))/_xlfn.STDEV.P(Table2[1W Return vs Nifty])</f>
        <v>-0.58776651697058102</v>
      </c>
      <c r="O726">
        <v>193.82</v>
      </c>
      <c r="P726">
        <v>202.879256888345</v>
      </c>
      <c r="Q726">
        <v>235.19221117444499</v>
      </c>
      <c r="R726">
        <v>41.823453695535399</v>
      </c>
      <c r="S726" s="1">
        <f>(Table2[[#This Row],[Close Price]]-Table2[[#This Row],[20D EMA]])/Table2[[#This Row],[20D EMA]]</f>
        <v>-1.5994221442575556E-2</v>
      </c>
      <c r="T726" s="1">
        <f>(Table2[[#This Row],[Close Price]]-Table2[[#This Row],[50D EMA]])/Table2[[#This Row],[50D EMA]]</f>
        <v>-5.9933465228714192E-2</v>
      </c>
      <c r="U726" s="1">
        <f>(Table2[[#This Row],[Close Price]]-Table2[[#This Row],[200D EMA]])/Table2[[#This Row],[200D EMA]]</f>
        <v>-0.18908879232169556</v>
      </c>
      <c r="V726">
        <v>0.50750697576378501</v>
      </c>
      <c r="W726">
        <v>187</v>
      </c>
      <c r="X726">
        <v>191.9</v>
      </c>
      <c r="Y726">
        <v>178</v>
      </c>
      <c r="Z726">
        <v>191.9</v>
      </c>
      <c r="AA726">
        <v>187</v>
      </c>
      <c r="AB726">
        <v>191.9</v>
      </c>
      <c r="AC726" s="1">
        <f>(Table2[[#This Row],[Close Price]]/Table2[[#This Row],[Day Low]])-1</f>
        <v>1.9893048128342139E-2</v>
      </c>
      <c r="AD726" s="1">
        <f>(Table2[[#This Row],[Day High]]/Table2[[#This Row],[Close Price]])-1</f>
        <v>6.187080536912859E-3</v>
      </c>
      <c r="AE726" s="1">
        <f>(Table2[[#This Row],[Close Price]]/Table2[[#This Row],[Current Week Low]])-1</f>
        <v>7.1460674157303394E-2</v>
      </c>
      <c r="AF726" s="1">
        <f>(Table2[[#This Row],[Current Week High]]/Table2[[#This Row],[Close Price]])-1</f>
        <v>6.187080536912859E-3</v>
      </c>
      <c r="AG726" s="1">
        <f>(Table2[[#This Row],[Close Price]]/Table2[[#This Row],[Current Month Low]])-1</f>
        <v>1.9893048128342139E-2</v>
      </c>
      <c r="AH726" s="1">
        <f>(Table2[[#This Row],[Current Month High]]/Table2[[#This Row],[Close Price]])-1</f>
        <v>6.187080536912859E-3</v>
      </c>
      <c r="AI726">
        <v>126.378984899328</v>
      </c>
      <c r="AJ726">
        <v>9.9250720461095003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-7.0000000000000007E-2</v>
      </c>
      <c r="AM726" t="s">
        <v>3180</v>
      </c>
      <c r="AN726">
        <v>-5.0999999999999996</v>
      </c>
      <c r="AO726" t="s">
        <v>3180</v>
      </c>
      <c r="AP726">
        <v>-5.6652151425669997E-2</v>
      </c>
      <c r="AQ726">
        <f>(Table2[[#This Row],[Sharpe Ratio]]-AVERAGE(Table2[Sharpe Ratio]))/_xlfn.STDEV.P(Table2[Sharpe Ratio])</f>
        <v>-1.3600190401922134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6">
        <f>_xlfn.RANK.AVG(Table2[[#This Row],[1Y Return vs Nifty Z-Score]],Table2[1Y Return vs Nifty Z-Score])</f>
        <v>723</v>
      </c>
      <c r="AT726">
        <f>_xlfn.RANK.AVG(Table2[[#This Row],[6M Return vs Nifty Z-Score]],Table2[6M Return vs Nifty Z-Score])</f>
        <v>678</v>
      </c>
      <c r="AU726">
        <f>_xlfn.RANK.AVG(Table2[[#This Row],[Sharpe Ratio Z-Score]],Table2[Sharpe Ratio Z-Score])</f>
        <v>672</v>
      </c>
      <c r="AV726">
        <f>(Table2[[#This Row],[Rank 1Y]]+Table2[[#This Row],[Rank 6M]]+Table2[[#This Row],[Rank Sharpe]])/3</f>
        <v>691</v>
      </c>
    </row>
    <row r="727" spans="1:48" hidden="1" x14ac:dyDescent="0.3">
      <c r="A727" t="s">
        <v>1092</v>
      </c>
      <c r="B727" t="s">
        <v>1093</v>
      </c>
      <c r="C727" t="s">
        <v>3152</v>
      </c>
      <c r="D727" t="s">
        <v>634</v>
      </c>
      <c r="E727">
        <v>11730.0934052429</v>
      </c>
      <c r="F727">
        <v>123.19</v>
      </c>
      <c r="G727">
        <v>-81.972790497763796</v>
      </c>
      <c r="H727">
        <f>(Table2[[#This Row],[1Y Return vs Nifty]]-AVERAGE(Table2[1Y Return vs Nifty]))/_xlfn.STDEV.P(Table2[1Y Return vs Nifty])</f>
        <v>-1.7995088926671461</v>
      </c>
      <c r="I727">
        <v>-5.31320836802304</v>
      </c>
      <c r="J727">
        <f>(Table2[[#This Row],[1M Return vs Nifty]]-AVERAGE(Table2[1M Return vs Nifty]))/_xlfn.STDEV.P(Table2[1M Return vs Nifty])</f>
        <v>-0.59647778088026182</v>
      </c>
      <c r="K727">
        <v>-21.880480893689501</v>
      </c>
      <c r="L727">
        <f>(Table2[[#This Row],[6M Return vs Nifty]]-AVERAGE(Table2[6M Return vs Nifty]))/_xlfn.STDEV.P(Table2[6M Return vs Nifty])</f>
        <v>-0.9606540195713329</v>
      </c>
      <c r="M727">
        <v>-2.2485340711109698</v>
      </c>
      <c r="N727">
        <f>(Table2[[#This Row],[1W Return vs Nifty]]-AVERAGE(Table2[1W Return vs Nifty]))/_xlfn.STDEV.P(Table2[1W Return vs Nifty])</f>
        <v>-0.67310362065393059</v>
      </c>
      <c r="O727">
        <v>125.5</v>
      </c>
      <c r="P727">
        <v>130.62937665441899</v>
      </c>
      <c r="Q727">
        <v>156.07254417977299</v>
      </c>
      <c r="R727">
        <v>42.340269209220899</v>
      </c>
      <c r="S727" s="1">
        <f>(Table2[[#This Row],[Close Price]]-Table2[[#This Row],[20D EMA]])/Table2[[#This Row],[20D EMA]]</f>
        <v>-1.8406374501992048E-2</v>
      </c>
      <c r="T727" s="1">
        <f>(Table2[[#This Row],[Close Price]]-Table2[[#This Row],[50D EMA]])/Table2[[#This Row],[50D EMA]]</f>
        <v>-5.6950257629261453E-2</v>
      </c>
      <c r="U727" s="1">
        <f>(Table2[[#This Row],[Close Price]]-Table2[[#This Row],[200D EMA]])/Table2[[#This Row],[200D EMA]]</f>
        <v>-0.2106875642515128</v>
      </c>
      <c r="V727">
        <v>0.86454805210993302</v>
      </c>
      <c r="W727">
        <v>122.8</v>
      </c>
      <c r="X727">
        <v>123.5</v>
      </c>
      <c r="Y727">
        <v>116.98</v>
      </c>
      <c r="Z727">
        <v>123.5</v>
      </c>
      <c r="AA727">
        <v>122.8</v>
      </c>
      <c r="AB727">
        <v>123.5</v>
      </c>
      <c r="AC727" s="1">
        <f>(Table2[[#This Row],[Close Price]]/Table2[[#This Row],[Day Low]])-1</f>
        <v>3.1758957654723918E-3</v>
      </c>
      <c r="AD727" s="1">
        <f>(Table2[[#This Row],[Day High]]/Table2[[#This Row],[Close Price]])-1</f>
        <v>2.516438022566847E-3</v>
      </c>
      <c r="AE727" s="1">
        <f>(Table2[[#This Row],[Close Price]]/Table2[[#This Row],[Current Week Low]])-1</f>
        <v>5.3085997606428403E-2</v>
      </c>
      <c r="AF727" s="1">
        <f>(Table2[[#This Row],[Current Week High]]/Table2[[#This Row],[Close Price]])-1</f>
        <v>2.516438022566847E-3</v>
      </c>
      <c r="AG727" s="1">
        <f>(Table2[[#This Row],[Close Price]]/Table2[[#This Row],[Current Month Low]])-1</f>
        <v>3.1758957654723918E-3</v>
      </c>
      <c r="AH727" s="1">
        <f>(Table2[[#This Row],[Current Month High]]/Table2[[#This Row],[Close Price]])-1</f>
        <v>2.516438022566847E-3</v>
      </c>
      <c r="AI727">
        <v>143.28273398814801</v>
      </c>
      <c r="AJ727">
        <v>5.3085997606428403</v>
      </c>
      <c r="AK727" t="str">
        <f>IF(AND(Table2[[#This Row],[20D EMA]]&gt;Table2[[#This Row],[50D EMA]],Table2[[#This Row],[50D EMA]]&gt;Table2[[#This Row],[200D EMA]]),"Uptrend","Downtrend/NoTrend")</f>
        <v>Downtrend/NoTrend</v>
      </c>
      <c r="AL727">
        <v>-0.09</v>
      </c>
      <c r="AM727" t="s">
        <v>3180</v>
      </c>
      <c r="AN727">
        <v>-4.43</v>
      </c>
      <c r="AO727" t="s">
        <v>3180</v>
      </c>
      <c r="AP727">
        <v>-0.112613401100591</v>
      </c>
      <c r="AQ727">
        <f>(Table2[[#This Row],[Sharpe Ratio]]-AVERAGE(Table2[Sharpe Ratio]))/_xlfn.STDEV.P(Table2[Sharpe Ratio])</f>
        <v>-2.024807117184944</v>
      </c>
      <c r="AR7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7">
        <f>_xlfn.RANK.AVG(Table2[[#This Row],[1Y Return vs Nifty Z-Score]],Table2[1Y Return vs Nifty Z-Score])</f>
        <v>730</v>
      </c>
      <c r="AT727">
        <f>_xlfn.RANK.AVG(Table2[[#This Row],[6M Return vs Nifty Z-Score]],Table2[6M Return vs Nifty Z-Score])</f>
        <v>640</v>
      </c>
      <c r="AU727">
        <f>_xlfn.RANK.AVG(Table2[[#This Row],[Sharpe Ratio Z-Score]],Table2[Sharpe Ratio Z-Score])</f>
        <v>722</v>
      </c>
      <c r="AV727">
        <f>(Table2[[#This Row],[Rank 1Y]]+Table2[[#This Row],[Rank 6M]]+Table2[[#This Row],[Rank Sharpe]])/3</f>
        <v>697.33333333333337</v>
      </c>
    </row>
    <row r="728" spans="1:48" hidden="1" x14ac:dyDescent="0.3">
      <c r="A728" t="s">
        <v>2120</v>
      </c>
      <c r="B728" t="s">
        <v>2121</v>
      </c>
      <c r="C728" t="s">
        <v>3135</v>
      </c>
      <c r="D728" t="s">
        <v>54</v>
      </c>
      <c r="E728">
        <v>2916.7906952403901</v>
      </c>
      <c r="F728">
        <v>419.1</v>
      </c>
      <c r="G728">
        <v>-80.9034787272427</v>
      </c>
      <c r="H728">
        <f>(Table2[[#This Row],[1Y Return vs Nifty]]-AVERAGE(Table2[1Y Return vs Nifty]))/_xlfn.STDEV.P(Table2[1Y Return vs Nifty])</f>
        <v>-1.7814429022223526</v>
      </c>
      <c r="I728">
        <v>-24.937220856741199</v>
      </c>
      <c r="J728">
        <f>(Table2[[#This Row],[1M Return vs Nifty]]-AVERAGE(Table2[1M Return vs Nifty]))/_xlfn.STDEV.P(Table2[1M Return vs Nifty])</f>
        <v>-2.6935341562814825</v>
      </c>
      <c r="K728">
        <v>-59.423278555517001</v>
      </c>
      <c r="L728">
        <f>(Table2[[#This Row],[6M Return vs Nifty]]-AVERAGE(Table2[6M Return vs Nifty]))/_xlfn.STDEV.P(Table2[6M Return vs Nifty])</f>
        <v>-2.2666508423320839</v>
      </c>
      <c r="M728">
        <v>-12.5216952541748</v>
      </c>
      <c r="N728">
        <f>(Table2[[#This Row],[1W Return vs Nifty]]-AVERAGE(Table2[1W Return vs Nifty]))/_xlfn.STDEV.P(Table2[1W Return vs Nifty])</f>
        <v>-2.6242653893807955</v>
      </c>
      <c r="O728">
        <v>476.4</v>
      </c>
      <c r="P728">
        <v>541.42365948451402</v>
      </c>
      <c r="Q728">
        <v>695.62597456213302</v>
      </c>
      <c r="R728">
        <v>27.345213967966199</v>
      </c>
      <c r="S728" s="1">
        <f>(Table2[[#This Row],[Close Price]]-Table2[[#This Row],[20D EMA]])/Table2[[#This Row],[20D EMA]]</f>
        <v>-0.12027707808564223</v>
      </c>
      <c r="T728" s="1">
        <f>(Table2[[#This Row],[Close Price]]-Table2[[#This Row],[50D EMA]])/Table2[[#This Row],[50D EMA]]</f>
        <v>-0.22592965294678397</v>
      </c>
      <c r="U728" s="1">
        <f>(Table2[[#This Row],[Close Price]]-Table2[[#This Row],[200D EMA]])/Table2[[#This Row],[200D EMA]]</f>
        <v>-0.39752105969906365</v>
      </c>
      <c r="V728">
        <v>2.2257039638238298</v>
      </c>
      <c r="W728">
        <v>410.3</v>
      </c>
      <c r="X728">
        <v>421</v>
      </c>
      <c r="Y728">
        <v>372.4</v>
      </c>
      <c r="Z728">
        <v>463.7</v>
      </c>
      <c r="AA728">
        <v>410.3</v>
      </c>
      <c r="AB728">
        <v>421</v>
      </c>
      <c r="AC728" s="1">
        <f>(Table2[[#This Row],[Close Price]]/Table2[[#This Row],[Day Low]])-1</f>
        <v>2.1447721179624679E-2</v>
      </c>
      <c r="AD728" s="1">
        <f>(Table2[[#This Row],[Day High]]/Table2[[#This Row],[Close Price]])-1</f>
        <v>4.5335242185635671E-3</v>
      </c>
      <c r="AE728" s="1">
        <f>(Table2[[#This Row],[Close Price]]/Table2[[#This Row],[Current Week Low]])-1</f>
        <v>0.12540279269602594</v>
      </c>
      <c r="AF728" s="1">
        <f>(Table2[[#This Row],[Current Week High]]/Table2[[#This Row],[Close Price]])-1</f>
        <v>0.10641851586733475</v>
      </c>
      <c r="AG728" s="1">
        <f>(Table2[[#This Row],[Close Price]]/Table2[[#This Row],[Current Month Low]])-1</f>
        <v>2.1447721179624679E-2</v>
      </c>
      <c r="AH728" s="1">
        <f>(Table2[[#This Row],[Current Month High]]/Table2[[#This Row],[Close Price]])-1</f>
        <v>4.5335242185635671E-3</v>
      </c>
      <c r="AI728">
        <v>196.63564781675001</v>
      </c>
      <c r="AJ728">
        <v>12.5402792696025</v>
      </c>
      <c r="AK728" t="str">
        <f>IF(AND(Table2[[#This Row],[20D EMA]]&gt;Table2[[#This Row],[50D EMA]],Table2[[#This Row],[50D EMA]]&gt;Table2[[#This Row],[200D EMA]]),"Uptrend","Downtrend/NoTrend")</f>
        <v>Downtrend/NoTrend</v>
      </c>
      <c r="AL728">
        <v>-0.33</v>
      </c>
      <c r="AM728" t="s">
        <v>3180</v>
      </c>
      <c r="AN728">
        <v>-16.989999999999998</v>
      </c>
      <c r="AO728" t="s">
        <v>3180</v>
      </c>
      <c r="AP728">
        <v>-3.6094446563056999E-2</v>
      </c>
      <c r="AQ728">
        <f>(Table2[[#This Row],[Sharpe Ratio]]-AVERAGE(Table2[Sharpe Ratio]))/_xlfn.STDEV.P(Table2[Sharpe Ratio])</f>
        <v>-1.115805103541595</v>
      </c>
      <c r="AR7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8">
        <f>_xlfn.RANK.AVG(Table2[[#This Row],[1Y Return vs Nifty Z-Score]],Table2[1Y Return vs Nifty Z-Score])</f>
        <v>729</v>
      </c>
      <c r="AT728">
        <f>_xlfn.RANK.AVG(Table2[[#This Row],[6M Return vs Nifty Z-Score]],Table2[6M Return vs Nifty Z-Score])</f>
        <v>730</v>
      </c>
      <c r="AU728">
        <f>_xlfn.RANK.AVG(Table2[[#This Row],[Sharpe Ratio Z-Score]],Table2[Sharpe Ratio Z-Score])</f>
        <v>635</v>
      </c>
      <c r="AV728">
        <f>(Table2[[#This Row],[Rank 1Y]]+Table2[[#This Row],[Rank 6M]]+Table2[[#This Row],[Rank Sharpe]])/3</f>
        <v>698</v>
      </c>
    </row>
    <row r="729" spans="1:48" hidden="1" x14ac:dyDescent="0.3">
      <c r="A729" t="s">
        <v>323</v>
      </c>
      <c r="B729" t="s">
        <v>324</v>
      </c>
      <c r="C729" t="s">
        <v>3135</v>
      </c>
      <c r="D729" t="s">
        <v>24</v>
      </c>
      <c r="E729">
        <v>82211.928308183196</v>
      </c>
      <c r="F729">
        <v>1062.5</v>
      </c>
      <c r="G729">
        <v>-53.824868720477902</v>
      </c>
      <c r="H729">
        <f>(Table2[[#This Row],[1Y Return vs Nifty]]-AVERAGE(Table2[1Y Return vs Nifty]))/_xlfn.STDEV.P(Table2[1Y Return vs Nifty])</f>
        <v>-1.3239505944344143</v>
      </c>
      <c r="I729">
        <v>-21.182540560559101</v>
      </c>
      <c r="J729">
        <f>(Table2[[#This Row],[1M Return vs Nifty]]-AVERAGE(Table2[1M Return vs Nifty]))/_xlfn.STDEV.P(Table2[1M Return vs Nifty])</f>
        <v>-2.2923024378840013</v>
      </c>
      <c r="K729">
        <v>-36.929671968153599</v>
      </c>
      <c r="L729">
        <f>(Table2[[#This Row],[6M Return vs Nifty]]-AVERAGE(Table2[6M Return vs Nifty]))/_xlfn.STDEV.P(Table2[6M Return vs Nifty])</f>
        <v>-1.4841684338514767</v>
      </c>
      <c r="M729">
        <v>-8.8829750298715293</v>
      </c>
      <c r="N729">
        <f>(Table2[[#This Row],[1W Return vs Nifty]]-AVERAGE(Table2[1W Return vs Nifty]))/_xlfn.STDEV.P(Table2[1W Return vs Nifty])</f>
        <v>-1.9331702471709868</v>
      </c>
      <c r="O729">
        <v>1215.3800000000001</v>
      </c>
      <c r="P729">
        <v>1315.0611605618601</v>
      </c>
      <c r="Q729">
        <v>1405.10334818463</v>
      </c>
      <c r="R729">
        <v>15.844440951910601</v>
      </c>
      <c r="S729" s="1">
        <f>(Table2[[#This Row],[Close Price]]-Table2[[#This Row],[20D EMA]])/Table2[[#This Row],[20D EMA]]</f>
        <v>-0.12578781944741571</v>
      </c>
      <c r="T729" s="1">
        <f>(Table2[[#This Row],[Close Price]]-Table2[[#This Row],[50D EMA]])/Table2[[#This Row],[50D EMA]]</f>
        <v>-0.19205278669621215</v>
      </c>
      <c r="U729" s="1">
        <f>(Table2[[#This Row],[Close Price]]-Table2[[#This Row],[200D EMA]])/Table2[[#This Row],[200D EMA]]</f>
        <v>-0.24382786406940657</v>
      </c>
      <c r="V729">
        <v>2.2043250212302401</v>
      </c>
      <c r="W729">
        <v>1058.55</v>
      </c>
      <c r="X729">
        <v>1069.9000000000001</v>
      </c>
      <c r="Y729">
        <v>1018.1</v>
      </c>
      <c r="Z729">
        <v>1084.6500000000001</v>
      </c>
      <c r="AA729">
        <v>1058.55</v>
      </c>
      <c r="AB729">
        <v>1069.9000000000001</v>
      </c>
      <c r="AC729" s="1">
        <f>(Table2[[#This Row],[Close Price]]/Table2[[#This Row],[Day Low]])-1</f>
        <v>3.7315195314344685E-3</v>
      </c>
      <c r="AD729" s="1">
        <f>(Table2[[#This Row],[Day High]]/Table2[[#This Row],[Close Price]])-1</f>
        <v>6.9647058823529839E-3</v>
      </c>
      <c r="AE729" s="1">
        <f>(Table2[[#This Row],[Close Price]]/Table2[[#This Row],[Current Week Low]])-1</f>
        <v>4.3610647284156645E-2</v>
      </c>
      <c r="AF729" s="1">
        <f>(Table2[[#This Row],[Current Week High]]/Table2[[#This Row],[Close Price]])-1</f>
        <v>2.0847058823529441E-2</v>
      </c>
      <c r="AG729" s="1">
        <f>(Table2[[#This Row],[Close Price]]/Table2[[#This Row],[Current Month Low]])-1</f>
        <v>3.7315195314344685E-3</v>
      </c>
      <c r="AH729" s="1">
        <f>(Table2[[#This Row],[Current Month High]]/Table2[[#This Row],[Close Price]])-1</f>
        <v>6.9647058823529839E-3</v>
      </c>
      <c r="AI729">
        <v>59.482352941176401</v>
      </c>
      <c r="AJ729">
        <v>4.3610647284156601</v>
      </c>
      <c r="AK729" t="str">
        <f>IF(AND(Table2[[#This Row],[20D EMA]]&gt;Table2[[#This Row],[50D EMA]],Table2[[#This Row],[50D EMA]]&gt;Table2[[#This Row],[200D EMA]]),"Uptrend","Downtrend/NoTrend")</f>
        <v>Downtrend/NoTrend</v>
      </c>
      <c r="AL729">
        <v>-0.24</v>
      </c>
      <c r="AM729" t="s">
        <v>3180</v>
      </c>
      <c r="AN729">
        <v>-21.08</v>
      </c>
      <c r="AO729" t="s">
        <v>3180</v>
      </c>
      <c r="AP729">
        <v>-4.9202813469682E-2</v>
      </c>
      <c r="AQ729">
        <f>(Table2[[#This Row],[Sharpe Ratio]]-AVERAGE(Table2[Sharpe Ratio]))/_xlfn.STDEV.P(Table2[Sharpe Ratio])</f>
        <v>-1.2715251076335639</v>
      </c>
      <c r="AR7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9">
        <f>_xlfn.RANK.AVG(Table2[[#This Row],[1Y Return vs Nifty Z-Score]],Table2[1Y Return vs Nifty Z-Score])</f>
        <v>718</v>
      </c>
      <c r="AT729">
        <f>_xlfn.RANK.AVG(Table2[[#This Row],[6M Return vs Nifty Z-Score]],Table2[6M Return vs Nifty Z-Score])</f>
        <v>719</v>
      </c>
      <c r="AU729">
        <f>_xlfn.RANK.AVG(Table2[[#This Row],[Sharpe Ratio Z-Score]],Table2[Sharpe Ratio Z-Score])</f>
        <v>658</v>
      </c>
      <c r="AV729">
        <f>(Table2[[#This Row],[Rank 1Y]]+Table2[[#This Row],[Rank 6M]]+Table2[[#This Row],[Rank Sharpe]])/3</f>
        <v>698.33333333333337</v>
      </c>
    </row>
    <row r="730" spans="1:48" hidden="1" x14ac:dyDescent="0.3">
      <c r="A730" t="s">
        <v>1410</v>
      </c>
      <c r="B730" t="s">
        <v>1411</v>
      </c>
      <c r="C730" t="s">
        <v>3145</v>
      </c>
      <c r="D730" t="s">
        <v>86</v>
      </c>
      <c r="E730">
        <v>7607.1297317539202</v>
      </c>
      <c r="F730">
        <v>262.05</v>
      </c>
      <c r="G730">
        <v>-68.271030953191399</v>
      </c>
      <c r="H730">
        <f>(Table2[[#This Row],[1Y Return vs Nifty]]-AVERAGE(Table2[1Y Return vs Nifty]))/_xlfn.STDEV.P(Table2[1Y Return vs Nifty])</f>
        <v>-1.5680180741489191</v>
      </c>
      <c r="I730">
        <v>-5.9456881574627598</v>
      </c>
      <c r="J730">
        <f>(Table2[[#This Row],[1M Return vs Nifty]]-AVERAGE(Table2[1M Return vs Nifty]))/_xlfn.STDEV.P(Table2[1M Return vs Nifty])</f>
        <v>-0.66406567991566567</v>
      </c>
      <c r="K730">
        <v>-23.756111713066801</v>
      </c>
      <c r="L730">
        <f>(Table2[[#This Row],[6M Return vs Nifty]]-AVERAGE(Table2[6M Return vs Nifty]))/_xlfn.STDEV.P(Table2[6M Return vs Nifty])</f>
        <v>-1.0259013650900062</v>
      </c>
      <c r="M730">
        <v>2.2607423791617198</v>
      </c>
      <c r="N730">
        <f>(Table2[[#This Row],[1W Return vs Nifty]]-AVERAGE(Table2[1W Return vs Nifty]))/_xlfn.STDEV.P(Table2[1W Return vs Nifty])</f>
        <v>0.18333459321321341</v>
      </c>
      <c r="O730">
        <v>264.14999999999998</v>
      </c>
      <c r="P730">
        <v>276.943336294223</v>
      </c>
      <c r="Q730">
        <v>318.36682040336302</v>
      </c>
      <c r="R730">
        <v>39.591798519402701</v>
      </c>
      <c r="S730" s="1">
        <f>(Table2[[#This Row],[Close Price]]-Table2[[#This Row],[20D EMA]])/Table2[[#This Row],[20D EMA]]</f>
        <v>-7.9500283929584172E-3</v>
      </c>
      <c r="T730" s="1">
        <f>(Table2[[#This Row],[Close Price]]-Table2[[#This Row],[50D EMA]])/Table2[[#This Row],[50D EMA]]</f>
        <v>-5.3777557869817805E-2</v>
      </c>
      <c r="U730" s="1">
        <f>(Table2[[#This Row],[Close Price]]-Table2[[#This Row],[200D EMA]])/Table2[[#This Row],[200D EMA]]</f>
        <v>-0.17689286946425814</v>
      </c>
      <c r="V730">
        <v>1.40402289368878</v>
      </c>
      <c r="W730">
        <v>258.35000000000002</v>
      </c>
      <c r="X730">
        <v>263.60000000000002</v>
      </c>
      <c r="Y730">
        <v>235.4</v>
      </c>
      <c r="Z730">
        <v>263.60000000000002</v>
      </c>
      <c r="AA730">
        <v>258.35000000000002</v>
      </c>
      <c r="AB730">
        <v>263.60000000000002</v>
      </c>
      <c r="AC730" s="1">
        <f>(Table2[[#This Row],[Close Price]]/Table2[[#This Row],[Day Low]])-1</f>
        <v>1.4321656667311666E-2</v>
      </c>
      <c r="AD730" s="1">
        <f>(Table2[[#This Row],[Day High]]/Table2[[#This Row],[Close Price]])-1</f>
        <v>5.9149017363098189E-3</v>
      </c>
      <c r="AE730" s="1">
        <f>(Table2[[#This Row],[Close Price]]/Table2[[#This Row],[Current Week Low]])-1</f>
        <v>0.11321155480033984</v>
      </c>
      <c r="AF730" s="1">
        <f>(Table2[[#This Row],[Current Week High]]/Table2[[#This Row],[Close Price]])-1</f>
        <v>5.9149017363098189E-3</v>
      </c>
      <c r="AG730" s="1">
        <f>(Table2[[#This Row],[Close Price]]/Table2[[#This Row],[Current Month Low]])-1</f>
        <v>1.4321656667311666E-2</v>
      </c>
      <c r="AH730" s="1">
        <f>(Table2[[#This Row],[Current Month High]]/Table2[[#This Row],[Close Price]])-1</f>
        <v>5.9149017363098189E-3</v>
      </c>
      <c r="AI730">
        <v>72.524327418431596</v>
      </c>
      <c r="AJ730">
        <v>11.3211554800339</v>
      </c>
      <c r="AK730" t="str">
        <f>IF(AND(Table2[[#This Row],[20D EMA]]&gt;Table2[[#This Row],[50D EMA]],Table2[[#This Row],[50D EMA]]&gt;Table2[[#This Row],[200D EMA]]),"Uptrend","Downtrend/NoTrend")</f>
        <v>Downtrend/NoTrend</v>
      </c>
      <c r="AL730">
        <v>-0.11</v>
      </c>
      <c r="AM730" t="s">
        <v>3180</v>
      </c>
      <c r="AN730">
        <v>-6.66</v>
      </c>
      <c r="AO730" t="s">
        <v>3180</v>
      </c>
      <c r="AP730">
        <v>-0.10973816623810401</v>
      </c>
      <c r="AQ730">
        <f>(Table2[[#This Row],[Sharpe Ratio]]-AVERAGE(Table2[Sharpe Ratio]))/_xlfn.STDEV.P(Table2[Sharpe Ratio])</f>
        <v>-1.9906509490107407</v>
      </c>
      <c r="AR7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0">
        <f>_xlfn.RANK.AVG(Table2[[#This Row],[1Y Return vs Nifty Z-Score]],Table2[1Y Return vs Nifty Z-Score])</f>
        <v>728</v>
      </c>
      <c r="AT730">
        <f>_xlfn.RANK.AVG(Table2[[#This Row],[6M Return vs Nifty Z-Score]],Table2[6M Return vs Nifty Z-Score])</f>
        <v>658</v>
      </c>
      <c r="AU730">
        <f>_xlfn.RANK.AVG(Table2[[#This Row],[Sharpe Ratio Z-Score]],Table2[Sharpe Ratio Z-Score])</f>
        <v>719</v>
      </c>
      <c r="AV730">
        <f>(Table2[[#This Row],[Rank 1Y]]+Table2[[#This Row],[Rank 6M]]+Table2[[#This Row],[Rank Sharpe]])/3</f>
        <v>701.66666666666663</v>
      </c>
    </row>
    <row r="731" spans="1:48" hidden="1" x14ac:dyDescent="0.3">
      <c r="A731" t="s">
        <v>1674</v>
      </c>
      <c r="B731" t="s">
        <v>1675</v>
      </c>
      <c r="C731" t="s">
        <v>3146</v>
      </c>
      <c r="D731" t="s">
        <v>470</v>
      </c>
      <c r="E731">
        <v>5229.4626511971601</v>
      </c>
      <c r="F731">
        <v>482.65</v>
      </c>
      <c r="G731">
        <v>-50.487710177981299</v>
      </c>
      <c r="H731">
        <f>(Table2[[#This Row],[1Y Return vs Nifty]]-AVERAGE(Table2[1Y Return vs Nifty]))/_xlfn.STDEV.P(Table2[1Y Return vs Nifty])</f>
        <v>-1.2675694004706328</v>
      </c>
      <c r="I731">
        <v>-10.2866062158361</v>
      </c>
      <c r="J731">
        <f>(Table2[[#This Row],[1M Return vs Nifty]]-AVERAGE(Table2[1M Return vs Nifty]))/_xlfn.STDEV.P(Table2[1M Return vs Nifty])</f>
        <v>-1.1279437932545915</v>
      </c>
      <c r="K731">
        <v>-31.612030862969402</v>
      </c>
      <c r="L731">
        <f>(Table2[[#This Row],[6M Return vs Nifty]]-AVERAGE(Table2[6M Return vs Nifty]))/_xlfn.STDEV.P(Table2[6M Return vs Nifty])</f>
        <v>-1.299184287211445</v>
      </c>
      <c r="M731">
        <v>-7.6825309109453697</v>
      </c>
      <c r="N731">
        <f>(Table2[[#This Row],[1W Return vs Nifty]]-AVERAGE(Table2[1W Return vs Nifty]))/_xlfn.STDEV.P(Table2[1W Return vs Nifty])</f>
        <v>-1.705172201719978</v>
      </c>
      <c r="O731">
        <v>515.96</v>
      </c>
      <c r="P731">
        <v>549.68159958058004</v>
      </c>
      <c r="Q731">
        <v>606.32667012283503</v>
      </c>
      <c r="R731">
        <v>11.8302055007095</v>
      </c>
      <c r="S731" s="1">
        <f>(Table2[[#This Row],[Close Price]]-Table2[[#This Row],[20D EMA]])/Table2[[#This Row],[20D EMA]]</f>
        <v>-6.4559268160322619E-2</v>
      </c>
      <c r="T731" s="1">
        <f>(Table2[[#This Row],[Close Price]]-Table2[[#This Row],[50D EMA]])/Table2[[#This Row],[50D EMA]]</f>
        <v>-0.12194623147605223</v>
      </c>
      <c r="U731" s="1">
        <f>(Table2[[#This Row],[Close Price]]-Table2[[#This Row],[200D EMA]])/Table2[[#This Row],[200D EMA]]</f>
        <v>-0.20397695865461357</v>
      </c>
      <c r="V731">
        <v>0.93047589263580199</v>
      </c>
      <c r="W731">
        <v>477.25</v>
      </c>
      <c r="X731">
        <v>487.35</v>
      </c>
      <c r="Y731">
        <v>470.35</v>
      </c>
      <c r="Z731">
        <v>505.95</v>
      </c>
      <c r="AA731">
        <v>477.25</v>
      </c>
      <c r="AB731">
        <v>487.35</v>
      </c>
      <c r="AC731" s="1">
        <f>(Table2[[#This Row],[Close Price]]/Table2[[#This Row],[Day Low]])-1</f>
        <v>1.131482451545307E-2</v>
      </c>
      <c r="AD731" s="1">
        <f>(Table2[[#This Row],[Day High]]/Table2[[#This Row],[Close Price]])-1</f>
        <v>9.7379053144102112E-3</v>
      </c>
      <c r="AE731" s="1">
        <f>(Table2[[#This Row],[Close Price]]/Table2[[#This Row],[Current Week Low]])-1</f>
        <v>2.6150738811523189E-2</v>
      </c>
      <c r="AF731" s="1">
        <f>(Table2[[#This Row],[Current Week High]]/Table2[[#This Row],[Close Price]])-1</f>
        <v>4.8275147622500736E-2</v>
      </c>
      <c r="AG731" s="1">
        <f>(Table2[[#This Row],[Close Price]]/Table2[[#This Row],[Current Month Low]])-1</f>
        <v>1.131482451545307E-2</v>
      </c>
      <c r="AH731" s="1">
        <f>(Table2[[#This Row],[Current Month High]]/Table2[[#This Row],[Close Price]])-1</f>
        <v>9.7379053144102112E-3</v>
      </c>
      <c r="AI731">
        <v>60.779032425152799</v>
      </c>
      <c r="AJ731">
        <v>2.61507388115231</v>
      </c>
      <c r="AK731" t="str">
        <f>IF(AND(Table2[[#This Row],[20D EMA]]&gt;Table2[[#This Row],[50D EMA]],Table2[[#This Row],[50D EMA]]&gt;Table2[[#This Row],[200D EMA]]),"Uptrend","Downtrend/NoTrend")</f>
        <v>Downtrend/NoTrend</v>
      </c>
      <c r="AL731">
        <v>-0.17</v>
      </c>
      <c r="AM731" t="s">
        <v>3180</v>
      </c>
      <c r="AN731">
        <v>-10.83</v>
      </c>
      <c r="AO731" t="s">
        <v>3180</v>
      </c>
      <c r="AP731">
        <v>-0.108722637149595</v>
      </c>
      <c r="AQ731">
        <f>(Table2[[#This Row],[Sharpe Ratio]]-AVERAGE(Table2[Sharpe Ratio]))/_xlfn.STDEV.P(Table2[Sharpe Ratio])</f>
        <v>-1.9785870363246978</v>
      </c>
      <c r="AR7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1">
        <f>_xlfn.RANK.AVG(Table2[[#This Row],[1Y Return vs Nifty Z-Score]],Table2[1Y Return vs Nifty Z-Score])</f>
        <v>711</v>
      </c>
      <c r="AT731">
        <f>_xlfn.RANK.AVG(Table2[[#This Row],[6M Return vs Nifty Z-Score]],Table2[6M Return vs Nifty Z-Score])</f>
        <v>699</v>
      </c>
      <c r="AU731">
        <f>_xlfn.RANK.AVG(Table2[[#This Row],[Sharpe Ratio Z-Score]],Table2[Sharpe Ratio Z-Score])</f>
        <v>718</v>
      </c>
      <c r="AV731">
        <f>(Table2[[#This Row],[Rank 1Y]]+Table2[[#This Row],[Rank 6M]]+Table2[[#This Row],[Rank Sharpe]])/3</f>
        <v>709.33333333333337</v>
      </c>
    </row>
    <row r="732" spans="1:48" hidden="1" x14ac:dyDescent="0.3">
      <c r="A732" t="s">
        <v>1713</v>
      </c>
      <c r="B732" t="s">
        <v>1714</v>
      </c>
      <c r="C732" t="s">
        <v>3145</v>
      </c>
      <c r="D732" t="s">
        <v>463</v>
      </c>
      <c r="E732">
        <v>4904.5461723640301</v>
      </c>
      <c r="F732">
        <v>292.55</v>
      </c>
      <c r="G732">
        <v>-56.9230664560883</v>
      </c>
      <c r="H732">
        <f>(Table2[[#This Row],[1Y Return vs Nifty]]-AVERAGE(Table2[1Y Return vs Nifty]))/_xlfn.STDEV.P(Table2[1Y Return vs Nifty])</f>
        <v>-1.3762945526986556</v>
      </c>
      <c r="I732">
        <v>1.2043886149152301</v>
      </c>
      <c r="J732">
        <f>(Table2[[#This Row],[1M Return vs Nifty]]-AVERAGE(Table2[1M Return vs Nifty]))/_xlfn.STDEV.P(Table2[1M Return vs Nifty])</f>
        <v>0.10000405805171279</v>
      </c>
      <c r="K732">
        <v>-36.622866100219099</v>
      </c>
      <c r="L732">
        <f>(Table2[[#This Row],[6M Return vs Nifty]]-AVERAGE(Table2[6M Return vs Nifty]))/_xlfn.STDEV.P(Table2[6M Return vs Nifty])</f>
        <v>-1.4734956147308542</v>
      </c>
      <c r="M732">
        <v>3.64471864195637</v>
      </c>
      <c r="N732">
        <f>(Table2[[#This Row],[1W Return vs Nifty]]-AVERAGE(Table2[1W Return vs Nifty]))/_xlfn.STDEV.P(Table2[1W Return vs Nifty])</f>
        <v>0.44619054618338383</v>
      </c>
      <c r="O732">
        <v>291.64999999999998</v>
      </c>
      <c r="P732">
        <v>301.372817780128</v>
      </c>
      <c r="Q732">
        <v>340.09634494596497</v>
      </c>
      <c r="R732">
        <v>45.388589529376198</v>
      </c>
      <c r="S732" s="1">
        <f>(Table2[[#This Row],[Close Price]]-Table2[[#This Row],[20D EMA]])/Table2[[#This Row],[20D EMA]]</f>
        <v>3.0858906223213928E-3</v>
      </c>
      <c r="T732" s="1">
        <f>(Table2[[#This Row],[Close Price]]-Table2[[#This Row],[50D EMA]])/Table2[[#This Row],[50D EMA]]</f>
        <v>-2.9275426513630826E-2</v>
      </c>
      <c r="U732" s="1">
        <f>(Table2[[#This Row],[Close Price]]-Table2[[#This Row],[200D EMA]])/Table2[[#This Row],[200D EMA]]</f>
        <v>-0.1398025755128865</v>
      </c>
      <c r="V732">
        <v>0.39453927993607901</v>
      </c>
      <c r="W732">
        <v>289.14999999999998</v>
      </c>
      <c r="X732">
        <v>298.60000000000002</v>
      </c>
      <c r="Y732">
        <v>275.89999999999998</v>
      </c>
      <c r="Z732">
        <v>298.60000000000002</v>
      </c>
      <c r="AA732">
        <v>289.14999999999998</v>
      </c>
      <c r="AB732">
        <v>298.60000000000002</v>
      </c>
      <c r="AC732" s="1">
        <f>(Table2[[#This Row],[Close Price]]/Table2[[#This Row],[Day Low]])-1</f>
        <v>1.1758602801314355E-2</v>
      </c>
      <c r="AD732" s="1">
        <f>(Table2[[#This Row],[Day High]]/Table2[[#This Row],[Close Price]])-1</f>
        <v>2.0680225602461189E-2</v>
      </c>
      <c r="AE732" s="1">
        <f>(Table2[[#This Row],[Close Price]]/Table2[[#This Row],[Current Week Low]])-1</f>
        <v>6.0347952156578621E-2</v>
      </c>
      <c r="AF732" s="1">
        <f>(Table2[[#This Row],[Current Week High]]/Table2[[#This Row],[Close Price]])-1</f>
        <v>2.0680225602461189E-2</v>
      </c>
      <c r="AG732" s="1">
        <f>(Table2[[#This Row],[Close Price]]/Table2[[#This Row],[Current Month Low]])-1</f>
        <v>1.1758602801314355E-2</v>
      </c>
      <c r="AH732" s="1">
        <f>(Table2[[#This Row],[Current Month High]]/Table2[[#This Row],[Close Price]])-1</f>
        <v>2.0680225602461189E-2</v>
      </c>
      <c r="AI732">
        <v>85.404204409502597</v>
      </c>
      <c r="AJ732">
        <v>11.383971064153799</v>
      </c>
      <c r="AK732" t="str">
        <f>IF(AND(Table2[[#This Row],[20D EMA]]&gt;Table2[[#This Row],[50D EMA]],Table2[[#This Row],[50D EMA]]&gt;Table2[[#This Row],[200D EMA]]),"Uptrend","Downtrend/NoTrend")</f>
        <v>Downtrend/NoTrend</v>
      </c>
      <c r="AL732">
        <v>0</v>
      </c>
      <c r="AM732" t="s">
        <v>3182</v>
      </c>
      <c r="AN732">
        <v>-2.09</v>
      </c>
      <c r="AO732" t="s">
        <v>3180</v>
      </c>
      <c r="AP732">
        <v>-9.3594062433905001E-2</v>
      </c>
      <c r="AQ732">
        <f>(Table2[[#This Row],[Sharpe Ratio]]-AVERAGE(Table2[Sharpe Ratio]))/_xlfn.STDEV.P(Table2[Sharpe Ratio])</f>
        <v>-1.7988681031109608</v>
      </c>
      <c r="AR7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2">
        <f>_xlfn.RANK.AVG(Table2[[#This Row],[1Y Return vs Nifty Z-Score]],Table2[1Y Return vs Nifty Z-Score])</f>
        <v>721</v>
      </c>
      <c r="AT732">
        <f>_xlfn.RANK.AVG(Table2[[#This Row],[6M Return vs Nifty Z-Score]],Table2[6M Return vs Nifty Z-Score])</f>
        <v>715</v>
      </c>
      <c r="AU732">
        <f>_xlfn.RANK.AVG(Table2[[#This Row],[Sharpe Ratio Z-Score]],Table2[Sharpe Ratio Z-Score])</f>
        <v>707</v>
      </c>
      <c r="AV732">
        <f>(Table2[[#This Row],[Rank 1Y]]+Table2[[#This Row],[Rank 6M]]+Table2[[#This Row],[Rank Sharpe]])/3</f>
        <v>714.33333333333337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ECF9E-9985-4ED9-9170-321C0EA63515}">
  <dimension ref="A1:R1478"/>
  <sheetViews>
    <sheetView topLeftCell="E899" workbookViewId="0">
      <selection sqref="A1:Q1123"/>
    </sheetView>
  </sheetViews>
  <sheetFormatPr defaultRowHeight="14.4" x14ac:dyDescent="0.3"/>
  <cols>
    <col min="1" max="1" width="48.5546875" bestFit="1" customWidth="1"/>
    <col min="2" max="2" width="14.109375" bestFit="1" customWidth="1"/>
    <col min="3" max="3" width="31.88671875" bestFit="1" customWidth="1"/>
    <col min="4" max="4" width="42.44140625" bestFit="1" customWidth="1"/>
    <col min="5" max="5" width="13" bestFit="1" customWidth="1"/>
    <col min="6" max="6" width="12.6640625" bestFit="1" customWidth="1"/>
    <col min="7" max="7" width="18.5546875" bestFit="1" customWidth="1"/>
    <col min="8" max="9" width="19.44140625" bestFit="1" customWidth="1"/>
    <col min="10" max="10" width="19.5546875" bestFit="1" customWidth="1"/>
    <col min="11" max="11" width="12.6640625" bestFit="1" customWidth="1"/>
    <col min="12" max="12" width="12" bestFit="1" customWidth="1"/>
    <col min="13" max="13" width="23.88671875" bestFit="1" customWidth="1"/>
    <col min="14" max="14" width="17.6640625" bestFit="1" customWidth="1"/>
    <col min="15" max="15" width="23.77734375" bestFit="1" customWidth="1"/>
    <col min="16" max="16" width="23.33203125" bestFit="1" customWidth="1"/>
    <col min="17" max="17" width="14" bestFit="1" customWidth="1"/>
  </cols>
  <sheetData>
    <row r="1" spans="1:17" x14ac:dyDescent="0.3">
      <c r="A1" t="s">
        <v>0</v>
      </c>
      <c r="B1" t="s">
        <v>1</v>
      </c>
      <c r="C1" t="s">
        <v>3132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">
        <v>3133</v>
      </c>
      <c r="D2" t="s">
        <v>18</v>
      </c>
      <c r="E2">
        <v>1802172.39345152</v>
      </c>
      <c r="F2">
        <v>1338.65</v>
      </c>
      <c r="G2">
        <v>-11.4546367478279</v>
      </c>
      <c r="H2">
        <v>-4.3019761940147303</v>
      </c>
      <c r="I2">
        <v>-16.239446337511499</v>
      </c>
      <c r="J2">
        <v>-1.40560990227494</v>
      </c>
      <c r="K2">
        <v>1409.6255882376699</v>
      </c>
      <c r="L2">
        <v>1418.2574392486399</v>
      </c>
      <c r="M2">
        <v>40.260441077626098</v>
      </c>
      <c r="N2">
        <v>0.89957880527471201</v>
      </c>
      <c r="O2">
        <v>20.1807791431666</v>
      </c>
      <c r="P2">
        <v>17.673171589310801</v>
      </c>
      <c r="Q2">
        <v>-2.2553031439509999E-2</v>
      </c>
    </row>
    <row r="3" spans="1:17" x14ac:dyDescent="0.3">
      <c r="A3" t="s">
        <v>19</v>
      </c>
      <c r="B3" t="s">
        <v>20</v>
      </c>
      <c r="C3" t="s">
        <v>3134</v>
      </c>
      <c r="D3" t="s">
        <v>21</v>
      </c>
      <c r="E3">
        <v>1435495.4812938301</v>
      </c>
      <c r="F3">
        <v>3984.2</v>
      </c>
      <c r="G3">
        <v>-8.3684250687634698</v>
      </c>
      <c r="H3">
        <v>-1.40452640919029</v>
      </c>
      <c r="I3">
        <v>-4.3888491476242297</v>
      </c>
      <c r="J3">
        <v>-2.41310304457103</v>
      </c>
      <c r="K3">
        <v>4195.9137723712001</v>
      </c>
      <c r="L3">
        <v>4055.0613744553202</v>
      </c>
      <c r="M3">
        <v>43.115531494667799</v>
      </c>
      <c r="N3">
        <v>0.876028657181538</v>
      </c>
      <c r="O3">
        <v>15.2615330555694</v>
      </c>
      <c r="P3">
        <v>20.332225913621201</v>
      </c>
      <c r="Q3">
        <v>-2.0904690743419999E-2</v>
      </c>
    </row>
    <row r="4" spans="1:17" x14ac:dyDescent="0.3">
      <c r="A4" t="s">
        <v>22</v>
      </c>
      <c r="B4" t="s">
        <v>23</v>
      </c>
      <c r="C4" t="s">
        <v>3135</v>
      </c>
      <c r="D4" t="s">
        <v>24</v>
      </c>
      <c r="E4">
        <v>1326048.51924574</v>
      </c>
      <c r="F4">
        <v>1737.3</v>
      </c>
      <c r="G4">
        <v>-10.167730172647699</v>
      </c>
      <c r="H4">
        <v>5.6620566231556797</v>
      </c>
      <c r="I4">
        <v>5.8639828950200199</v>
      </c>
      <c r="J4">
        <v>-1.6106576657178699</v>
      </c>
      <c r="K4">
        <v>1691.2286321223501</v>
      </c>
      <c r="L4">
        <v>1617.21681435493</v>
      </c>
      <c r="M4">
        <v>56.377786928704502</v>
      </c>
      <c r="N4">
        <v>0.76140500338467898</v>
      </c>
      <c r="O4">
        <v>3.2636850284924801</v>
      </c>
      <c r="P4">
        <v>27.4100693043892</v>
      </c>
      <c r="Q4">
        <v>-5.4260308095530001E-2</v>
      </c>
    </row>
    <row r="5" spans="1:17" x14ac:dyDescent="0.3">
      <c r="A5" t="s">
        <v>25</v>
      </c>
      <c r="B5" t="s">
        <v>26</v>
      </c>
      <c r="C5" t="s">
        <v>3136</v>
      </c>
      <c r="D5" t="s">
        <v>27</v>
      </c>
      <c r="E5">
        <v>964588.86999226396</v>
      </c>
      <c r="F5">
        <v>1616.45</v>
      </c>
      <c r="G5">
        <v>48.5487721134377</v>
      </c>
      <c r="H5">
        <v>-0.21795776417982499</v>
      </c>
      <c r="I5">
        <v>16.4378385868485</v>
      </c>
      <c r="J5">
        <v>-4.2478098057353497</v>
      </c>
      <c r="K5">
        <v>1632.9866437835401</v>
      </c>
      <c r="L5">
        <v>1411.5749754389501</v>
      </c>
      <c r="M5">
        <v>24.746968542447799</v>
      </c>
      <c r="N5">
        <v>0.61722851111452304</v>
      </c>
      <c r="O5">
        <v>10.0559868848402</v>
      </c>
      <c r="P5">
        <v>80.518175219163496</v>
      </c>
      <c r="Q5">
        <v>0.16332606028221899</v>
      </c>
    </row>
    <row r="6" spans="1:17" x14ac:dyDescent="0.3">
      <c r="A6" t="s">
        <v>28</v>
      </c>
      <c r="B6" t="s">
        <v>29</v>
      </c>
      <c r="C6" t="s">
        <v>3135</v>
      </c>
      <c r="D6" t="s">
        <v>24</v>
      </c>
      <c r="E6">
        <v>911412.34546973102</v>
      </c>
      <c r="F6">
        <v>1291.8</v>
      </c>
      <c r="G6">
        <v>13.336339865882</v>
      </c>
      <c r="H6">
        <v>7.1744981416295603</v>
      </c>
      <c r="I6">
        <v>5.8521876963205504</v>
      </c>
      <c r="J6">
        <v>2.71628114290804</v>
      </c>
      <c r="K6">
        <v>1255.4064487175001</v>
      </c>
      <c r="L6">
        <v>1162.66556363781</v>
      </c>
      <c r="M6">
        <v>66.158673360446102</v>
      </c>
      <c r="N6">
        <v>1.0838365939861501</v>
      </c>
      <c r="O6">
        <v>5.4613717293698603</v>
      </c>
      <c r="P6">
        <v>42.065324975255699</v>
      </c>
      <c r="Q6">
        <v>9.1358205196656994E-2</v>
      </c>
    </row>
    <row r="7" spans="1:17" x14ac:dyDescent="0.3">
      <c r="A7" t="s">
        <v>30</v>
      </c>
      <c r="B7" t="s">
        <v>31</v>
      </c>
      <c r="C7" t="s">
        <v>3135</v>
      </c>
      <c r="D7" t="s">
        <v>32</v>
      </c>
      <c r="E7">
        <v>731831.92189932999</v>
      </c>
      <c r="F7">
        <v>821.2</v>
      </c>
      <c r="G7">
        <v>16.9951546892129</v>
      </c>
      <c r="H7">
        <v>9.4576427716911304</v>
      </c>
      <c r="I7">
        <v>-8.5844988956286592</v>
      </c>
      <c r="J7">
        <v>2.3935176309735802</v>
      </c>
      <c r="K7">
        <v>805.64427132009996</v>
      </c>
      <c r="L7">
        <v>774.49166636823304</v>
      </c>
      <c r="M7">
        <v>61.056993296949798</v>
      </c>
      <c r="N7">
        <v>0.89484270129474397</v>
      </c>
      <c r="O7">
        <v>11.0569897710667</v>
      </c>
      <c r="P7">
        <v>47.923984508691298</v>
      </c>
      <c r="Q7">
        <v>5.0896262534650002E-2</v>
      </c>
    </row>
    <row r="8" spans="1:17" x14ac:dyDescent="0.3">
      <c r="A8" t="s">
        <v>33</v>
      </c>
      <c r="B8" t="s">
        <v>34</v>
      </c>
      <c r="C8" t="s">
        <v>3134</v>
      </c>
      <c r="D8" t="s">
        <v>21</v>
      </c>
      <c r="E8">
        <v>727674.77874646802</v>
      </c>
      <c r="F8">
        <v>1760.85</v>
      </c>
      <c r="G8">
        <v>2.0428793965417298</v>
      </c>
      <c r="H8">
        <v>-1.1691145089211299</v>
      </c>
      <c r="I8">
        <v>16.971786420782099</v>
      </c>
      <c r="J8">
        <v>-6.2049882364350504</v>
      </c>
      <c r="K8">
        <v>1864.9586727155599</v>
      </c>
      <c r="L8">
        <v>1708.0314133059901</v>
      </c>
      <c r="M8">
        <v>25.4239170430154</v>
      </c>
      <c r="N8">
        <v>0.87092015017943503</v>
      </c>
      <c r="O8">
        <v>13.0959479796689</v>
      </c>
      <c r="P8">
        <v>30.274109421817698</v>
      </c>
      <c r="Q8">
        <v>-3.6561978102467002E-2</v>
      </c>
    </row>
    <row r="9" spans="1:17" x14ac:dyDescent="0.3">
      <c r="A9" t="s">
        <v>35</v>
      </c>
      <c r="B9" t="s">
        <v>36</v>
      </c>
      <c r="C9" t="s">
        <v>3137</v>
      </c>
      <c r="D9" t="s">
        <v>37</v>
      </c>
      <c r="E9">
        <v>611335.58368480101</v>
      </c>
      <c r="F9">
        <v>490.3</v>
      </c>
      <c r="G9">
        <v>-13.461405436529899</v>
      </c>
      <c r="H9">
        <v>0.13959955981407199</v>
      </c>
      <c r="I9">
        <v>4.1673511383800399</v>
      </c>
      <c r="J9">
        <v>2.1997109326313899</v>
      </c>
      <c r="K9">
        <v>493.87068783232598</v>
      </c>
      <c r="L9">
        <v>467.00258763435198</v>
      </c>
      <c r="M9">
        <v>55.1919966355822</v>
      </c>
      <c r="N9">
        <v>0.96488620091190203</v>
      </c>
      <c r="O9">
        <v>7.7911482765653703</v>
      </c>
      <c r="P9">
        <v>22.774508576436698</v>
      </c>
      <c r="Q9">
        <v>0.13174902896569901</v>
      </c>
    </row>
    <row r="10" spans="1:17" x14ac:dyDescent="0.3">
      <c r="A10" t="s">
        <v>38</v>
      </c>
      <c r="B10" t="s">
        <v>39</v>
      </c>
      <c r="C10" t="s">
        <v>3137</v>
      </c>
      <c r="D10" t="s">
        <v>40</v>
      </c>
      <c r="E10">
        <v>593901.173507759</v>
      </c>
      <c r="F10">
        <v>2537.5</v>
      </c>
      <c r="G10">
        <v>-25.3514248293185</v>
      </c>
      <c r="H10">
        <v>-8.6847956264646502</v>
      </c>
      <c r="I10">
        <v>6.4600516638952001</v>
      </c>
      <c r="J10">
        <v>0.53216036547614798</v>
      </c>
      <c r="K10">
        <v>2729.9043886291101</v>
      </c>
      <c r="L10">
        <v>2620.4353173200898</v>
      </c>
      <c r="M10">
        <v>28.041394168511601</v>
      </c>
      <c r="N10">
        <v>1.161745813242</v>
      </c>
      <c r="O10">
        <v>19.605911330049199</v>
      </c>
      <c r="P10">
        <v>16.825119127091899</v>
      </c>
      <c r="Q10">
        <v>-4.7604331331776002E-2</v>
      </c>
    </row>
    <row r="11" spans="1:17" x14ac:dyDescent="0.3">
      <c r="A11" t="s">
        <v>41</v>
      </c>
      <c r="B11" t="s">
        <v>42</v>
      </c>
      <c r="C11" t="s">
        <v>3135</v>
      </c>
      <c r="D11" t="s">
        <v>43</v>
      </c>
      <c r="E11">
        <v>583696.98189947498</v>
      </c>
      <c r="F11">
        <v>930.35</v>
      </c>
      <c r="G11">
        <v>27.067612316331498</v>
      </c>
      <c r="H11">
        <v>-2.8502759892824301</v>
      </c>
      <c r="I11">
        <v>-14.404151039382199</v>
      </c>
      <c r="J11">
        <v>0.90640622265843096</v>
      </c>
      <c r="K11">
        <v>980.15531260522698</v>
      </c>
      <c r="L11">
        <v>963.590652484119</v>
      </c>
      <c r="M11">
        <v>50.919233584548998</v>
      </c>
      <c r="N11">
        <v>0.52914896433662695</v>
      </c>
      <c r="O11">
        <v>31.348417262320599</v>
      </c>
      <c r="P11">
        <v>55.5119097367321</v>
      </c>
      <c r="Q11">
        <v>-3.4254459825753002E-2</v>
      </c>
    </row>
    <row r="12" spans="1:17" x14ac:dyDescent="0.3">
      <c r="A12" t="s">
        <v>44</v>
      </c>
      <c r="B12" t="s">
        <v>45</v>
      </c>
      <c r="C12" t="s">
        <v>3138</v>
      </c>
      <c r="D12" t="s">
        <v>46</v>
      </c>
      <c r="E12">
        <v>498001.00857175398</v>
      </c>
      <c r="F12">
        <v>3626.35</v>
      </c>
      <c r="G12">
        <v>-2.7411786552430999</v>
      </c>
      <c r="H12">
        <v>3.7572654200211102</v>
      </c>
      <c r="I12">
        <v>-6.7723611286679297</v>
      </c>
      <c r="J12">
        <v>5.1570854386646703</v>
      </c>
      <c r="K12">
        <v>3562.3681424704801</v>
      </c>
      <c r="L12">
        <v>3483.2749964182899</v>
      </c>
      <c r="M12">
        <v>39.7445985181403</v>
      </c>
      <c r="N12">
        <v>1.1167747702498301</v>
      </c>
      <c r="O12">
        <v>8.0949163759703193</v>
      </c>
      <c r="P12">
        <v>26.307448494453201</v>
      </c>
      <c r="Q12">
        <v>8.9137061029044007E-2</v>
      </c>
    </row>
    <row r="13" spans="1:17" x14ac:dyDescent="0.3">
      <c r="A13" t="s">
        <v>47</v>
      </c>
      <c r="B13" t="s">
        <v>48</v>
      </c>
      <c r="C13" t="s">
        <v>3134</v>
      </c>
      <c r="D13" t="s">
        <v>21</v>
      </c>
      <c r="E13">
        <v>477916.66243964498</v>
      </c>
      <c r="F13">
        <v>1757.4</v>
      </c>
      <c r="G13">
        <v>11.6017965571671</v>
      </c>
      <c r="H13">
        <v>3.97603179952762</v>
      </c>
      <c r="I13">
        <v>21.635813789839201</v>
      </c>
      <c r="J13">
        <v>-5.1673157236986098</v>
      </c>
      <c r="K13">
        <v>1778.5093540779999</v>
      </c>
      <c r="L13">
        <v>1594.9742482358399</v>
      </c>
      <c r="M13">
        <v>46.870117916138497</v>
      </c>
      <c r="N13">
        <v>0.82885240852761</v>
      </c>
      <c r="O13">
        <v>7.4598839194264199</v>
      </c>
      <c r="P13">
        <v>42.299595141700401</v>
      </c>
      <c r="Q13">
        <v>4.6907460318982998E-2</v>
      </c>
    </row>
    <row r="14" spans="1:17" x14ac:dyDescent="0.3">
      <c r="A14" t="s">
        <v>49</v>
      </c>
      <c r="B14" t="s">
        <v>50</v>
      </c>
      <c r="C14" t="s">
        <v>3139</v>
      </c>
      <c r="D14" t="s">
        <v>51</v>
      </c>
      <c r="E14">
        <v>443512.797029924</v>
      </c>
      <c r="F14">
        <v>1858.4</v>
      </c>
      <c r="G14">
        <v>38.502738936411497</v>
      </c>
      <c r="H14">
        <v>1.8400107016948299</v>
      </c>
      <c r="I14">
        <v>14.8253490719204</v>
      </c>
      <c r="J14">
        <v>-0.88811806037208396</v>
      </c>
      <c r="K14">
        <v>1844.17935254495</v>
      </c>
      <c r="L14">
        <v>1629.87949401998</v>
      </c>
      <c r="M14">
        <v>40.2246270383813</v>
      </c>
      <c r="N14">
        <v>0.834790018862967</v>
      </c>
      <c r="O14">
        <v>5.4859018510546598</v>
      </c>
      <c r="P14">
        <v>71.660816552743398</v>
      </c>
      <c r="Q14">
        <v>0.14575349921580499</v>
      </c>
    </row>
    <row r="15" spans="1:17" x14ac:dyDescent="0.3">
      <c r="A15" t="s">
        <v>52</v>
      </c>
      <c r="B15" t="s">
        <v>53</v>
      </c>
      <c r="C15" t="s">
        <v>3135</v>
      </c>
      <c r="D15" t="s">
        <v>54</v>
      </c>
      <c r="E15">
        <v>426148.27362575999</v>
      </c>
      <c r="F15">
        <v>6923.6</v>
      </c>
      <c r="G15">
        <v>-35.328881324286399</v>
      </c>
      <c r="H15">
        <v>-4.5786371576537004</v>
      </c>
      <c r="I15">
        <v>-6.9240545262070698</v>
      </c>
      <c r="J15">
        <v>-2.5512511004640799</v>
      </c>
      <c r="K15">
        <v>7109.8737113034604</v>
      </c>
      <c r="L15">
        <v>7053.1824368298603</v>
      </c>
      <c r="M15">
        <v>45.359121073369799</v>
      </c>
      <c r="N15">
        <v>0.98489687876370602</v>
      </c>
      <c r="O15">
        <v>13.0914553122653</v>
      </c>
      <c r="P15">
        <v>11.8911406315653</v>
      </c>
      <c r="Q15">
        <v>-6.3242166682189002E-2</v>
      </c>
    </row>
    <row r="16" spans="1:17" x14ac:dyDescent="0.3">
      <c r="A16" t="s">
        <v>55</v>
      </c>
      <c r="B16" t="s">
        <v>56</v>
      </c>
      <c r="C16" t="s">
        <v>3140</v>
      </c>
      <c r="D16" t="s">
        <v>57</v>
      </c>
      <c r="E16">
        <v>395679.99415910401</v>
      </c>
      <c r="F16">
        <v>411.35</v>
      </c>
      <c r="G16">
        <v>48.857946222895002</v>
      </c>
      <c r="H16">
        <v>-2.8646301556924998</v>
      </c>
      <c r="I16">
        <v>3.9435634720237398</v>
      </c>
      <c r="J16">
        <v>0.67909090368854697</v>
      </c>
      <c r="K16">
        <v>412.88201583280897</v>
      </c>
      <c r="L16">
        <v>368.86063634698098</v>
      </c>
      <c r="M16">
        <v>42.722014284695398</v>
      </c>
      <c r="N16">
        <v>0.78819597764532801</v>
      </c>
      <c r="O16">
        <v>9.0190835055305492</v>
      </c>
      <c r="P16">
        <v>77.229642395519093</v>
      </c>
      <c r="Q16">
        <v>0.186751723497844</v>
      </c>
    </row>
    <row r="17" spans="1:17" x14ac:dyDescent="0.3">
      <c r="A17" t="s">
        <v>58</v>
      </c>
      <c r="B17" t="s">
        <v>59</v>
      </c>
      <c r="C17" t="s">
        <v>3135</v>
      </c>
      <c r="D17" t="s">
        <v>24</v>
      </c>
      <c r="E17">
        <v>358667.00382673799</v>
      </c>
      <c r="F17">
        <v>1169.55</v>
      </c>
      <c r="G17">
        <v>-7.64188380769947</v>
      </c>
      <c r="H17">
        <v>-0.55106089346084197</v>
      </c>
      <c r="I17">
        <v>-5.8050311164906701</v>
      </c>
      <c r="J17">
        <v>-3.43685298877381</v>
      </c>
      <c r="K17">
        <v>1186.3093420043999</v>
      </c>
      <c r="L17">
        <v>1149.7089810037301</v>
      </c>
      <c r="M17">
        <v>47.119589018163502</v>
      </c>
      <c r="N17">
        <v>1.04838430485928</v>
      </c>
      <c r="O17">
        <v>14.544055405925301</v>
      </c>
      <c r="P17">
        <v>20.821280991735499</v>
      </c>
      <c r="Q17">
        <v>4.7876341450269998E-2</v>
      </c>
    </row>
    <row r="18" spans="1:17" x14ac:dyDescent="0.3">
      <c r="A18" t="s">
        <v>60</v>
      </c>
      <c r="B18" t="s">
        <v>61</v>
      </c>
      <c r="C18" t="s">
        <v>3141</v>
      </c>
      <c r="D18" t="s">
        <v>62</v>
      </c>
      <c r="E18">
        <v>348167.74399803899</v>
      </c>
      <c r="F18">
        <v>11110</v>
      </c>
      <c r="G18">
        <v>-19.364679121179101</v>
      </c>
      <c r="H18">
        <v>-10.529324866409199</v>
      </c>
      <c r="I18">
        <v>-20.7576862888065</v>
      </c>
      <c r="J18">
        <v>-6.3314510261677199</v>
      </c>
      <c r="K18">
        <v>12187.5051136948</v>
      </c>
      <c r="L18">
        <v>11942.612332373699</v>
      </c>
      <c r="M18">
        <v>25.304165384227399</v>
      </c>
      <c r="N18">
        <v>1.30920170882894</v>
      </c>
      <c r="O18">
        <v>23.132313231323099</v>
      </c>
      <c r="P18">
        <v>14.0932360477117</v>
      </c>
      <c r="Q18">
        <v>3.0138230827029999E-2</v>
      </c>
    </row>
    <row r="19" spans="1:17" x14ac:dyDescent="0.3">
      <c r="A19" t="s">
        <v>63</v>
      </c>
      <c r="B19" t="s">
        <v>64</v>
      </c>
      <c r="C19" t="s">
        <v>3135</v>
      </c>
      <c r="D19" t="s">
        <v>24</v>
      </c>
      <c r="E19">
        <v>344093.32185302599</v>
      </c>
      <c r="F19">
        <v>1744.4</v>
      </c>
      <c r="G19">
        <v>-26.830897310205199</v>
      </c>
      <c r="H19">
        <v>-0.64125431790305598</v>
      </c>
      <c r="I19">
        <v>3.1915677053289002</v>
      </c>
      <c r="J19">
        <v>-2.8603996242456202</v>
      </c>
      <c r="K19">
        <v>1808.28095252765</v>
      </c>
      <c r="L19">
        <v>1789.5780393211001</v>
      </c>
      <c r="M19">
        <v>27.4123817843099</v>
      </c>
      <c r="N19">
        <v>0.94952242856648705</v>
      </c>
      <c r="O19">
        <v>11.327677138271</v>
      </c>
      <c r="P19">
        <v>12.990251643618199</v>
      </c>
      <c r="Q19">
        <v>-0.120314725496643</v>
      </c>
    </row>
    <row r="20" spans="1:17" x14ac:dyDescent="0.3">
      <c r="A20" t="s">
        <v>65</v>
      </c>
      <c r="B20" t="s">
        <v>66</v>
      </c>
      <c r="C20" t="s">
        <v>3142</v>
      </c>
      <c r="D20" t="s">
        <v>67</v>
      </c>
      <c r="E20">
        <v>340089.046272796</v>
      </c>
      <c r="F20">
        <v>2949.5</v>
      </c>
      <c r="G20">
        <v>4.9299482654588402</v>
      </c>
      <c r="H20">
        <v>-0.44235328514901201</v>
      </c>
      <c r="I20">
        <v>-10.482503880908199</v>
      </c>
      <c r="J20">
        <v>3.8017211276335101</v>
      </c>
      <c r="K20">
        <v>3007.8205759102998</v>
      </c>
      <c r="L20">
        <v>3003.09497543323</v>
      </c>
      <c r="M20">
        <v>55.610390687564298</v>
      </c>
      <c r="N20">
        <v>0.81659210221413003</v>
      </c>
      <c r="O20">
        <v>26.933378538735301</v>
      </c>
      <c r="P20">
        <v>37.698412698412596</v>
      </c>
      <c r="Q20">
        <v>7.4924918549944E-2</v>
      </c>
    </row>
    <row r="21" spans="1:17" x14ac:dyDescent="0.3">
      <c r="A21" t="s">
        <v>68</v>
      </c>
      <c r="B21" t="s">
        <v>69</v>
      </c>
      <c r="C21" t="s">
        <v>3133</v>
      </c>
      <c r="D21" t="s">
        <v>70</v>
      </c>
      <c r="E21">
        <v>334748.469097063</v>
      </c>
      <c r="F21">
        <v>271.75</v>
      </c>
      <c r="G21">
        <v>17.563644274910299</v>
      </c>
      <c r="H21">
        <v>-4.5863438088083397</v>
      </c>
      <c r="I21">
        <v>-11.425653085569801</v>
      </c>
      <c r="J21">
        <v>-1.3122843475905599</v>
      </c>
      <c r="K21">
        <v>288.03721757450398</v>
      </c>
      <c r="L21">
        <v>275.21194954909402</v>
      </c>
      <c r="M21">
        <v>19.466363539192599</v>
      </c>
      <c r="N21">
        <v>0.61585630360517796</v>
      </c>
      <c r="O21">
        <v>26.9549218031278</v>
      </c>
      <c r="P21">
        <v>46.852202107538403</v>
      </c>
      <c r="Q21">
        <v>5.8869005252225999E-2</v>
      </c>
    </row>
    <row r="22" spans="1:17" x14ac:dyDescent="0.3">
      <c r="A22" t="s">
        <v>71</v>
      </c>
      <c r="B22" t="s">
        <v>72</v>
      </c>
      <c r="C22" t="s">
        <v>3141</v>
      </c>
      <c r="D22" t="s">
        <v>62</v>
      </c>
      <c r="E22">
        <v>326993.30758496601</v>
      </c>
      <c r="F22">
        <v>2817.65</v>
      </c>
      <c r="G22">
        <v>65.7154525014912</v>
      </c>
      <c r="H22">
        <v>-6.30991028056674</v>
      </c>
      <c r="I22">
        <v>21.4270832595831</v>
      </c>
      <c r="J22">
        <v>-2.5378725480494402</v>
      </c>
      <c r="K22">
        <v>2890.10268910691</v>
      </c>
      <c r="L22">
        <v>2509.3526675513099</v>
      </c>
      <c r="M22">
        <v>27.4996295947909</v>
      </c>
      <c r="N22">
        <v>1.2935034609362099</v>
      </c>
      <c r="O22">
        <v>14.354160381878501</v>
      </c>
      <c r="P22">
        <v>94.320689655172401</v>
      </c>
      <c r="Q22">
        <v>0.17684780857994301</v>
      </c>
    </row>
    <row r="23" spans="1:17" x14ac:dyDescent="0.3">
      <c r="A23" t="s">
        <v>73</v>
      </c>
      <c r="B23" t="s">
        <v>74</v>
      </c>
      <c r="C23" t="s">
        <v>3143</v>
      </c>
      <c r="D23" t="s">
        <v>75</v>
      </c>
      <c r="E23">
        <v>318844.95293134899</v>
      </c>
      <c r="F23">
        <v>11145.8</v>
      </c>
      <c r="G23">
        <v>4.99104228171141</v>
      </c>
      <c r="H23">
        <v>-0.42441769885680802</v>
      </c>
      <c r="I23">
        <v>4.1244707179812998</v>
      </c>
      <c r="J23">
        <v>-0.40283396888146</v>
      </c>
      <c r="K23">
        <v>11306.231669352501</v>
      </c>
      <c r="L23">
        <v>10647.872954406699</v>
      </c>
      <c r="M23">
        <v>54.844379180882299</v>
      </c>
      <c r="N23">
        <v>1.22582114150885</v>
      </c>
      <c r="O23">
        <v>8.9020079312386695</v>
      </c>
      <c r="P23">
        <v>33.162088863932297</v>
      </c>
      <c r="Q23">
        <v>3.076351908454E-2</v>
      </c>
    </row>
    <row r="24" spans="1:17" x14ac:dyDescent="0.3">
      <c r="A24" t="s">
        <v>76</v>
      </c>
      <c r="B24" t="s">
        <v>77</v>
      </c>
      <c r="C24" t="s">
        <v>3141</v>
      </c>
      <c r="D24" t="s">
        <v>62</v>
      </c>
      <c r="E24">
        <v>306943.74145720602</v>
      </c>
      <c r="F24">
        <v>843.45</v>
      </c>
      <c r="G24">
        <v>6.38079403796075</v>
      </c>
      <c r="H24">
        <v>-8.80204091094771</v>
      </c>
      <c r="I24">
        <v>-25.4546670077276</v>
      </c>
      <c r="J24">
        <v>-6.0812793902314803</v>
      </c>
      <c r="K24">
        <v>941.94792829781898</v>
      </c>
      <c r="L24">
        <v>930.84293765184998</v>
      </c>
      <c r="M24">
        <v>23.182614915337499</v>
      </c>
      <c r="N24">
        <v>0.84484328699237299</v>
      </c>
      <c r="O24">
        <v>39.783033967632903</v>
      </c>
      <c r="P24">
        <v>34.671882484432402</v>
      </c>
      <c r="Q24">
        <v>6.8758111018902002E-2</v>
      </c>
    </row>
    <row r="25" spans="1:17" x14ac:dyDescent="0.3">
      <c r="A25" t="s">
        <v>78</v>
      </c>
      <c r="B25" t="s">
        <v>79</v>
      </c>
      <c r="C25" t="s">
        <v>3140</v>
      </c>
      <c r="D25" t="s">
        <v>80</v>
      </c>
      <c r="E25">
        <v>298295.94777279999</v>
      </c>
      <c r="F25">
        <v>322.05</v>
      </c>
      <c r="G25">
        <v>32.2730261837944</v>
      </c>
      <c r="H25">
        <v>-3.7715997182794498</v>
      </c>
      <c r="I25">
        <v>-4.8237827582310002</v>
      </c>
      <c r="J25">
        <v>-4.1164927418372702E-2</v>
      </c>
      <c r="K25">
        <v>331.26696594149598</v>
      </c>
      <c r="L25">
        <v>306.293143375954</v>
      </c>
      <c r="M25">
        <v>35.934930417826401</v>
      </c>
      <c r="N25">
        <v>0.75002214470388595</v>
      </c>
      <c r="O25">
        <v>13.724576929048199</v>
      </c>
      <c r="P25">
        <v>60.623441396508703</v>
      </c>
      <c r="Q25">
        <v>0.11615928527425801</v>
      </c>
    </row>
    <row r="26" spans="1:17" x14ac:dyDescent="0.3">
      <c r="A26" t="s">
        <v>81</v>
      </c>
      <c r="B26" t="s">
        <v>82</v>
      </c>
      <c r="C26" t="s">
        <v>3144</v>
      </c>
      <c r="D26" t="s">
        <v>83</v>
      </c>
      <c r="E26">
        <v>297157.15279421402</v>
      </c>
      <c r="F26">
        <v>1394.4</v>
      </c>
      <c r="G26">
        <v>50.913192648321299</v>
      </c>
      <c r="H26">
        <v>0.36578370719931802</v>
      </c>
      <c r="I26">
        <v>-3.3653252528804698</v>
      </c>
      <c r="J26">
        <v>0.465096769116289</v>
      </c>
      <c r="K26">
        <v>1416.6336229774399</v>
      </c>
      <c r="L26">
        <v>1337.72790823117</v>
      </c>
      <c r="M26">
        <v>56.230075835650403</v>
      </c>
      <c r="N26">
        <v>0.85487458533335303</v>
      </c>
      <c r="O26">
        <v>16.2794033275961</v>
      </c>
      <c r="P26">
        <v>81.751824817518198</v>
      </c>
      <c r="Q26">
        <v>7.7034942002480997E-2</v>
      </c>
    </row>
    <row r="27" spans="1:17" x14ac:dyDescent="0.3">
      <c r="A27" t="s">
        <v>84</v>
      </c>
      <c r="B27" t="s">
        <v>85</v>
      </c>
      <c r="C27" t="s">
        <v>3145</v>
      </c>
      <c r="D27" t="s">
        <v>86</v>
      </c>
      <c r="E27">
        <v>289736.63355802698</v>
      </c>
      <c r="F27">
        <v>3293.7</v>
      </c>
      <c r="G27">
        <v>-24.199834270924999</v>
      </c>
      <c r="H27">
        <v>-8.7777022317094406</v>
      </c>
      <c r="I27">
        <v>-15.217719381732101</v>
      </c>
      <c r="J27">
        <v>-2.4616936051528402</v>
      </c>
      <c r="K27">
        <v>3483.2394825933302</v>
      </c>
      <c r="L27">
        <v>3458.2879820458102</v>
      </c>
      <c r="M27">
        <v>34.143740885052203</v>
      </c>
      <c r="N27">
        <v>0.73435418467195601</v>
      </c>
      <c r="O27">
        <v>18.011658621003701</v>
      </c>
      <c r="P27">
        <v>7.7904864758725401</v>
      </c>
      <c r="Q27">
        <v>1.9538368913342999E-2</v>
      </c>
    </row>
    <row r="28" spans="1:17" x14ac:dyDescent="0.3">
      <c r="A28" t="s">
        <v>87</v>
      </c>
      <c r="B28" t="s">
        <v>88</v>
      </c>
      <c r="C28" t="s">
        <v>3134</v>
      </c>
      <c r="D28" t="s">
        <v>21</v>
      </c>
      <c r="E28">
        <v>288287.228592564</v>
      </c>
      <c r="F28">
        <v>551.35</v>
      </c>
      <c r="G28">
        <v>16.739558547245402</v>
      </c>
      <c r="H28">
        <v>6.8943389024359201</v>
      </c>
      <c r="I28">
        <v>13.0217106807274</v>
      </c>
      <c r="J28">
        <v>-0.13804579474312001</v>
      </c>
      <c r="K28">
        <v>536.65294923419299</v>
      </c>
      <c r="L28">
        <v>501.19395634074402</v>
      </c>
      <c r="M28">
        <v>72.747051738213003</v>
      </c>
      <c r="N28">
        <v>1.26041941195477</v>
      </c>
      <c r="O28">
        <v>5.1781989661739303</v>
      </c>
      <c r="P28">
        <v>46.246684350132597</v>
      </c>
      <c r="Q28">
        <v>-8.3591298360128005E-2</v>
      </c>
    </row>
    <row r="29" spans="1:17" x14ac:dyDescent="0.3">
      <c r="A29" t="s">
        <v>89</v>
      </c>
      <c r="B29" t="s">
        <v>90</v>
      </c>
      <c r="C29" t="s">
        <v>3146</v>
      </c>
      <c r="D29" t="s">
        <v>91</v>
      </c>
      <c r="E29">
        <v>283944.50031439401</v>
      </c>
      <c r="F29">
        <v>4288</v>
      </c>
      <c r="G29">
        <v>107.264669337966</v>
      </c>
      <c r="H29">
        <v>1.3901806830993599</v>
      </c>
      <c r="I29">
        <v>1.11567031829754</v>
      </c>
      <c r="J29">
        <v>0.48073400950257</v>
      </c>
      <c r="K29">
        <v>4463.5658913044099</v>
      </c>
      <c r="L29">
        <v>4113.56587384251</v>
      </c>
      <c r="M29">
        <v>40.595011160718698</v>
      </c>
      <c r="N29">
        <v>0.73082669191748695</v>
      </c>
      <c r="O29">
        <v>32.340251865671597</v>
      </c>
      <c r="P29">
        <v>135.733919736118</v>
      </c>
      <c r="Q29">
        <v>0.24561607020602799</v>
      </c>
    </row>
    <row r="30" spans="1:17" x14ac:dyDescent="0.3">
      <c r="A30" t="s">
        <v>92</v>
      </c>
      <c r="B30" t="s">
        <v>93</v>
      </c>
      <c r="C30" t="s">
        <v>3145</v>
      </c>
      <c r="D30" t="s">
        <v>94</v>
      </c>
      <c r="E30">
        <v>281377.81753590802</v>
      </c>
      <c r="F30">
        <v>2939.85</v>
      </c>
      <c r="G30">
        <v>-27.9532365645303</v>
      </c>
      <c r="H30">
        <v>-5.4863665642847099</v>
      </c>
      <c r="I30">
        <v>-8.71309540252647</v>
      </c>
      <c r="J30">
        <v>-1.99754469019948</v>
      </c>
      <c r="K30">
        <v>3084.4603051523</v>
      </c>
      <c r="L30">
        <v>3052.25068790961</v>
      </c>
      <c r="M30">
        <v>40.964553497938503</v>
      </c>
      <c r="N30">
        <v>0.65427810662410002</v>
      </c>
      <c r="O30">
        <v>16.432811197850199</v>
      </c>
      <c r="P30">
        <v>10.1026178794801</v>
      </c>
      <c r="Q30">
        <v>-6.5847897869931005E-2</v>
      </c>
    </row>
    <row r="31" spans="1:17" x14ac:dyDescent="0.3">
      <c r="A31" t="s">
        <v>95</v>
      </c>
      <c r="B31" t="s">
        <v>96</v>
      </c>
      <c r="C31" t="s">
        <v>3135</v>
      </c>
      <c r="D31" t="s">
        <v>43</v>
      </c>
      <c r="E31">
        <v>279092.75182541198</v>
      </c>
      <c r="F31">
        <v>1754.7</v>
      </c>
      <c r="G31">
        <v>-16.680042948527301</v>
      </c>
      <c r="H31">
        <v>-5.8371450092000998</v>
      </c>
      <c r="I31">
        <v>1.1015911306077</v>
      </c>
      <c r="J31">
        <v>-0.41088539047390199</v>
      </c>
      <c r="K31">
        <v>1790.54843519991</v>
      </c>
      <c r="L31">
        <v>1685.2773303184799</v>
      </c>
      <c r="M31">
        <v>40.837792999804698</v>
      </c>
      <c r="N31">
        <v>0.694612213940906</v>
      </c>
      <c r="O31">
        <v>15.683592636917901</v>
      </c>
      <c r="P31">
        <v>23.653148232972701</v>
      </c>
      <c r="Q31">
        <v>-4.4888136541604E-2</v>
      </c>
    </row>
    <row r="32" spans="1:17" x14ac:dyDescent="0.3">
      <c r="A32" t="s">
        <v>97</v>
      </c>
      <c r="B32" t="s">
        <v>98</v>
      </c>
      <c r="C32" t="s">
        <v>3133</v>
      </c>
      <c r="D32" t="s">
        <v>99</v>
      </c>
      <c r="E32">
        <v>278523.18044750602</v>
      </c>
      <c r="F32">
        <v>454.15</v>
      </c>
      <c r="G32">
        <v>20.109719224315601</v>
      </c>
      <c r="H32">
        <v>-5.8887095104930598</v>
      </c>
      <c r="I32">
        <v>-7.4632198532937402</v>
      </c>
      <c r="J32">
        <v>-5.96948068165685</v>
      </c>
      <c r="K32">
        <v>486.00838520889602</v>
      </c>
      <c r="L32">
        <v>457.27870614791902</v>
      </c>
      <c r="M32">
        <v>29.2369992797157</v>
      </c>
      <c r="N32">
        <v>0.90324666251454699</v>
      </c>
      <c r="O32">
        <v>19.685126059671902</v>
      </c>
      <c r="P32">
        <v>48.487820827202803</v>
      </c>
      <c r="Q32">
        <v>0.12405983296569199</v>
      </c>
    </row>
    <row r="33" spans="1:17" x14ac:dyDescent="0.3">
      <c r="A33" t="s">
        <v>100</v>
      </c>
      <c r="B33" t="s">
        <v>101</v>
      </c>
      <c r="C33" t="s">
        <v>3141</v>
      </c>
      <c r="D33" t="s">
        <v>102</v>
      </c>
      <c r="E33">
        <v>274624.08867994498</v>
      </c>
      <c r="F33">
        <v>9875.9500000000007</v>
      </c>
      <c r="G33">
        <v>56.8016297833761</v>
      </c>
      <c r="H33">
        <v>-14.980282429124401</v>
      </c>
      <c r="I33">
        <v>0.88176120693895499</v>
      </c>
      <c r="J33">
        <v>-4.7432471127849798</v>
      </c>
      <c r="K33">
        <v>10815.211798524801</v>
      </c>
      <c r="L33">
        <v>9427.9539576410807</v>
      </c>
      <c r="M33">
        <v>28.489432416918699</v>
      </c>
      <c r="N33">
        <v>1.6218935718459899</v>
      </c>
      <c r="O33">
        <v>29.344518755157701</v>
      </c>
      <c r="P33">
        <v>86.867549668874105</v>
      </c>
      <c r="Q33">
        <v>0.14601908054788201</v>
      </c>
    </row>
    <row r="34" spans="1:17" x14ac:dyDescent="0.3">
      <c r="A34" t="s">
        <v>103</v>
      </c>
      <c r="B34" t="s">
        <v>104</v>
      </c>
      <c r="C34" t="s">
        <v>3147</v>
      </c>
      <c r="D34" t="s">
        <v>105</v>
      </c>
      <c r="E34">
        <v>255725.84626219299</v>
      </c>
      <c r="F34">
        <v>4001.6</v>
      </c>
      <c r="G34">
        <v>-18.040041656109299</v>
      </c>
      <c r="H34">
        <v>-17.458483839825899</v>
      </c>
      <c r="I34">
        <v>-20.622390310908798</v>
      </c>
      <c r="J34">
        <v>-4.0058665173414596</v>
      </c>
      <c r="K34">
        <v>4554.2081777904395</v>
      </c>
      <c r="L34">
        <v>4548.8823355617496</v>
      </c>
      <c r="M34">
        <v>24.175047382304399</v>
      </c>
      <c r="N34">
        <v>0.79798941293744596</v>
      </c>
      <c r="O34">
        <v>37.066423430627701</v>
      </c>
      <c r="P34">
        <v>10.510908588787601</v>
      </c>
      <c r="Q34">
        <v>-6.6379076974341006E-2</v>
      </c>
    </row>
    <row r="35" spans="1:17" x14ac:dyDescent="0.3">
      <c r="A35" t="s">
        <v>106</v>
      </c>
      <c r="B35" t="s">
        <v>107</v>
      </c>
      <c r="C35" t="s">
        <v>3147</v>
      </c>
      <c r="D35" t="s">
        <v>108</v>
      </c>
      <c r="E35">
        <v>253346.64124836499</v>
      </c>
      <c r="F35">
        <v>7149</v>
      </c>
      <c r="G35">
        <v>197.311306148379</v>
      </c>
      <c r="H35">
        <v>-0.420148343507598</v>
      </c>
      <c r="I35">
        <v>46.332822085430202</v>
      </c>
      <c r="J35">
        <v>-4.8174741837041104</v>
      </c>
      <c r="K35">
        <v>7265.9865813904098</v>
      </c>
      <c r="L35">
        <v>5552.9232708244499</v>
      </c>
      <c r="M35">
        <v>30.5175714317005</v>
      </c>
      <c r="N35">
        <v>0.48027853055719599</v>
      </c>
      <c r="O35">
        <v>16.729612533221399</v>
      </c>
      <c r="P35">
        <v>232.67409665185301</v>
      </c>
      <c r="Q35">
        <v>0.27370502202471098</v>
      </c>
    </row>
    <row r="36" spans="1:17" x14ac:dyDescent="0.3">
      <c r="A36" t="s">
        <v>109</v>
      </c>
      <c r="B36" t="s">
        <v>110</v>
      </c>
      <c r="C36" t="s">
        <v>3140</v>
      </c>
      <c r="D36" t="s">
        <v>111</v>
      </c>
      <c r="E36">
        <v>253118.699466016</v>
      </c>
      <c r="F36">
        <v>1632.65</v>
      </c>
      <c r="G36">
        <v>57.484996108814698</v>
      </c>
      <c r="H36">
        <v>-10.854381670618899</v>
      </c>
      <c r="I36">
        <v>-16.1480095678372</v>
      </c>
      <c r="J36">
        <v>-6.6671824744077899</v>
      </c>
      <c r="K36">
        <v>1781.8950461524</v>
      </c>
      <c r="L36">
        <v>1734.25868635707</v>
      </c>
      <c r="M36">
        <v>26.123714680728199</v>
      </c>
      <c r="N36">
        <v>0.46002168092460799</v>
      </c>
      <c r="O36">
        <v>33.163874682265003</v>
      </c>
      <c r="P36">
        <v>86.375570776255699</v>
      </c>
      <c r="Q36">
        <v>4.4452671293056002E-2</v>
      </c>
    </row>
    <row r="37" spans="1:17" x14ac:dyDescent="0.3">
      <c r="A37" t="s">
        <v>112</v>
      </c>
      <c r="B37" t="s">
        <v>113</v>
      </c>
      <c r="C37" t="s">
        <v>3146</v>
      </c>
      <c r="D37" t="s">
        <v>114</v>
      </c>
      <c r="E37">
        <v>248384.20653052701</v>
      </c>
      <c r="F37">
        <v>6949.1</v>
      </c>
      <c r="G37">
        <v>80.963919429226706</v>
      </c>
      <c r="H37">
        <v>1.45768263657773</v>
      </c>
      <c r="I37">
        <v>10.834763333926301</v>
      </c>
      <c r="J37">
        <v>1.4675838082581101</v>
      </c>
      <c r="K37">
        <v>7129.7630926600996</v>
      </c>
      <c r="L37">
        <v>6323.5380970504702</v>
      </c>
      <c r="M37">
        <v>37.633158167695498</v>
      </c>
      <c r="N37">
        <v>0.85803123635088696</v>
      </c>
      <c r="O37">
        <v>16.992128477068899</v>
      </c>
      <c r="P37">
        <v>110.58197851482601</v>
      </c>
      <c r="Q37">
        <v>0.15740453551627001</v>
      </c>
    </row>
    <row r="38" spans="1:17" x14ac:dyDescent="0.3">
      <c r="A38" t="s">
        <v>115</v>
      </c>
      <c r="B38" t="s">
        <v>116</v>
      </c>
      <c r="C38" t="s">
        <v>3142</v>
      </c>
      <c r="D38" t="s">
        <v>117</v>
      </c>
      <c r="E38">
        <v>235036.651072398</v>
      </c>
      <c r="F38">
        <v>968.3</v>
      </c>
      <c r="G38">
        <v>5.6692969276458403</v>
      </c>
      <c r="H38">
        <v>-0.41921074425349197</v>
      </c>
      <c r="I38">
        <v>1.23668593070466</v>
      </c>
      <c r="J38">
        <v>0.115591136289293</v>
      </c>
      <c r="K38">
        <v>967.23699370640895</v>
      </c>
      <c r="L38">
        <v>905.84303161190996</v>
      </c>
      <c r="M38">
        <v>39.441795126614203</v>
      </c>
      <c r="N38">
        <v>0.54811075003243204</v>
      </c>
      <c r="O38">
        <v>9.7800268511824804</v>
      </c>
      <c r="P38">
        <v>33.928077455048403</v>
      </c>
      <c r="Q38">
        <v>2.6752627066679999E-2</v>
      </c>
    </row>
    <row r="39" spans="1:17" x14ac:dyDescent="0.3">
      <c r="A39" t="s">
        <v>118</v>
      </c>
      <c r="B39" t="s">
        <v>119</v>
      </c>
      <c r="C39" t="s">
        <v>3142</v>
      </c>
      <c r="D39" t="s">
        <v>120</v>
      </c>
      <c r="E39">
        <v>233691.826572216</v>
      </c>
      <c r="F39">
        <v>558.25</v>
      </c>
      <c r="G39">
        <v>62.863979837698999</v>
      </c>
      <c r="H39">
        <v>11.803403985475001</v>
      </c>
      <c r="I39">
        <v>21.6763328081297</v>
      </c>
      <c r="J39">
        <v>2.1235657827912902</v>
      </c>
      <c r="K39">
        <v>528.54462487277704</v>
      </c>
      <c r="L39">
        <v>497.16339048171</v>
      </c>
      <c r="M39">
        <v>70.514184556524199</v>
      </c>
      <c r="N39">
        <v>0.98671562391480105</v>
      </c>
      <c r="O39">
        <v>44.684281236005297</v>
      </c>
      <c r="P39">
        <v>96.152494729444797</v>
      </c>
      <c r="Q39">
        <v>5.6678765450780003E-2</v>
      </c>
    </row>
    <row r="40" spans="1:17" x14ac:dyDescent="0.3">
      <c r="A40" t="s">
        <v>121</v>
      </c>
      <c r="B40" t="s">
        <v>122</v>
      </c>
      <c r="C40" t="s">
        <v>3140</v>
      </c>
      <c r="D40" t="s">
        <v>57</v>
      </c>
      <c r="E40">
        <v>228549.11291402101</v>
      </c>
      <c r="F40">
        <v>597.35</v>
      </c>
      <c r="G40">
        <v>35.577186978617</v>
      </c>
      <c r="H40">
        <v>-4.1519267286514303</v>
      </c>
      <c r="I40">
        <v>-9.2860994128158705</v>
      </c>
      <c r="J40">
        <v>-2.6975916294568498</v>
      </c>
      <c r="K40">
        <v>634.83225132712903</v>
      </c>
      <c r="L40">
        <v>610.95915063518896</v>
      </c>
      <c r="M40">
        <v>34.570826900475502</v>
      </c>
      <c r="N40">
        <v>0.45541105607453303</v>
      </c>
      <c r="O40">
        <v>49.9707039424123</v>
      </c>
      <c r="P40">
        <v>67.0441834451901</v>
      </c>
      <c r="Q40">
        <v>0.16247844850896401</v>
      </c>
    </row>
    <row r="41" spans="1:17" x14ac:dyDescent="0.3">
      <c r="A41" t="s">
        <v>123</v>
      </c>
      <c r="B41" t="s">
        <v>124</v>
      </c>
      <c r="C41" t="s">
        <v>3137</v>
      </c>
      <c r="D41" t="s">
        <v>125</v>
      </c>
      <c r="E41">
        <v>218134.64034824801</v>
      </c>
      <c r="F41">
        <v>2282.3000000000002</v>
      </c>
      <c r="G41">
        <v>-32.387793824015603</v>
      </c>
      <c r="H41">
        <v>-9.9424513254345595</v>
      </c>
      <c r="I41">
        <v>-16.6732556729193</v>
      </c>
      <c r="J41">
        <v>-0.51757064253496998</v>
      </c>
      <c r="K41">
        <v>2463.8364020010599</v>
      </c>
      <c r="L41">
        <v>2482.5049384385702</v>
      </c>
      <c r="M41">
        <v>19.018065358455601</v>
      </c>
      <c r="N41">
        <v>1.06598174265558</v>
      </c>
      <c r="O41">
        <v>21.719318231608401</v>
      </c>
      <c r="P41">
        <v>2.9918772563176801</v>
      </c>
      <c r="Q41">
        <v>-2.1023093761667E-2</v>
      </c>
    </row>
    <row r="42" spans="1:17" x14ac:dyDescent="0.3">
      <c r="A42" t="s">
        <v>126</v>
      </c>
      <c r="B42" t="s">
        <v>127</v>
      </c>
      <c r="C42" t="s">
        <v>3147</v>
      </c>
      <c r="D42" t="s">
        <v>128</v>
      </c>
      <c r="E42">
        <v>210472.89025199</v>
      </c>
      <c r="F42">
        <v>248.99</v>
      </c>
      <c r="G42">
        <v>112.11535419997</v>
      </c>
      <c r="H42">
        <v>-5.5799468142490696</v>
      </c>
      <c r="I42">
        <v>19.874897126232302</v>
      </c>
      <c r="J42">
        <v>-6.0404462783904203</v>
      </c>
      <c r="K42">
        <v>260.51853552762299</v>
      </c>
      <c r="L42">
        <v>212.902529050194</v>
      </c>
      <c r="M42">
        <v>28.7204122967673</v>
      </c>
      <c r="N42">
        <v>0.99365761493758498</v>
      </c>
      <c r="O42">
        <v>19.783927065343899</v>
      </c>
      <c r="P42">
        <v>141.15254237288099</v>
      </c>
      <c r="Q42">
        <v>6.8253866314993E-2</v>
      </c>
    </row>
    <row r="43" spans="1:17" x14ac:dyDescent="0.3">
      <c r="A43" t="s">
        <v>129</v>
      </c>
      <c r="B43" t="s">
        <v>130</v>
      </c>
      <c r="C43" t="s">
        <v>3146</v>
      </c>
      <c r="D43" t="s">
        <v>131</v>
      </c>
      <c r="E43">
        <v>208208.53822477101</v>
      </c>
      <c r="F43">
        <v>288.64999999999998</v>
      </c>
      <c r="G43">
        <v>90.022874149161296</v>
      </c>
      <c r="H43">
        <v>5.6105799971407899</v>
      </c>
      <c r="I43">
        <v>15.4422983147732</v>
      </c>
      <c r="J43">
        <v>4.4052791242936502</v>
      </c>
      <c r="K43">
        <v>285.61982967344397</v>
      </c>
      <c r="L43">
        <v>257.758803593165</v>
      </c>
      <c r="M43">
        <v>64.0434527884494</v>
      </c>
      <c r="N43">
        <v>0.86831616231456499</v>
      </c>
      <c r="O43">
        <v>17.962930885155</v>
      </c>
      <c r="P43">
        <v>118.591442635365</v>
      </c>
      <c r="Q43">
        <v>0.211351349987771</v>
      </c>
    </row>
    <row r="44" spans="1:17" x14ac:dyDescent="0.3">
      <c r="A44" t="s">
        <v>132</v>
      </c>
      <c r="B44" t="s">
        <v>133</v>
      </c>
      <c r="C44" t="s">
        <v>3135</v>
      </c>
      <c r="D44" t="s">
        <v>54</v>
      </c>
      <c r="E44">
        <v>204720.077249861</v>
      </c>
      <c r="F44">
        <v>326.2</v>
      </c>
      <c r="G44">
        <v>21.882929339074401</v>
      </c>
      <c r="H44">
        <v>-2.70372189621389</v>
      </c>
      <c r="I44">
        <v>-21.5970548139912</v>
      </c>
      <c r="J44">
        <v>0.95293276848487796</v>
      </c>
      <c r="K44">
        <v>334.265504581644</v>
      </c>
      <c r="L44">
        <v>316.42346729902101</v>
      </c>
      <c r="M44">
        <v>42.147719692890803</v>
      </c>
      <c r="N44">
        <v>0.57153841984894205</v>
      </c>
      <c r="O44">
        <v>20.999386879215201</v>
      </c>
      <c r="P44">
        <v>52.572497661365702</v>
      </c>
    </row>
    <row r="45" spans="1:17" x14ac:dyDescent="0.3">
      <c r="A45" t="s">
        <v>134</v>
      </c>
      <c r="B45" t="s">
        <v>135</v>
      </c>
      <c r="C45" t="s">
        <v>3135</v>
      </c>
      <c r="D45" t="s">
        <v>136</v>
      </c>
      <c r="E45">
        <v>203770.36210725701</v>
      </c>
      <c r="F45">
        <v>158.11000000000001</v>
      </c>
      <c r="G45">
        <v>88.746770415486196</v>
      </c>
      <c r="H45">
        <v>4.8331498207713697</v>
      </c>
      <c r="I45">
        <v>-8.0154660945611198</v>
      </c>
      <c r="J45">
        <v>11.827889098623</v>
      </c>
      <c r="K45">
        <v>157.44668670567901</v>
      </c>
      <c r="L45">
        <v>151.37358716483499</v>
      </c>
      <c r="M45">
        <v>67.171552701445805</v>
      </c>
      <c r="N45">
        <v>1.1437280736553599</v>
      </c>
      <c r="O45">
        <v>44.835873758775499</v>
      </c>
      <c r="P45">
        <v>122.53342716396899</v>
      </c>
      <c r="Q45">
        <v>0.1606342730258</v>
      </c>
    </row>
    <row r="46" spans="1:17" x14ac:dyDescent="0.3">
      <c r="A46" t="s">
        <v>137</v>
      </c>
      <c r="B46" t="s">
        <v>138</v>
      </c>
      <c r="C46" t="s">
        <v>3148</v>
      </c>
      <c r="D46" t="s">
        <v>139</v>
      </c>
      <c r="E46">
        <v>202892.57115154099</v>
      </c>
      <c r="F46">
        <v>823.75</v>
      </c>
      <c r="G46">
        <v>15.307530700837599</v>
      </c>
      <c r="H46">
        <v>-3.2360327616633402</v>
      </c>
      <c r="I46">
        <v>-15.628064364760601</v>
      </c>
      <c r="J46">
        <v>1.0813746582847099</v>
      </c>
      <c r="K46">
        <v>846.87552148933003</v>
      </c>
      <c r="L46">
        <v>809.98427878649602</v>
      </c>
      <c r="M46">
        <v>46.940061242127001</v>
      </c>
      <c r="N46">
        <v>1.17653687239864</v>
      </c>
      <c r="O46">
        <v>17.4628224582701</v>
      </c>
      <c r="P46">
        <v>45.796460176991097</v>
      </c>
      <c r="Q46">
        <v>9.1854051228597994E-2</v>
      </c>
    </row>
    <row r="47" spans="1:17" x14ac:dyDescent="0.3">
      <c r="A47" t="s">
        <v>140</v>
      </c>
      <c r="B47" t="s">
        <v>141</v>
      </c>
      <c r="C47" t="s">
        <v>3133</v>
      </c>
      <c r="D47" t="s">
        <v>18</v>
      </c>
      <c r="E47">
        <v>201351.59105556499</v>
      </c>
      <c r="F47">
        <v>144.99</v>
      </c>
      <c r="G47">
        <v>28.839998290732101</v>
      </c>
      <c r="H47">
        <v>-15.4795469331416</v>
      </c>
      <c r="I47">
        <v>-23.902381109336101</v>
      </c>
      <c r="J47">
        <v>-7.8403772638585201</v>
      </c>
      <c r="K47">
        <v>162.84250600584599</v>
      </c>
      <c r="L47">
        <v>158.1120903305</v>
      </c>
      <c r="M47">
        <v>15.674076769748099</v>
      </c>
      <c r="N47">
        <v>0.94994842901139598</v>
      </c>
      <c r="O47">
        <v>35.733498861990398</v>
      </c>
      <c r="P47">
        <v>60.298507462686501</v>
      </c>
      <c r="Q47">
        <v>4.9665365766429E-2</v>
      </c>
    </row>
    <row r="48" spans="1:17" x14ac:dyDescent="0.3">
      <c r="A48" t="s">
        <v>142</v>
      </c>
      <c r="B48" t="s">
        <v>143</v>
      </c>
      <c r="C48" t="s">
        <v>3137</v>
      </c>
      <c r="D48" t="s">
        <v>144</v>
      </c>
      <c r="E48">
        <v>194148.67836907299</v>
      </c>
      <c r="F48">
        <v>608.5</v>
      </c>
      <c r="G48">
        <v>37.6776699440654</v>
      </c>
      <c r="H48">
        <v>3.48128631540001</v>
      </c>
      <c r="I48">
        <v>-7.2249172626656799</v>
      </c>
      <c r="J48">
        <v>-3.0384598917263799</v>
      </c>
      <c r="K48">
        <v>608.314840601578</v>
      </c>
      <c r="L48">
        <v>572.33094231660198</v>
      </c>
      <c r="M48">
        <v>51.316203007505898</v>
      </c>
      <c r="N48">
        <v>0.980917144692529</v>
      </c>
      <c r="O48">
        <v>11.934264585045099</v>
      </c>
      <c r="P48">
        <v>66.950175592625101</v>
      </c>
      <c r="Q48">
        <v>0.20560014567228699</v>
      </c>
    </row>
    <row r="49" spans="1:17" x14ac:dyDescent="0.3">
      <c r="A49" t="s">
        <v>145</v>
      </c>
      <c r="B49" t="s">
        <v>146</v>
      </c>
      <c r="C49" t="s">
        <v>3142</v>
      </c>
      <c r="D49" t="s">
        <v>117</v>
      </c>
      <c r="E49">
        <v>185413.43625308099</v>
      </c>
      <c r="F49">
        <v>149.75</v>
      </c>
      <c r="G49">
        <v>0.439810715416729</v>
      </c>
      <c r="H49">
        <v>-6.3089018470890403</v>
      </c>
      <c r="I49">
        <v>-18.035178853119501</v>
      </c>
      <c r="J49">
        <v>-0.95324252579368596</v>
      </c>
      <c r="K49">
        <v>155.315970128537</v>
      </c>
      <c r="L49">
        <v>153.500431305886</v>
      </c>
      <c r="M49">
        <v>37.0903176635113</v>
      </c>
      <c r="N49">
        <v>0.62948870114428401</v>
      </c>
      <c r="O49">
        <v>23.272120200333799</v>
      </c>
      <c r="P49">
        <v>30.671902268760899</v>
      </c>
      <c r="Q49">
        <v>-9.4105124197730004E-3</v>
      </c>
    </row>
    <row r="50" spans="1:17" x14ac:dyDescent="0.3">
      <c r="A50" t="s">
        <v>147</v>
      </c>
      <c r="B50" t="s">
        <v>148</v>
      </c>
      <c r="C50" t="s">
        <v>3142</v>
      </c>
      <c r="D50" t="s">
        <v>149</v>
      </c>
      <c r="E50">
        <v>181125.304468569</v>
      </c>
      <c r="F50">
        <v>467.35</v>
      </c>
      <c r="G50">
        <v>80.880787362886394</v>
      </c>
      <c r="H50">
        <v>-3.31314991575359</v>
      </c>
      <c r="I50">
        <v>6.2475247204566804</v>
      </c>
      <c r="J50">
        <v>-2.09100619272599</v>
      </c>
      <c r="K50">
        <v>469.728248832497</v>
      </c>
      <c r="L50">
        <v>408.83028293357802</v>
      </c>
      <c r="M50">
        <v>44.492204083490101</v>
      </c>
      <c r="N50">
        <v>0.555723363514394</v>
      </c>
      <c r="O50">
        <v>12.046645982668201</v>
      </c>
      <c r="P50">
        <v>116.06564956079499</v>
      </c>
      <c r="Q50">
        <v>3.9227879313974999E-2</v>
      </c>
    </row>
    <row r="51" spans="1:17" x14ac:dyDescent="0.3">
      <c r="A51" t="s">
        <v>150</v>
      </c>
      <c r="B51" t="s">
        <v>151</v>
      </c>
      <c r="C51" t="s">
        <v>3143</v>
      </c>
      <c r="D51" t="s">
        <v>75</v>
      </c>
      <c r="E51">
        <v>180801.703350775</v>
      </c>
      <c r="F51">
        <v>2698.9</v>
      </c>
      <c r="G51">
        <v>17.021796503067499</v>
      </c>
      <c r="H51">
        <v>1.5990401730942501</v>
      </c>
      <c r="I51">
        <v>3.2126187100121602</v>
      </c>
      <c r="J51">
        <v>0.64665593305913405</v>
      </c>
      <c r="K51">
        <v>2696.7017118865101</v>
      </c>
      <c r="L51">
        <v>2490.07759469149</v>
      </c>
      <c r="M51">
        <v>47.060607886500499</v>
      </c>
      <c r="N51">
        <v>0.67549992094411904</v>
      </c>
      <c r="O51">
        <v>6.6267738708362502</v>
      </c>
      <c r="P51">
        <v>45.569538848246196</v>
      </c>
      <c r="Q51">
        <v>4.5615979155500003E-2</v>
      </c>
    </row>
    <row r="52" spans="1:17" x14ac:dyDescent="0.3">
      <c r="A52" t="s">
        <v>152</v>
      </c>
      <c r="B52" t="s">
        <v>153</v>
      </c>
      <c r="C52" t="s">
        <v>3134</v>
      </c>
      <c r="D52" t="s">
        <v>21</v>
      </c>
      <c r="E52">
        <v>169074.57702622301</v>
      </c>
      <c r="F52">
        <v>5731.6</v>
      </c>
      <c r="G52">
        <v>-13.3289089458632</v>
      </c>
      <c r="H52">
        <v>-2.9399337222786501</v>
      </c>
      <c r="I52">
        <v>14.6203428033772</v>
      </c>
      <c r="J52">
        <v>-4.8189545299099699</v>
      </c>
      <c r="K52">
        <v>6018.18528502149</v>
      </c>
      <c r="L52">
        <v>5604.32918731464</v>
      </c>
      <c r="M52">
        <v>24.719891482897498</v>
      </c>
      <c r="N52">
        <v>0.52794132366670399</v>
      </c>
      <c r="O52">
        <v>14.714041454393101</v>
      </c>
      <c r="P52">
        <v>26.986518372456199</v>
      </c>
      <c r="Q52">
        <v>-5.8796244509699003E-2</v>
      </c>
    </row>
    <row r="53" spans="1:17" x14ac:dyDescent="0.3">
      <c r="A53" t="s">
        <v>154</v>
      </c>
      <c r="B53" t="s">
        <v>155</v>
      </c>
      <c r="C53" t="s">
        <v>3135</v>
      </c>
      <c r="D53" t="s">
        <v>43</v>
      </c>
      <c r="E53">
        <v>162490.36709547299</v>
      </c>
      <c r="F53">
        <v>1628.85</v>
      </c>
      <c r="G53">
        <v>-6.0753735374913003</v>
      </c>
      <c r="H53">
        <v>-6.2832862674588403</v>
      </c>
      <c r="I53">
        <v>3.9780398095598799</v>
      </c>
      <c r="J53">
        <v>-1.5299497966828099</v>
      </c>
      <c r="K53">
        <v>1729.42652237316</v>
      </c>
      <c r="L53">
        <v>1603.8996383440201</v>
      </c>
      <c r="M53">
        <v>33.471302507104298</v>
      </c>
      <c r="N53">
        <v>1.17134241116107</v>
      </c>
      <c r="O53">
        <v>18.856862203395</v>
      </c>
      <c r="P53">
        <v>24.5583849506767</v>
      </c>
      <c r="Q53">
        <v>1.7483566387122999E-2</v>
      </c>
    </row>
    <row r="54" spans="1:17" x14ac:dyDescent="0.3">
      <c r="A54" t="s">
        <v>156</v>
      </c>
      <c r="B54" t="s">
        <v>157</v>
      </c>
      <c r="C54" t="s">
        <v>3149</v>
      </c>
      <c r="D54" t="s">
        <v>158</v>
      </c>
      <c r="E54">
        <v>159966.02293605401</v>
      </c>
      <c r="F54">
        <v>3158.75</v>
      </c>
      <c r="G54">
        <v>3.2765509924731302</v>
      </c>
      <c r="H54">
        <v>-1.33821058066242</v>
      </c>
      <c r="I54">
        <v>-1.8055422537077099</v>
      </c>
      <c r="J54">
        <v>-1.1552378680162001</v>
      </c>
      <c r="K54">
        <v>3172.7631063726899</v>
      </c>
      <c r="L54">
        <v>3018.2447861564201</v>
      </c>
      <c r="M54">
        <v>49.812681998050202</v>
      </c>
      <c r="N54">
        <v>1.04852425904298</v>
      </c>
      <c r="O54">
        <v>8.1123862287297097</v>
      </c>
      <c r="P54">
        <v>31.875587099467602</v>
      </c>
      <c r="Q54">
        <v>6.2551307457150004E-3</v>
      </c>
    </row>
    <row r="55" spans="1:17" x14ac:dyDescent="0.3">
      <c r="A55" t="s">
        <v>159</v>
      </c>
      <c r="B55" t="s">
        <v>160</v>
      </c>
      <c r="C55" t="s">
        <v>3146</v>
      </c>
      <c r="D55" t="s">
        <v>161</v>
      </c>
      <c r="E55">
        <v>157400.69096259499</v>
      </c>
      <c r="F55">
        <v>7430.4</v>
      </c>
      <c r="G55">
        <v>55.249722879422301</v>
      </c>
      <c r="H55">
        <v>-2.8423173167031002</v>
      </c>
      <c r="I55">
        <v>3.67362112756574</v>
      </c>
      <c r="J55">
        <v>-3.8991090159377499</v>
      </c>
      <c r="K55">
        <v>7931.94199508981</v>
      </c>
      <c r="L55">
        <v>7135.7641472073601</v>
      </c>
      <c r="M55">
        <v>28.307733444745701</v>
      </c>
      <c r="N55">
        <v>1.0916992553704301</v>
      </c>
      <c r="O55">
        <v>23.142091946597699</v>
      </c>
      <c r="P55">
        <v>83.697990061558897</v>
      </c>
      <c r="Q55">
        <v>0.158272594258347</v>
      </c>
    </row>
    <row r="56" spans="1:17" x14ac:dyDescent="0.3">
      <c r="A56" t="s">
        <v>162</v>
      </c>
      <c r="B56" t="s">
        <v>163</v>
      </c>
      <c r="C56" t="s">
        <v>3134</v>
      </c>
      <c r="D56" t="s">
        <v>21</v>
      </c>
      <c r="E56">
        <v>157360.845409595</v>
      </c>
      <c r="F56">
        <v>1603.65</v>
      </c>
      <c r="G56">
        <v>14.5432759610446</v>
      </c>
      <c r="H56">
        <v>5.4913633871951202</v>
      </c>
      <c r="I56">
        <v>19.062331819615199</v>
      </c>
      <c r="J56">
        <v>-7.7291914989823498</v>
      </c>
      <c r="K56">
        <v>1631.5052995850899</v>
      </c>
      <c r="L56">
        <v>1461.7504489404901</v>
      </c>
      <c r="M56">
        <v>47.630678965857904</v>
      </c>
      <c r="N56">
        <v>1.12218927264862</v>
      </c>
      <c r="O56">
        <v>9.8649954790633601</v>
      </c>
      <c r="P56">
        <v>43.980068234871602</v>
      </c>
      <c r="Q56">
        <v>-1.0523105745012E-2</v>
      </c>
    </row>
    <row r="57" spans="1:17" x14ac:dyDescent="0.3">
      <c r="A57" t="s">
        <v>164</v>
      </c>
      <c r="B57" t="s">
        <v>165</v>
      </c>
      <c r="C57" t="s">
        <v>3144</v>
      </c>
      <c r="D57" t="s">
        <v>166</v>
      </c>
      <c r="E57">
        <v>156501.43925004199</v>
      </c>
      <c r="F57">
        <v>4069.55</v>
      </c>
      <c r="G57">
        <v>40.255930215013997</v>
      </c>
      <c r="H57">
        <v>-10.207179198006999</v>
      </c>
      <c r="I57">
        <v>-8.4603050016138308</v>
      </c>
      <c r="J57">
        <v>-10.315082338982901</v>
      </c>
      <c r="K57">
        <v>4528.8195857469</v>
      </c>
      <c r="L57">
        <v>4059.2217430616001</v>
      </c>
      <c r="M57">
        <v>18.4598117359693</v>
      </c>
      <c r="N57">
        <v>1.2568264576830701</v>
      </c>
      <c r="O57">
        <v>23.723753240530201</v>
      </c>
      <c r="P57">
        <v>68.528833212547795</v>
      </c>
      <c r="Q57">
        <v>7.7270625318938996E-2</v>
      </c>
    </row>
    <row r="58" spans="1:17" x14ac:dyDescent="0.3">
      <c r="A58" t="s">
        <v>167</v>
      </c>
      <c r="B58" t="s">
        <v>168</v>
      </c>
      <c r="C58" t="s">
        <v>3139</v>
      </c>
      <c r="D58" t="s">
        <v>169</v>
      </c>
      <c r="E58">
        <v>156316.37060288101</v>
      </c>
      <c r="F58">
        <v>5903.55</v>
      </c>
      <c r="G58">
        <v>48.442685536994702</v>
      </c>
      <c r="H58">
        <v>13.784379095906599</v>
      </c>
      <c r="I58">
        <v>41.386397179867302</v>
      </c>
      <c r="J58">
        <v>1.95517549450627</v>
      </c>
      <c r="K58">
        <v>5543.9332143819402</v>
      </c>
      <c r="L58">
        <v>4691.1104730241104</v>
      </c>
      <c r="M58">
        <v>56.780799777993899</v>
      </c>
      <c r="N58">
        <v>0.65312922026345199</v>
      </c>
      <c r="O58">
        <v>6.3063749777676197</v>
      </c>
      <c r="P58">
        <v>79.150608442326899</v>
      </c>
      <c r="Q58">
        <v>-8.1707398640759998E-3</v>
      </c>
    </row>
    <row r="59" spans="1:17" x14ac:dyDescent="0.3">
      <c r="A59" t="s">
        <v>170</v>
      </c>
      <c r="B59" t="s">
        <v>171</v>
      </c>
      <c r="C59" t="s">
        <v>3135</v>
      </c>
      <c r="D59" t="s">
        <v>43</v>
      </c>
      <c r="E59">
        <v>154918.31845638299</v>
      </c>
      <c r="F59">
        <v>723.7</v>
      </c>
      <c r="G59">
        <v>-11.2743271777952</v>
      </c>
      <c r="H59">
        <v>6.1341319371599203</v>
      </c>
      <c r="I59">
        <v>18.047764224186501</v>
      </c>
      <c r="J59">
        <v>0.15302164982053901</v>
      </c>
      <c r="K59">
        <v>714.28898322703901</v>
      </c>
      <c r="L59">
        <v>661.57532880208396</v>
      </c>
      <c r="M59">
        <v>51.265349340789797</v>
      </c>
      <c r="N59">
        <v>0.692561180575476</v>
      </c>
      <c r="O59">
        <v>5.1817051264336103</v>
      </c>
      <c r="P59">
        <v>41.5134923738756</v>
      </c>
      <c r="Q59">
        <v>-3.4868885749202001E-2</v>
      </c>
    </row>
    <row r="60" spans="1:17" x14ac:dyDescent="0.3">
      <c r="A60" t="s">
        <v>172</v>
      </c>
      <c r="B60" t="s">
        <v>173</v>
      </c>
      <c r="C60" t="s">
        <v>3135</v>
      </c>
      <c r="D60" t="s">
        <v>136</v>
      </c>
      <c r="E60">
        <v>150104.20206808599</v>
      </c>
      <c r="F60">
        <v>459.1</v>
      </c>
      <c r="G60">
        <v>61.563366513964297</v>
      </c>
      <c r="H60">
        <v>-1.78228905438679</v>
      </c>
      <c r="I60">
        <v>-9.3885556255375793</v>
      </c>
      <c r="J60">
        <v>-0.411932665012679</v>
      </c>
      <c r="K60">
        <v>479.681248843557</v>
      </c>
      <c r="L60">
        <v>449.634331824242</v>
      </c>
      <c r="M60">
        <v>51.733965219468402</v>
      </c>
      <c r="N60">
        <v>0.78821347227257499</v>
      </c>
      <c r="O60">
        <v>26.334131997386098</v>
      </c>
      <c r="P60">
        <v>93.020811435778796</v>
      </c>
      <c r="Q60">
        <v>0.182139624592663</v>
      </c>
    </row>
    <row r="61" spans="1:17" hidden="1" x14ac:dyDescent="0.3">
      <c r="A61" t="s">
        <v>174</v>
      </c>
      <c r="B61" t="s">
        <v>175</v>
      </c>
      <c r="C61" t="s">
        <v>3150</v>
      </c>
      <c r="D61" t="s">
        <v>62</v>
      </c>
      <c r="E61">
        <v>148056.21357672499</v>
      </c>
      <c r="F61">
        <v>1832.3</v>
      </c>
      <c r="G61">
        <v>-27.292765422365601</v>
      </c>
      <c r="H61">
        <v>0.12065883748836199</v>
      </c>
      <c r="I61">
        <v>-6.8203424697172599</v>
      </c>
      <c r="J61">
        <v>-3.27975475091035</v>
      </c>
      <c r="O61">
        <v>7.5151448998526504</v>
      </c>
      <c r="P61">
        <v>4.5833333333333304</v>
      </c>
    </row>
    <row r="62" spans="1:17" x14ac:dyDescent="0.3">
      <c r="A62" t="s">
        <v>176</v>
      </c>
      <c r="B62" t="s">
        <v>177</v>
      </c>
      <c r="C62" t="s">
        <v>3142</v>
      </c>
      <c r="D62" t="s">
        <v>178</v>
      </c>
      <c r="E62">
        <v>146682.96938783501</v>
      </c>
      <c r="F62">
        <v>690.9</v>
      </c>
      <c r="G62">
        <v>21.32849229616</v>
      </c>
      <c r="H62">
        <v>-3.5987207527701002</v>
      </c>
      <c r="I62">
        <v>0.19079851371186199</v>
      </c>
      <c r="J62">
        <v>-0.54008646399913895</v>
      </c>
      <c r="K62">
        <v>703.19363663248896</v>
      </c>
      <c r="L62">
        <v>643.55877163503396</v>
      </c>
      <c r="M62">
        <v>34.1883455981732</v>
      </c>
      <c r="N62">
        <v>0.81041086890981895</v>
      </c>
      <c r="O62">
        <v>11.8323925314806</v>
      </c>
      <c r="P62">
        <v>51.5131578947368</v>
      </c>
      <c r="Q62">
        <v>3.5002525461033003E-2</v>
      </c>
    </row>
    <row r="63" spans="1:17" x14ac:dyDescent="0.3">
      <c r="A63" t="s">
        <v>179</v>
      </c>
      <c r="B63" t="s">
        <v>180</v>
      </c>
      <c r="C63" t="s">
        <v>3143</v>
      </c>
      <c r="D63" t="s">
        <v>75</v>
      </c>
      <c r="E63">
        <v>142964.31981361599</v>
      </c>
      <c r="F63">
        <v>582.45000000000005</v>
      </c>
      <c r="G63">
        <v>15.240558953488801</v>
      </c>
      <c r="H63">
        <v>-2.0999869100747599</v>
      </c>
      <c r="I63">
        <v>-14.4305563350902</v>
      </c>
      <c r="J63">
        <v>3.3070116543119399</v>
      </c>
      <c r="K63">
        <v>601.15555509896399</v>
      </c>
      <c r="L63">
        <v>596.615386212722</v>
      </c>
      <c r="M63">
        <v>54.320136419513403</v>
      </c>
      <c r="N63">
        <v>1.05622616618427</v>
      </c>
      <c r="O63">
        <v>21.375225341230902</v>
      </c>
      <c r="P63">
        <v>44.152951367405002</v>
      </c>
      <c r="Q63">
        <v>2.9984207342113E-2</v>
      </c>
    </row>
    <row r="64" spans="1:17" x14ac:dyDescent="0.3">
      <c r="A64" t="s">
        <v>181</v>
      </c>
      <c r="B64" t="s">
        <v>182</v>
      </c>
      <c r="C64" t="s">
        <v>3140</v>
      </c>
      <c r="D64" t="s">
        <v>80</v>
      </c>
      <c r="E64">
        <v>140579.14217702701</v>
      </c>
      <c r="F64">
        <v>445.45</v>
      </c>
      <c r="G64">
        <v>60.042204267928497</v>
      </c>
      <c r="H64">
        <v>-3.8456062825589399</v>
      </c>
      <c r="I64">
        <v>-10.2266086464218</v>
      </c>
      <c r="J64">
        <v>-4.2906036322408102E-2</v>
      </c>
      <c r="K64">
        <v>444.25936887764499</v>
      </c>
      <c r="L64">
        <v>409.93508790622502</v>
      </c>
      <c r="M64">
        <v>30.427245150067002</v>
      </c>
      <c r="N64">
        <v>0.82778031387909901</v>
      </c>
      <c r="O64">
        <v>11.089909080704899</v>
      </c>
      <c r="P64">
        <v>88.510368176047294</v>
      </c>
      <c r="Q64">
        <v>7.7702093781421996E-2</v>
      </c>
    </row>
    <row r="65" spans="1:17" x14ac:dyDescent="0.3">
      <c r="A65" t="s">
        <v>183</v>
      </c>
      <c r="B65" t="s">
        <v>184</v>
      </c>
      <c r="C65" t="s">
        <v>3137</v>
      </c>
      <c r="D65" t="s">
        <v>125</v>
      </c>
      <c r="E65">
        <v>137911.69276135601</v>
      </c>
      <c r="F65">
        <v>5693.05</v>
      </c>
      <c r="G65">
        <v>1.4762246087230699</v>
      </c>
      <c r="H65">
        <v>-3.8567829665175899</v>
      </c>
      <c r="I65">
        <v>12.0923875953064</v>
      </c>
      <c r="J65">
        <v>1.2481505237820401</v>
      </c>
      <c r="K65">
        <v>5898.1773138467197</v>
      </c>
      <c r="L65">
        <v>5505.2741660225702</v>
      </c>
      <c r="M65">
        <v>45.579671636071801</v>
      </c>
      <c r="N65">
        <v>0.66332050716683799</v>
      </c>
      <c r="O65">
        <v>13.6455854067679</v>
      </c>
      <c r="P65">
        <v>30.943947374473801</v>
      </c>
      <c r="Q65">
        <v>4.9880643434189E-2</v>
      </c>
    </row>
    <row r="66" spans="1:17" x14ac:dyDescent="0.3">
      <c r="A66" t="s">
        <v>185</v>
      </c>
      <c r="B66" t="s">
        <v>186</v>
      </c>
      <c r="C66" t="s">
        <v>3135</v>
      </c>
      <c r="D66" t="s">
        <v>136</v>
      </c>
      <c r="E66">
        <v>137581.18926761</v>
      </c>
      <c r="F66">
        <v>526.79999999999995</v>
      </c>
      <c r="G66">
        <v>58.256406435711597</v>
      </c>
      <c r="H66">
        <v>-0.28055244590433398</v>
      </c>
      <c r="I66">
        <v>-12.410877952419799</v>
      </c>
      <c r="J66">
        <v>-0.33842962753239503</v>
      </c>
      <c r="K66">
        <v>547.51984103919801</v>
      </c>
      <c r="L66">
        <v>506.417148640476</v>
      </c>
      <c r="M66">
        <v>51.955281092460403</v>
      </c>
      <c r="N66">
        <v>0.86599319281195597</v>
      </c>
      <c r="O66">
        <v>24.145785876993099</v>
      </c>
      <c r="P66">
        <v>92.861065348709502</v>
      </c>
      <c r="Q66">
        <v>0.189212105184313</v>
      </c>
    </row>
    <row r="67" spans="1:17" x14ac:dyDescent="0.3">
      <c r="A67" t="s">
        <v>187</v>
      </c>
      <c r="B67" t="s">
        <v>188</v>
      </c>
      <c r="C67" t="s">
        <v>3133</v>
      </c>
      <c r="D67" t="s">
        <v>18</v>
      </c>
      <c r="E67">
        <v>134788.59226768301</v>
      </c>
      <c r="F67">
        <v>313</v>
      </c>
      <c r="G67">
        <v>47.408550487621298</v>
      </c>
      <c r="H67">
        <v>-10.634345634071201</v>
      </c>
      <c r="I67">
        <v>-8.8812540243313798</v>
      </c>
      <c r="J67">
        <v>-4.2737174188984</v>
      </c>
      <c r="K67">
        <v>332.65892111433402</v>
      </c>
      <c r="L67">
        <v>306.182606262935</v>
      </c>
      <c r="M67">
        <v>27.5610619236198</v>
      </c>
      <c r="N67">
        <v>0.64723333652947201</v>
      </c>
      <c r="O67">
        <v>20.127795527156501</v>
      </c>
      <c r="P67">
        <v>78.576522607331299</v>
      </c>
      <c r="Q67">
        <v>3.5626278741219999E-2</v>
      </c>
    </row>
    <row r="68" spans="1:17" x14ac:dyDescent="0.3">
      <c r="A68" t="s">
        <v>189</v>
      </c>
      <c r="B68" t="s">
        <v>190</v>
      </c>
      <c r="C68" t="s">
        <v>3141</v>
      </c>
      <c r="D68" t="s">
        <v>191</v>
      </c>
      <c r="E68">
        <v>134112.81239228399</v>
      </c>
      <c r="F68">
        <v>4953.6000000000004</v>
      </c>
      <c r="G68">
        <v>22.930141196418798</v>
      </c>
      <c r="H68">
        <v>3.0185620693679098</v>
      </c>
      <c r="I68">
        <v>0.112503256696456</v>
      </c>
      <c r="J68">
        <v>4.3332257964262597</v>
      </c>
      <c r="K68">
        <v>4798.8064156746796</v>
      </c>
      <c r="L68">
        <v>4520.4582510973496</v>
      </c>
      <c r="M68">
        <v>61.395146321444798</v>
      </c>
      <c r="N68">
        <v>1.06087768385224</v>
      </c>
      <c r="O68">
        <v>3.0563630490956002</v>
      </c>
      <c r="P68">
        <v>51.254961832060999</v>
      </c>
      <c r="Q68">
        <v>7.9157316787603002E-2</v>
      </c>
    </row>
    <row r="69" spans="1:17" x14ac:dyDescent="0.3">
      <c r="A69" t="s">
        <v>192</v>
      </c>
      <c r="B69" t="s">
        <v>193</v>
      </c>
      <c r="C69" t="s">
        <v>3133</v>
      </c>
      <c r="D69" t="s">
        <v>194</v>
      </c>
      <c r="E69">
        <v>131465.30315930801</v>
      </c>
      <c r="F69">
        <v>200.16</v>
      </c>
      <c r="G69">
        <v>42.213360615651197</v>
      </c>
      <c r="H69">
        <v>-11.710101878334701</v>
      </c>
      <c r="I69">
        <v>-9.9030822633293099</v>
      </c>
      <c r="J69">
        <v>-5.4586611971814802</v>
      </c>
      <c r="K69">
        <v>220.024504683006</v>
      </c>
      <c r="L69">
        <v>202.93055315114501</v>
      </c>
      <c r="M69">
        <v>17.781596313201799</v>
      </c>
      <c r="N69">
        <v>0.69175518148803194</v>
      </c>
      <c r="O69">
        <v>23.0515587529976</v>
      </c>
      <c r="P69">
        <v>70.494037478705195</v>
      </c>
      <c r="Q69">
        <v>8.6193309566949997E-2</v>
      </c>
    </row>
    <row r="70" spans="1:17" x14ac:dyDescent="0.3">
      <c r="A70" t="s">
        <v>195</v>
      </c>
      <c r="B70" t="s">
        <v>196</v>
      </c>
      <c r="C70" t="s">
        <v>3137</v>
      </c>
      <c r="D70" t="s">
        <v>197</v>
      </c>
      <c r="E70">
        <v>131237.58873621299</v>
      </c>
      <c r="F70">
        <v>1275.0999999999999</v>
      </c>
      <c r="G70">
        <v>2.8357295036979302</v>
      </c>
      <c r="H70">
        <v>-1.63820189496677</v>
      </c>
      <c r="I70">
        <v>-4.1290172729807102</v>
      </c>
      <c r="J70">
        <v>-0.88749536103382498</v>
      </c>
      <c r="K70">
        <v>1360.95843414502</v>
      </c>
      <c r="L70">
        <v>1312.90733241168</v>
      </c>
      <c r="M70">
        <v>46.034818061679701</v>
      </c>
      <c r="N70">
        <v>0.80262843594077904</v>
      </c>
      <c r="O70">
        <v>20.9199278487961</v>
      </c>
      <c r="P70">
        <v>31.0348371184872</v>
      </c>
      <c r="Q70">
        <v>1.3725295228383E-2</v>
      </c>
    </row>
    <row r="71" spans="1:17" x14ac:dyDescent="0.3">
      <c r="A71" t="s">
        <v>198</v>
      </c>
      <c r="B71" t="s">
        <v>199</v>
      </c>
      <c r="C71" t="s">
        <v>3135</v>
      </c>
      <c r="D71" t="s">
        <v>32</v>
      </c>
      <c r="E71">
        <v>129751.178060554</v>
      </c>
      <c r="F71">
        <v>253.7</v>
      </c>
      <c r="G71">
        <v>1.7790999548652</v>
      </c>
      <c r="H71">
        <v>6.2622110323813702</v>
      </c>
      <c r="I71">
        <v>-16.716580097281099</v>
      </c>
      <c r="J71">
        <v>2.4258909040546399</v>
      </c>
      <c r="K71">
        <v>246.5294486713</v>
      </c>
      <c r="L71">
        <v>245.78078082323401</v>
      </c>
      <c r="M71">
        <v>58.830925828841998</v>
      </c>
      <c r="N71">
        <v>0.91276711376751396</v>
      </c>
      <c r="O71">
        <v>18.131651556956999</v>
      </c>
      <c r="P71">
        <v>33.071072646210297</v>
      </c>
      <c r="Q71">
        <v>0.11950348124226901</v>
      </c>
    </row>
    <row r="72" spans="1:17" x14ac:dyDescent="0.3">
      <c r="A72" t="s">
        <v>200</v>
      </c>
      <c r="B72" t="s">
        <v>201</v>
      </c>
      <c r="C72" t="s">
        <v>3141</v>
      </c>
      <c r="D72" t="s">
        <v>202</v>
      </c>
      <c r="E72">
        <v>127292.987669507</v>
      </c>
      <c r="F72">
        <v>182.23</v>
      </c>
      <c r="G72">
        <v>70.300900310527993</v>
      </c>
      <c r="H72">
        <v>-8.8604537059703592</v>
      </c>
      <c r="I72">
        <v>32.443299477889198</v>
      </c>
      <c r="J72">
        <v>-6.6620758059799599</v>
      </c>
      <c r="K72">
        <v>195.973604791258</v>
      </c>
      <c r="L72">
        <v>165.41136986504699</v>
      </c>
      <c r="M72">
        <v>24.549663179113299</v>
      </c>
      <c r="N72">
        <v>0.59489146923597103</v>
      </c>
      <c r="O72">
        <v>19.074795587993201</v>
      </c>
      <c r="P72">
        <v>109.942396313364</v>
      </c>
      <c r="Q72">
        <v>3.6142565432650001E-2</v>
      </c>
    </row>
    <row r="73" spans="1:17" x14ac:dyDescent="0.3">
      <c r="A73" t="s">
        <v>203</v>
      </c>
      <c r="B73" t="s">
        <v>204</v>
      </c>
      <c r="C73" t="s">
        <v>3139</v>
      </c>
      <c r="D73" t="s">
        <v>51</v>
      </c>
      <c r="E73">
        <v>125290.304114072</v>
      </c>
      <c r="F73">
        <v>1559.55</v>
      </c>
      <c r="G73">
        <v>1.8365422504279501</v>
      </c>
      <c r="H73">
        <v>-0.87026675189624103</v>
      </c>
      <c r="I73">
        <v>2.3052996962887802</v>
      </c>
      <c r="J73">
        <v>3.47284085556125</v>
      </c>
      <c r="K73">
        <v>1570.1979869295801</v>
      </c>
      <c r="L73">
        <v>1483.69814394266</v>
      </c>
      <c r="M73">
        <v>15.4062981388526</v>
      </c>
      <c r="N73">
        <v>1.78511916419908</v>
      </c>
      <c r="O73">
        <v>9.1372511301336807</v>
      </c>
      <c r="P73">
        <v>33.918681035593103</v>
      </c>
      <c r="Q73">
        <v>3.9600179466827E-2</v>
      </c>
    </row>
    <row r="74" spans="1:17" x14ac:dyDescent="0.3">
      <c r="A74" t="s">
        <v>205</v>
      </c>
      <c r="B74" t="s">
        <v>206</v>
      </c>
      <c r="C74" t="s">
        <v>3148</v>
      </c>
      <c r="D74" t="s">
        <v>139</v>
      </c>
      <c r="E74">
        <v>120172.712841787</v>
      </c>
      <c r="F74">
        <v>1207.45</v>
      </c>
      <c r="G74">
        <v>22.198967396456698</v>
      </c>
      <c r="H74">
        <v>2.13161935449138</v>
      </c>
      <c r="I74">
        <v>-10.4017533848714</v>
      </c>
      <c r="J74">
        <v>13.8472295993366</v>
      </c>
      <c r="K74">
        <v>1216.4774462018399</v>
      </c>
      <c r="L74">
        <v>1191.82636453902</v>
      </c>
      <c r="M74">
        <v>57.431905825301598</v>
      </c>
      <c r="N74">
        <v>0.93676550640422196</v>
      </c>
      <c r="O74">
        <v>36.6474802269245</v>
      </c>
      <c r="P74">
        <v>53.639139839674201</v>
      </c>
      <c r="Q74">
        <v>7.4441239454795E-2</v>
      </c>
    </row>
    <row r="75" spans="1:17" x14ac:dyDescent="0.3">
      <c r="A75" t="s">
        <v>207</v>
      </c>
      <c r="B75" t="s">
        <v>208</v>
      </c>
      <c r="C75" t="s">
        <v>3140</v>
      </c>
      <c r="D75" t="s">
        <v>57</v>
      </c>
      <c r="E75">
        <v>118490.094659747</v>
      </c>
      <c r="F75">
        <v>682.65</v>
      </c>
      <c r="G75">
        <v>53.107567880729903</v>
      </c>
      <c r="H75">
        <v>-1.8694043933303099</v>
      </c>
      <c r="I75">
        <v>-0.56177632522301402</v>
      </c>
      <c r="J75">
        <v>1.31828001440054</v>
      </c>
      <c r="K75">
        <v>702.246873537086</v>
      </c>
      <c r="L75">
        <v>628.86470431441001</v>
      </c>
      <c r="M75">
        <v>45.939561599393897</v>
      </c>
      <c r="N75">
        <v>0.85642435982427501</v>
      </c>
      <c r="O75">
        <v>17.908152054493499</v>
      </c>
      <c r="P75">
        <v>81.991468941615494</v>
      </c>
      <c r="Q75">
        <v>7.4613293364818006E-2</v>
      </c>
    </row>
    <row r="76" spans="1:17" x14ac:dyDescent="0.3">
      <c r="A76" t="s">
        <v>209</v>
      </c>
      <c r="B76" t="s">
        <v>210</v>
      </c>
      <c r="C76" t="s">
        <v>3141</v>
      </c>
      <c r="D76" t="s">
        <v>102</v>
      </c>
      <c r="E76">
        <v>118358.192679313</v>
      </c>
      <c r="F76">
        <v>2509.6999999999998</v>
      </c>
      <c r="G76">
        <v>32.799873851178901</v>
      </c>
      <c r="H76">
        <v>-6.4804858445376103</v>
      </c>
      <c r="I76">
        <v>13.5507098711973</v>
      </c>
      <c r="J76">
        <v>-0.81677741518422098</v>
      </c>
      <c r="K76">
        <v>2655.17544666194</v>
      </c>
      <c r="L76">
        <v>2364.7064182249601</v>
      </c>
      <c r="M76">
        <v>24.4143736313037</v>
      </c>
      <c r="N76">
        <v>1.13799727327096</v>
      </c>
      <c r="O76">
        <v>17.862692752121699</v>
      </c>
      <c r="P76">
        <v>61.447410743004099</v>
      </c>
      <c r="Q76">
        <v>0.20474980409046201</v>
      </c>
    </row>
    <row r="77" spans="1:17" x14ac:dyDescent="0.3">
      <c r="A77" t="s">
        <v>211</v>
      </c>
      <c r="B77" t="s">
        <v>212</v>
      </c>
      <c r="C77" t="s">
        <v>3135</v>
      </c>
      <c r="D77" t="s">
        <v>54</v>
      </c>
      <c r="E77">
        <v>117998.80609978701</v>
      </c>
      <c r="F77">
        <v>3150.95</v>
      </c>
      <c r="G77">
        <v>37.652596107455999</v>
      </c>
      <c r="H77">
        <v>-6.6845990038789997</v>
      </c>
      <c r="I77">
        <v>14.512219731239201</v>
      </c>
      <c r="J77">
        <v>-4.0555380949264803</v>
      </c>
      <c r="K77">
        <v>3255.1615758042599</v>
      </c>
      <c r="L77">
        <v>2802.8883652375198</v>
      </c>
      <c r="M77">
        <v>40.782763126629902</v>
      </c>
      <c r="N77">
        <v>1.5742676994712399</v>
      </c>
      <c r="O77">
        <v>15.9094876148463</v>
      </c>
      <c r="P77">
        <v>67.947658769288097</v>
      </c>
      <c r="Q77">
        <v>8.7398388120770998E-2</v>
      </c>
    </row>
    <row r="78" spans="1:17" x14ac:dyDescent="0.3">
      <c r="A78" t="s">
        <v>213</v>
      </c>
      <c r="B78" t="s">
        <v>214</v>
      </c>
      <c r="C78" t="s">
        <v>3140</v>
      </c>
      <c r="D78" t="s">
        <v>215</v>
      </c>
      <c r="E78">
        <v>117242.711571284</v>
      </c>
      <c r="F78">
        <v>978.75</v>
      </c>
      <c r="G78">
        <v>2.5179795630368602</v>
      </c>
      <c r="H78">
        <v>1.03873655749204</v>
      </c>
      <c r="I78">
        <v>-14.556337671134999</v>
      </c>
      <c r="J78">
        <v>-0.249041472180553</v>
      </c>
      <c r="K78">
        <v>1002.54238204848</v>
      </c>
      <c r="L78">
        <v>1036.7203818036</v>
      </c>
      <c r="M78">
        <v>40.010068509880099</v>
      </c>
      <c r="N78">
        <v>0.61904416770244997</v>
      </c>
      <c r="O78">
        <v>37.726692209450803</v>
      </c>
      <c r="P78">
        <v>35.9375</v>
      </c>
      <c r="Q78">
        <v>-3.5532296277642997E-2</v>
      </c>
    </row>
    <row r="79" spans="1:17" x14ac:dyDescent="0.3">
      <c r="A79" t="s">
        <v>216</v>
      </c>
      <c r="B79" t="s">
        <v>217</v>
      </c>
      <c r="C79" t="s">
        <v>3135</v>
      </c>
      <c r="D79" t="s">
        <v>218</v>
      </c>
      <c r="E79">
        <v>114044.506012435</v>
      </c>
      <c r="F79">
        <v>10332.549999999999</v>
      </c>
      <c r="G79">
        <v>25.2884660472319</v>
      </c>
      <c r="H79">
        <v>4.28183267452855</v>
      </c>
      <c r="I79">
        <v>19.878903094637899</v>
      </c>
      <c r="J79">
        <v>0.96925545379920397</v>
      </c>
      <c r="K79">
        <v>10274.040504521699</v>
      </c>
      <c r="L79">
        <v>9230.0308251605893</v>
      </c>
      <c r="M79">
        <v>41.9990829834938</v>
      </c>
      <c r="N79">
        <v>0.510194616283284</v>
      </c>
      <c r="O79">
        <v>9.84703679149872</v>
      </c>
      <c r="P79">
        <v>53.9643868275964</v>
      </c>
      <c r="Q79">
        <v>8.8541726188825998E-2</v>
      </c>
    </row>
    <row r="80" spans="1:17" x14ac:dyDescent="0.3">
      <c r="A80" t="s">
        <v>219</v>
      </c>
      <c r="B80" t="s">
        <v>220</v>
      </c>
      <c r="C80" t="s">
        <v>3135</v>
      </c>
      <c r="D80" t="s">
        <v>32</v>
      </c>
      <c r="E80">
        <v>112490.48878047901</v>
      </c>
      <c r="F80">
        <v>100.98</v>
      </c>
      <c r="G80">
        <v>10.5277975015167</v>
      </c>
      <c r="H80">
        <v>-0.99388830782516902</v>
      </c>
      <c r="I80">
        <v>-34.370887705787702</v>
      </c>
      <c r="J80">
        <v>-1.6120638913891601</v>
      </c>
      <c r="K80">
        <v>106.081727243578</v>
      </c>
      <c r="L80">
        <v>109.032631257877</v>
      </c>
      <c r="M80">
        <v>47.431656124451699</v>
      </c>
      <c r="N80">
        <v>1.4953378310787999</v>
      </c>
      <c r="O80">
        <v>41.513170924935601</v>
      </c>
      <c r="P80">
        <v>38.995182381280102</v>
      </c>
      <c r="Q80">
        <v>0.10760746817631001</v>
      </c>
    </row>
    <row r="81" spans="1:17" hidden="1" x14ac:dyDescent="0.3">
      <c r="A81" t="s">
        <v>221</v>
      </c>
      <c r="B81" t="s">
        <v>222</v>
      </c>
      <c r="C81" t="s">
        <v>3150</v>
      </c>
      <c r="D81" t="s">
        <v>54</v>
      </c>
      <c r="E81">
        <v>111663.53650686399</v>
      </c>
      <c r="F81">
        <v>137.84</v>
      </c>
      <c r="G81">
        <v>-44.4513270776078</v>
      </c>
      <c r="H81">
        <v>-8.6357702683503295</v>
      </c>
      <c r="I81">
        <v>-26.2395101855655</v>
      </c>
      <c r="J81">
        <v>1.20312645182052</v>
      </c>
      <c r="M81">
        <v>39.370753949944699</v>
      </c>
      <c r="O81">
        <v>36.752756819500803</v>
      </c>
      <c r="P81">
        <v>7.4692031810385098</v>
      </c>
    </row>
    <row r="82" spans="1:17" x14ac:dyDescent="0.3">
      <c r="A82" t="s">
        <v>223</v>
      </c>
      <c r="B82" t="s">
        <v>224</v>
      </c>
      <c r="C82" t="s">
        <v>3139</v>
      </c>
      <c r="D82" t="s">
        <v>51</v>
      </c>
      <c r="E82">
        <v>108367.734879326</v>
      </c>
      <c r="F82">
        <v>3205.3</v>
      </c>
      <c r="G82">
        <v>38.947639963180997</v>
      </c>
      <c r="H82">
        <v>0.71707856479957799</v>
      </c>
      <c r="I82">
        <v>12.530391074223299</v>
      </c>
      <c r="J82">
        <v>-4.61460457157213</v>
      </c>
      <c r="K82">
        <v>3343.6570160093402</v>
      </c>
      <c r="L82">
        <v>2946.5856554878801</v>
      </c>
      <c r="M82">
        <v>26.6868363981933</v>
      </c>
      <c r="N82">
        <v>1.9485496051358799</v>
      </c>
      <c r="O82">
        <v>12.023835522415901</v>
      </c>
      <c r="P82">
        <v>67.5229309849217</v>
      </c>
      <c r="Q82">
        <v>0.11036504469620501</v>
      </c>
    </row>
    <row r="83" spans="1:17" x14ac:dyDescent="0.3">
      <c r="A83" t="s">
        <v>225</v>
      </c>
      <c r="B83" t="s">
        <v>226</v>
      </c>
      <c r="C83" t="s">
        <v>3146</v>
      </c>
      <c r="D83" t="s">
        <v>161</v>
      </c>
      <c r="E83">
        <v>107642.37133035299</v>
      </c>
      <c r="F83">
        <v>720.6</v>
      </c>
      <c r="G83">
        <v>60.1309341194033</v>
      </c>
      <c r="H83">
        <v>-1.68828482404297</v>
      </c>
      <c r="I83">
        <v>23.726579451355502</v>
      </c>
      <c r="J83">
        <v>-3.6529157526648599</v>
      </c>
      <c r="K83">
        <v>746.336895828769</v>
      </c>
      <c r="L83">
        <v>642.83369120406701</v>
      </c>
      <c r="M83">
        <v>28.309045757373202</v>
      </c>
      <c r="N83">
        <v>1.3644530997519699</v>
      </c>
      <c r="O83">
        <v>21.384956980294199</v>
      </c>
      <c r="P83">
        <v>94.2579862515163</v>
      </c>
      <c r="Q83">
        <v>0.17869244230314699</v>
      </c>
    </row>
    <row r="84" spans="1:17" x14ac:dyDescent="0.3">
      <c r="A84" t="s">
        <v>227</v>
      </c>
      <c r="B84" t="s">
        <v>228</v>
      </c>
      <c r="C84" t="s">
        <v>3135</v>
      </c>
      <c r="D84" t="s">
        <v>43</v>
      </c>
      <c r="E84">
        <v>107029.697628486</v>
      </c>
      <c r="F84">
        <v>744.95</v>
      </c>
      <c r="G84">
        <v>16.561525029374401</v>
      </c>
      <c r="H84">
        <v>1.06060395309697</v>
      </c>
      <c r="I84">
        <v>21.689923252097799</v>
      </c>
      <c r="J84">
        <v>-4.3770556952191599</v>
      </c>
      <c r="K84">
        <v>741.81355760491601</v>
      </c>
      <c r="L84">
        <v>659.91289460884502</v>
      </c>
      <c r="M84">
        <v>48.4165862198208</v>
      </c>
      <c r="N84">
        <v>0.76668953964530095</v>
      </c>
      <c r="O84">
        <v>6.9601986710517298</v>
      </c>
      <c r="P84">
        <v>60.740101413313198</v>
      </c>
      <c r="Q84">
        <v>-5.1214349730589999E-3</v>
      </c>
    </row>
    <row r="85" spans="1:17" x14ac:dyDescent="0.3">
      <c r="A85" t="s">
        <v>229</v>
      </c>
      <c r="B85" t="s">
        <v>230</v>
      </c>
      <c r="C85" t="s">
        <v>3135</v>
      </c>
      <c r="D85" t="s">
        <v>54</v>
      </c>
      <c r="E85">
        <v>106943.12240654101</v>
      </c>
      <c r="F85">
        <v>1283.2</v>
      </c>
      <c r="G85">
        <v>-16.310999520047901</v>
      </c>
      <c r="H85">
        <v>-15.195788102945301</v>
      </c>
      <c r="I85">
        <v>-8.9319428092827504</v>
      </c>
      <c r="J85">
        <v>-9.77198416583167</v>
      </c>
      <c r="K85">
        <v>1443.49236192689</v>
      </c>
      <c r="L85">
        <v>1341.7967810141499</v>
      </c>
      <c r="M85">
        <v>13.882621670647101</v>
      </c>
      <c r="N85">
        <v>1.28080958691091</v>
      </c>
      <c r="O85">
        <v>28.740648379052299</v>
      </c>
      <c r="P85">
        <v>26.898734177215101</v>
      </c>
      <c r="Q85">
        <v>9.2458682435804004E-2</v>
      </c>
    </row>
    <row r="86" spans="1:17" x14ac:dyDescent="0.3">
      <c r="A86" t="s">
        <v>231</v>
      </c>
      <c r="B86" t="s">
        <v>232</v>
      </c>
      <c r="C86" t="s">
        <v>3139</v>
      </c>
      <c r="D86" t="s">
        <v>51</v>
      </c>
      <c r="E86">
        <v>106841.66511911601</v>
      </c>
      <c r="F86">
        <v>2680.7</v>
      </c>
      <c r="G86">
        <v>25.754404011674499</v>
      </c>
      <c r="H86">
        <v>10.527388981801201</v>
      </c>
      <c r="I86">
        <v>7.3458719587847598</v>
      </c>
      <c r="J86">
        <v>5.3804010493925301</v>
      </c>
      <c r="K86">
        <v>2522.7887350608098</v>
      </c>
      <c r="L86">
        <v>2261.0595786835502</v>
      </c>
      <c r="M86">
        <v>57.512933962266402</v>
      </c>
      <c r="N86">
        <v>0.47171577040002199</v>
      </c>
      <c r="O86">
        <v>5.7559592643712403</v>
      </c>
      <c r="P86">
        <v>59.276313835001901</v>
      </c>
    </row>
    <row r="87" spans="1:17" x14ac:dyDescent="0.3">
      <c r="A87" t="s">
        <v>233</v>
      </c>
      <c r="B87" t="s">
        <v>234</v>
      </c>
      <c r="C87" t="s">
        <v>3139</v>
      </c>
      <c r="D87" t="s">
        <v>51</v>
      </c>
      <c r="E87">
        <v>106122.755169468</v>
      </c>
      <c r="F87">
        <v>1259.5999999999999</v>
      </c>
      <c r="G87">
        <v>-10.192929959384101</v>
      </c>
      <c r="H87">
        <v>0.17655142193658399</v>
      </c>
      <c r="I87">
        <v>-7.35130005242502</v>
      </c>
      <c r="J87">
        <v>-3.5405998745468601</v>
      </c>
      <c r="K87">
        <v>1322.73890819398</v>
      </c>
      <c r="L87">
        <v>1266.94873167835</v>
      </c>
      <c r="M87">
        <v>17.841787358358001</v>
      </c>
      <c r="N87">
        <v>0.80034677080414696</v>
      </c>
      <c r="O87">
        <v>12.8524928548745</v>
      </c>
      <c r="P87">
        <v>20.028206056678901</v>
      </c>
      <c r="Q87">
        <v>5.0553263775720003E-3</v>
      </c>
    </row>
    <row r="88" spans="1:17" x14ac:dyDescent="0.3">
      <c r="A88" t="s">
        <v>235</v>
      </c>
      <c r="B88" t="s">
        <v>236</v>
      </c>
      <c r="C88" t="s">
        <v>3137</v>
      </c>
      <c r="D88" t="s">
        <v>237</v>
      </c>
      <c r="E88">
        <v>105376.594222525</v>
      </c>
      <c r="F88">
        <v>1453.15</v>
      </c>
      <c r="G88">
        <v>10.9802539746301</v>
      </c>
      <c r="H88">
        <v>-3.07013017785005</v>
      </c>
      <c r="I88">
        <v>14.09438918981</v>
      </c>
      <c r="J88">
        <v>-1.25751790846853</v>
      </c>
      <c r="K88">
        <v>1487.8847791430501</v>
      </c>
      <c r="L88">
        <v>1321.44182961263</v>
      </c>
      <c r="M88">
        <v>27.4137385378868</v>
      </c>
      <c r="N88">
        <v>0.83594857930585198</v>
      </c>
      <c r="O88">
        <v>13.374393558820399</v>
      </c>
      <c r="P88">
        <v>41.916109185018797</v>
      </c>
      <c r="Q88">
        <v>3.5553342663068997E-2</v>
      </c>
    </row>
    <row r="89" spans="1:17" x14ac:dyDescent="0.3">
      <c r="A89" t="s">
        <v>238</v>
      </c>
      <c r="B89" t="s">
        <v>239</v>
      </c>
      <c r="C89" t="s">
        <v>3141</v>
      </c>
      <c r="D89" t="s">
        <v>202</v>
      </c>
      <c r="E89">
        <v>103562.974702473</v>
      </c>
      <c r="F89">
        <v>35182.15</v>
      </c>
      <c r="G89">
        <v>53.750280305421498</v>
      </c>
      <c r="H89">
        <v>-1.3977917077539901</v>
      </c>
      <c r="I89">
        <v>7.1919523558392804</v>
      </c>
      <c r="J89">
        <v>-3.3431226834731</v>
      </c>
      <c r="K89">
        <v>35695.192873405402</v>
      </c>
      <c r="L89">
        <v>31501.052941045102</v>
      </c>
      <c r="M89">
        <v>40.492117480807202</v>
      </c>
      <c r="N89">
        <v>0.53794236348450797</v>
      </c>
      <c r="O89">
        <v>11.104068398321299</v>
      </c>
      <c r="P89">
        <v>82.290932642486993</v>
      </c>
      <c r="Q89">
        <v>0.11809714299214601</v>
      </c>
    </row>
    <row r="90" spans="1:17" x14ac:dyDescent="0.3">
      <c r="A90" t="s">
        <v>240</v>
      </c>
      <c r="B90" t="s">
        <v>241</v>
      </c>
      <c r="C90" t="s">
        <v>3135</v>
      </c>
      <c r="D90" t="s">
        <v>32</v>
      </c>
      <c r="E90">
        <v>102919.274679408</v>
      </c>
      <c r="F90">
        <v>54.95</v>
      </c>
      <c r="G90">
        <v>12.5463633819751</v>
      </c>
      <c r="H90">
        <v>5.6155260621288498E-2</v>
      </c>
      <c r="I90">
        <v>-25.5645322179701</v>
      </c>
      <c r="J90">
        <v>5.0521510567923302</v>
      </c>
      <c r="K90">
        <v>56.476627475166502</v>
      </c>
      <c r="L90">
        <v>57.053504754975997</v>
      </c>
      <c r="M90">
        <v>55.5376673507512</v>
      </c>
      <c r="N90">
        <v>1.02635179885468</v>
      </c>
      <c r="O90">
        <v>52.411282984531397</v>
      </c>
      <c r="P90">
        <v>41.6237113402061</v>
      </c>
      <c r="Q90">
        <v>9.5835005522555999E-2</v>
      </c>
    </row>
    <row r="91" spans="1:17" x14ac:dyDescent="0.3">
      <c r="A91" t="s">
        <v>242</v>
      </c>
      <c r="B91" t="s">
        <v>243</v>
      </c>
      <c r="C91" t="s">
        <v>3145</v>
      </c>
      <c r="D91" t="s">
        <v>244</v>
      </c>
      <c r="E91">
        <v>102694.92161381499</v>
      </c>
      <c r="F91">
        <v>1647.3</v>
      </c>
      <c r="G91">
        <v>4.7757508749989999</v>
      </c>
      <c r="H91">
        <v>-13.117360488915899</v>
      </c>
      <c r="I91">
        <v>-8.7385780991329298</v>
      </c>
      <c r="J91">
        <v>-5.5147113373833001</v>
      </c>
      <c r="K91">
        <v>1849.7285571855</v>
      </c>
      <c r="L91">
        <v>1732.84408978339</v>
      </c>
      <c r="M91">
        <v>14.94017833827</v>
      </c>
      <c r="N91">
        <v>1.2652248765057399</v>
      </c>
      <c r="O91">
        <v>27.8455654707703</v>
      </c>
      <c r="P91">
        <v>33.617228373281399</v>
      </c>
      <c r="Q91">
        <v>6.2640473516920002E-3</v>
      </c>
    </row>
    <row r="92" spans="1:17" x14ac:dyDescent="0.3">
      <c r="A92" t="s">
        <v>245</v>
      </c>
      <c r="B92" t="s">
        <v>246</v>
      </c>
      <c r="C92" t="s">
        <v>3139</v>
      </c>
      <c r="D92" t="s">
        <v>247</v>
      </c>
      <c r="E92">
        <v>100952.833072218</v>
      </c>
      <c r="F92">
        <v>7031.95</v>
      </c>
      <c r="G92">
        <v>18.613609178659601</v>
      </c>
      <c r="H92">
        <v>2.93266126140335</v>
      </c>
      <c r="I92">
        <v>10.496151759848701</v>
      </c>
      <c r="J92">
        <v>1.24077437740328</v>
      </c>
      <c r="K92">
        <v>6917.1411656131004</v>
      </c>
      <c r="L92">
        <v>6403.0615847319004</v>
      </c>
      <c r="M92">
        <v>51.836757530781803</v>
      </c>
      <c r="N92">
        <v>0.48169183208108002</v>
      </c>
      <c r="O92">
        <v>4.0529298416513004</v>
      </c>
      <c r="P92">
        <v>46.804801670146098</v>
      </c>
      <c r="Q92">
        <v>4.2948442847569997E-2</v>
      </c>
    </row>
    <row r="93" spans="1:17" x14ac:dyDescent="0.3">
      <c r="A93" t="s">
        <v>248</v>
      </c>
      <c r="B93" t="s">
        <v>249</v>
      </c>
      <c r="C93" t="s">
        <v>3139</v>
      </c>
      <c r="D93" t="s">
        <v>51</v>
      </c>
      <c r="E93">
        <v>100726.411426833</v>
      </c>
      <c r="F93">
        <v>1004</v>
      </c>
      <c r="G93">
        <v>46.496592156442702</v>
      </c>
      <c r="H93">
        <v>-0.14714724578020399</v>
      </c>
      <c r="I93">
        <v>-5.8988648659728797</v>
      </c>
      <c r="J93">
        <v>-0.95342044210897503</v>
      </c>
      <c r="K93">
        <v>1060.0470835394899</v>
      </c>
      <c r="L93">
        <v>998.55977881079605</v>
      </c>
      <c r="M93">
        <v>30.5527348952428</v>
      </c>
      <c r="N93">
        <v>0.39538190001207602</v>
      </c>
      <c r="O93">
        <v>31.902390438247</v>
      </c>
      <c r="P93">
        <v>76.063130206049905</v>
      </c>
      <c r="Q93">
        <v>8.5683278811615998E-2</v>
      </c>
    </row>
    <row r="94" spans="1:17" x14ac:dyDescent="0.3">
      <c r="A94" t="s">
        <v>250</v>
      </c>
      <c r="B94" t="s">
        <v>251</v>
      </c>
      <c r="C94" t="s">
        <v>3141</v>
      </c>
      <c r="D94" t="s">
        <v>102</v>
      </c>
      <c r="E94">
        <v>99758.531721079198</v>
      </c>
      <c r="F94">
        <v>5020.5</v>
      </c>
      <c r="G94">
        <v>34.356285401857001</v>
      </c>
      <c r="H94">
        <v>-7.4341624173619696</v>
      </c>
      <c r="I94">
        <v>2.5441813831967002</v>
      </c>
      <c r="J94">
        <v>-3.2487593301353201</v>
      </c>
      <c r="K94">
        <v>5389.2732876781702</v>
      </c>
      <c r="L94">
        <v>5005.6741455104602</v>
      </c>
      <c r="M94">
        <v>27.217977020357502</v>
      </c>
      <c r="N94">
        <v>0.81448748431145401</v>
      </c>
      <c r="O94">
        <v>24.414898914450699</v>
      </c>
      <c r="P94">
        <v>65.066578990629594</v>
      </c>
      <c r="Q94">
        <v>7.5834331570961006E-2</v>
      </c>
    </row>
    <row r="95" spans="1:17" x14ac:dyDescent="0.3">
      <c r="A95" t="s">
        <v>252</v>
      </c>
      <c r="B95" t="s">
        <v>253</v>
      </c>
      <c r="C95" t="s">
        <v>3139</v>
      </c>
      <c r="D95" t="s">
        <v>51</v>
      </c>
      <c r="E95">
        <v>99745.003250274895</v>
      </c>
      <c r="F95">
        <v>2197.6999999999998</v>
      </c>
      <c r="G95">
        <v>66.023845303898597</v>
      </c>
      <c r="H95">
        <v>5.3713923443781599</v>
      </c>
      <c r="I95">
        <v>25.8656123535144</v>
      </c>
      <c r="J95">
        <v>1.82644629688911</v>
      </c>
      <c r="K95">
        <v>2148.7124701551802</v>
      </c>
      <c r="L95">
        <v>1822.4751395722501</v>
      </c>
      <c r="M95">
        <v>46.511850965715603</v>
      </c>
      <c r="N95">
        <v>0.62141526766396105</v>
      </c>
      <c r="O95">
        <v>5.2008918414706304</v>
      </c>
      <c r="P95">
        <v>94.831560283687907</v>
      </c>
      <c r="Q95">
        <v>0.114178358354479</v>
      </c>
    </row>
    <row r="96" spans="1:17" x14ac:dyDescent="0.3">
      <c r="A96" t="s">
        <v>254</v>
      </c>
      <c r="B96" t="s">
        <v>255</v>
      </c>
      <c r="C96" t="s">
        <v>3137</v>
      </c>
      <c r="D96" t="s">
        <v>256</v>
      </c>
      <c r="E96">
        <v>99170.237518858397</v>
      </c>
      <c r="F96">
        <v>1004.1</v>
      </c>
      <c r="G96">
        <v>-15.431275626451599</v>
      </c>
      <c r="H96">
        <v>-10.5952273325791</v>
      </c>
      <c r="I96">
        <v>-14.352314373316</v>
      </c>
      <c r="J96">
        <v>5.5814380531477803E-2</v>
      </c>
      <c r="K96">
        <v>1107.56414369803</v>
      </c>
      <c r="L96">
        <v>1099.45357545912</v>
      </c>
      <c r="M96">
        <v>43.081204353035901</v>
      </c>
      <c r="N96">
        <v>1.5571261381875301</v>
      </c>
      <c r="O96">
        <v>24.830235915062701</v>
      </c>
      <c r="P96">
        <v>13.4956604939995</v>
      </c>
      <c r="Q96">
        <v>-3.47730285846E-3</v>
      </c>
    </row>
    <row r="97" spans="1:17" x14ac:dyDescent="0.3">
      <c r="A97" t="s">
        <v>257</v>
      </c>
      <c r="B97" t="s">
        <v>258</v>
      </c>
      <c r="C97" t="s">
        <v>3139</v>
      </c>
      <c r="D97" t="s">
        <v>247</v>
      </c>
      <c r="E97">
        <v>98901.8033008567</v>
      </c>
      <c r="F97">
        <v>1007.55</v>
      </c>
      <c r="G97">
        <v>46.794602948650002</v>
      </c>
      <c r="H97">
        <v>8.8547487042622297</v>
      </c>
      <c r="I97">
        <v>16.122639473994798</v>
      </c>
      <c r="J97">
        <v>11.405472061437401</v>
      </c>
      <c r="K97">
        <v>943.90767241065805</v>
      </c>
      <c r="L97">
        <v>851.58889732306204</v>
      </c>
      <c r="M97">
        <v>66.629057355664202</v>
      </c>
      <c r="N97">
        <v>0.87856948201751195</v>
      </c>
      <c r="O97">
        <v>10.9622351248077</v>
      </c>
      <c r="P97">
        <v>77.058254986380803</v>
      </c>
      <c r="Q97">
        <v>0.124043992467186</v>
      </c>
    </row>
    <row r="98" spans="1:17" x14ac:dyDescent="0.3">
      <c r="A98" t="s">
        <v>259</v>
      </c>
      <c r="B98" t="s">
        <v>260</v>
      </c>
      <c r="C98" t="s">
        <v>3138</v>
      </c>
      <c r="D98" t="s">
        <v>136</v>
      </c>
      <c r="E98">
        <v>98349.018849421904</v>
      </c>
      <c r="F98">
        <v>470.95</v>
      </c>
      <c r="G98">
        <v>179.81973649933801</v>
      </c>
      <c r="H98">
        <v>-5.41317327243069</v>
      </c>
      <c r="I98">
        <v>55.524803891678999</v>
      </c>
      <c r="J98">
        <v>5.9901861021687797</v>
      </c>
      <c r="K98">
        <v>494.48953082904001</v>
      </c>
      <c r="L98">
        <v>412.96962238727502</v>
      </c>
      <c r="M98">
        <v>54.3450182332327</v>
      </c>
      <c r="N98">
        <v>0.43625993644019601</v>
      </c>
      <c r="O98">
        <v>37.381887673850699</v>
      </c>
      <c r="P98">
        <v>208.617300131061</v>
      </c>
      <c r="Q98">
        <v>0.20761188399979999</v>
      </c>
    </row>
    <row r="99" spans="1:17" x14ac:dyDescent="0.3">
      <c r="A99" t="s">
        <v>261</v>
      </c>
      <c r="B99" t="s">
        <v>262</v>
      </c>
      <c r="C99" t="s">
        <v>3146</v>
      </c>
      <c r="D99" t="s">
        <v>244</v>
      </c>
      <c r="E99">
        <v>97438.503762412802</v>
      </c>
      <c r="F99">
        <v>6501.8</v>
      </c>
      <c r="G99">
        <v>4.68147552835444</v>
      </c>
      <c r="H99">
        <v>-1.2646220871668701</v>
      </c>
      <c r="I99">
        <v>4.7268465191597198</v>
      </c>
      <c r="J99">
        <v>-1.12059111703304</v>
      </c>
      <c r="K99">
        <v>6792.0764742430001</v>
      </c>
      <c r="L99">
        <v>6186.9474861647795</v>
      </c>
      <c r="M99">
        <v>20.074518611911301</v>
      </c>
      <c r="N99">
        <v>1.2514634859368601</v>
      </c>
      <c r="O99">
        <v>16.967608969823701</v>
      </c>
      <c r="P99">
        <v>71.054985530123602</v>
      </c>
      <c r="Q99">
        <v>0.12874703790924699</v>
      </c>
    </row>
    <row r="100" spans="1:17" x14ac:dyDescent="0.3">
      <c r="A100" t="s">
        <v>263</v>
      </c>
      <c r="B100" t="s">
        <v>264</v>
      </c>
      <c r="C100" t="s">
        <v>3146</v>
      </c>
      <c r="D100" t="s">
        <v>265</v>
      </c>
      <c r="E100">
        <v>97014.704121693605</v>
      </c>
      <c r="F100">
        <v>3499.75</v>
      </c>
      <c r="G100">
        <v>81.036932330665806</v>
      </c>
      <c r="H100">
        <v>-2.6378133317905799</v>
      </c>
      <c r="I100">
        <v>-1.60007277532735</v>
      </c>
      <c r="J100">
        <v>2.5357737508557201</v>
      </c>
      <c r="K100">
        <v>3655.3201234391699</v>
      </c>
      <c r="L100">
        <v>3318.5099654497399</v>
      </c>
      <c r="M100">
        <v>45.898091708288398</v>
      </c>
      <c r="N100">
        <v>0.60934711758123306</v>
      </c>
      <c r="O100">
        <v>19.205657546967601</v>
      </c>
      <c r="P100">
        <v>110.949037099544</v>
      </c>
      <c r="Q100">
        <v>0.215406499829423</v>
      </c>
    </row>
    <row r="101" spans="1:17" x14ac:dyDescent="0.3">
      <c r="A101" t="s">
        <v>266</v>
      </c>
      <c r="B101" t="s">
        <v>267</v>
      </c>
      <c r="C101" t="s">
        <v>3147</v>
      </c>
      <c r="D101" t="s">
        <v>268</v>
      </c>
      <c r="E101">
        <v>96301.892037088794</v>
      </c>
      <c r="F101">
        <v>687.6</v>
      </c>
      <c r="G101">
        <v>48.724776284463097</v>
      </c>
      <c r="H101">
        <v>4.0790401940538903</v>
      </c>
      <c r="I101">
        <v>11.825622789590801</v>
      </c>
      <c r="J101">
        <v>3.1364840579215E-2</v>
      </c>
      <c r="K101">
        <v>673.86084641698505</v>
      </c>
      <c r="L101">
        <v>600.45594514410504</v>
      </c>
      <c r="M101">
        <v>52.4782808841696</v>
      </c>
      <c r="N101">
        <v>1.06283356356353</v>
      </c>
      <c r="O101">
        <v>4.77748691099477</v>
      </c>
      <c r="P101">
        <v>79.0625</v>
      </c>
      <c r="Q101">
        <v>0.179128051683421</v>
      </c>
    </row>
    <row r="102" spans="1:17" x14ac:dyDescent="0.3">
      <c r="A102" t="s">
        <v>269</v>
      </c>
      <c r="B102" t="s">
        <v>270</v>
      </c>
      <c r="C102" t="s">
        <v>3147</v>
      </c>
      <c r="D102" t="s">
        <v>128</v>
      </c>
      <c r="E102">
        <v>96190.010642435707</v>
      </c>
      <c r="F102">
        <v>7468.45</v>
      </c>
      <c r="G102">
        <v>54.315553622032503</v>
      </c>
      <c r="H102">
        <v>-3.2429517161124402</v>
      </c>
      <c r="I102">
        <v>15.698035200237101</v>
      </c>
      <c r="J102">
        <v>-4.37525868799165</v>
      </c>
      <c r="K102">
        <v>7735.0560923110697</v>
      </c>
      <c r="L102">
        <v>6661.4461519227798</v>
      </c>
      <c r="M102">
        <v>37.388342673167003</v>
      </c>
      <c r="N102">
        <v>0.749034210983198</v>
      </c>
      <c r="O102">
        <v>13.437192456266001</v>
      </c>
      <c r="P102">
        <v>83.088388512312605</v>
      </c>
      <c r="Q102">
        <v>1.3066217672454999E-2</v>
      </c>
    </row>
    <row r="103" spans="1:17" x14ac:dyDescent="0.3">
      <c r="A103" t="s">
        <v>271</v>
      </c>
      <c r="B103" t="s">
        <v>272</v>
      </c>
      <c r="C103" t="s">
        <v>3137</v>
      </c>
      <c r="D103" t="s">
        <v>197</v>
      </c>
      <c r="E103">
        <v>95683.1876534849</v>
      </c>
      <c r="F103">
        <v>542.54999999999995</v>
      </c>
      <c r="G103">
        <v>-23.069042424853201</v>
      </c>
      <c r="H103">
        <v>-8.1790165842720199</v>
      </c>
      <c r="I103">
        <v>-4.2344602573859902</v>
      </c>
      <c r="J103">
        <v>-1.1274880707418899</v>
      </c>
      <c r="K103">
        <v>590.71217311112196</v>
      </c>
      <c r="L103">
        <v>585.78600486803202</v>
      </c>
      <c r="M103">
        <v>39.027007587521702</v>
      </c>
      <c r="N103">
        <v>0.86199103349252704</v>
      </c>
      <c r="O103">
        <v>23.859552115012399</v>
      </c>
      <c r="P103">
        <v>10.905560098119301</v>
      </c>
      <c r="Q103">
        <v>-9.3419510896711994E-2</v>
      </c>
    </row>
    <row r="104" spans="1:17" x14ac:dyDescent="0.3">
      <c r="A104" t="s">
        <v>273</v>
      </c>
      <c r="B104" t="s">
        <v>274</v>
      </c>
      <c r="C104" t="s">
        <v>3135</v>
      </c>
      <c r="D104" t="s">
        <v>43</v>
      </c>
      <c r="E104">
        <v>94847.630876808398</v>
      </c>
      <c r="F104">
        <v>1916.3</v>
      </c>
      <c r="G104">
        <v>13.141993668518801</v>
      </c>
      <c r="H104">
        <v>-5.5711389875935398</v>
      </c>
      <c r="I104">
        <v>5.2151784188656602</v>
      </c>
      <c r="J104">
        <v>-2.1272804062675399</v>
      </c>
      <c r="K104">
        <v>2039.1097891735501</v>
      </c>
      <c r="L104">
        <v>1840.8084509538101</v>
      </c>
      <c r="M104">
        <v>27.665747876770201</v>
      </c>
      <c r="N104">
        <v>1.0040273031848601</v>
      </c>
      <c r="O104">
        <v>20.122110316756199</v>
      </c>
      <c r="P104">
        <v>43.435628742514901</v>
      </c>
      <c r="Q104">
        <v>-2.3864678359989998E-3</v>
      </c>
    </row>
    <row r="105" spans="1:17" x14ac:dyDescent="0.3">
      <c r="A105" t="s">
        <v>275</v>
      </c>
      <c r="B105" t="s">
        <v>276</v>
      </c>
      <c r="C105" t="s">
        <v>3134</v>
      </c>
      <c r="D105" t="s">
        <v>277</v>
      </c>
      <c r="E105">
        <v>94469.480772906594</v>
      </c>
      <c r="F105">
        <v>10822.35</v>
      </c>
      <c r="G105">
        <v>148.36810994787299</v>
      </c>
      <c r="H105">
        <v>0.70231259081070796</v>
      </c>
      <c r="I105">
        <v>31.9404822584454</v>
      </c>
      <c r="J105">
        <v>3.41745838865116</v>
      </c>
      <c r="K105">
        <v>11104.6421922304</v>
      </c>
      <c r="L105">
        <v>9256.8532491887709</v>
      </c>
      <c r="M105">
        <v>53.284033573214302</v>
      </c>
      <c r="N105">
        <v>0.51274199161314604</v>
      </c>
      <c r="O105">
        <v>16.601292695209398</v>
      </c>
      <c r="P105">
        <v>179.55699063609899</v>
      </c>
      <c r="Q105">
        <v>0.104655147895127</v>
      </c>
    </row>
    <row r="106" spans="1:17" x14ac:dyDescent="0.3">
      <c r="A106" t="s">
        <v>278</v>
      </c>
      <c r="B106" t="s">
        <v>279</v>
      </c>
      <c r="C106" t="s">
        <v>3142</v>
      </c>
      <c r="D106" t="s">
        <v>117</v>
      </c>
      <c r="E106">
        <v>93113.249380121793</v>
      </c>
      <c r="F106">
        <v>929.5</v>
      </c>
      <c r="G106">
        <v>30.884588785579101</v>
      </c>
      <c r="H106">
        <v>-6.5475606242093498</v>
      </c>
      <c r="I106">
        <v>-8.8295472016895395</v>
      </c>
      <c r="J106">
        <v>-1.0028078705809</v>
      </c>
      <c r="K106">
        <v>966.70665197369794</v>
      </c>
      <c r="L106">
        <v>915.32261779304201</v>
      </c>
      <c r="M106">
        <v>39.997937768781398</v>
      </c>
      <c r="N106">
        <v>0.769657640036845</v>
      </c>
      <c r="O106">
        <v>18.020441097364099</v>
      </c>
      <c r="P106">
        <v>59.817744154057699</v>
      </c>
      <c r="Q106">
        <v>9.5521923027827998E-2</v>
      </c>
    </row>
    <row r="107" spans="1:17" x14ac:dyDescent="0.3">
      <c r="A107" t="s">
        <v>280</v>
      </c>
      <c r="B107" t="s">
        <v>281</v>
      </c>
      <c r="C107" t="s">
        <v>3135</v>
      </c>
      <c r="D107" t="s">
        <v>32</v>
      </c>
      <c r="E107">
        <v>93089.194574141497</v>
      </c>
      <c r="F107">
        <v>103.96</v>
      </c>
      <c r="G107">
        <v>5.9122270654401596</v>
      </c>
      <c r="H107">
        <v>-1.7783875790345001</v>
      </c>
      <c r="I107">
        <v>-24.826602232345799</v>
      </c>
      <c r="J107">
        <v>3.8611977491980398</v>
      </c>
      <c r="K107">
        <v>105.422566366873</v>
      </c>
      <c r="L107">
        <v>105.187051117084</v>
      </c>
      <c r="M107">
        <v>55.328740781453803</v>
      </c>
      <c r="N107">
        <v>1.09933457315793</v>
      </c>
      <c r="O107">
        <v>23.989996152366299</v>
      </c>
      <c r="P107">
        <v>36.789473684210499</v>
      </c>
      <c r="Q107">
        <v>0.10453738747322799</v>
      </c>
    </row>
    <row r="108" spans="1:17" x14ac:dyDescent="0.3">
      <c r="A108" t="s">
        <v>282</v>
      </c>
      <c r="B108" t="s">
        <v>283</v>
      </c>
      <c r="C108" t="s">
        <v>3149</v>
      </c>
      <c r="D108" t="s">
        <v>284</v>
      </c>
      <c r="E108">
        <v>92550.407435325498</v>
      </c>
      <c r="F108">
        <v>10398.75</v>
      </c>
      <c r="G108">
        <v>60.3463704551924</v>
      </c>
      <c r="H108">
        <v>-4.9775800765772198</v>
      </c>
      <c r="I108">
        <v>9.6137616801778591</v>
      </c>
      <c r="J108">
        <v>-3.0730913420766801</v>
      </c>
      <c r="K108">
        <v>10859.1506704528</v>
      </c>
      <c r="L108">
        <v>9497.3538793199696</v>
      </c>
      <c r="M108">
        <v>39.4557009792087</v>
      </c>
      <c r="N108">
        <v>0.82893703146184095</v>
      </c>
      <c r="O108">
        <v>27.880754898425199</v>
      </c>
      <c r="P108">
        <v>96.202830188679201</v>
      </c>
      <c r="Q108">
        <v>0.17209816604617101</v>
      </c>
    </row>
    <row r="109" spans="1:17" x14ac:dyDescent="0.3">
      <c r="A109" t="s">
        <v>285</v>
      </c>
      <c r="B109" t="s">
        <v>286</v>
      </c>
      <c r="C109" t="s">
        <v>3135</v>
      </c>
      <c r="D109" t="s">
        <v>218</v>
      </c>
      <c r="E109">
        <v>91822.510097245293</v>
      </c>
      <c r="F109">
        <v>4322.8500000000004</v>
      </c>
      <c r="G109">
        <v>30.756662479748201</v>
      </c>
      <c r="H109">
        <v>5.0309512001734502</v>
      </c>
      <c r="I109">
        <v>2.2432802415575899</v>
      </c>
      <c r="J109">
        <v>-3.9797736036210698</v>
      </c>
      <c r="K109">
        <v>4384.6992644565098</v>
      </c>
      <c r="L109">
        <v>3947.0244981133601</v>
      </c>
      <c r="M109">
        <v>42.125143584293198</v>
      </c>
      <c r="N109">
        <v>0.83325029727167599</v>
      </c>
      <c r="O109">
        <v>12.5183617289519</v>
      </c>
      <c r="P109">
        <v>59.3383708072244</v>
      </c>
      <c r="Q109">
        <v>5.9288906381049E-2</v>
      </c>
    </row>
    <row r="110" spans="1:17" x14ac:dyDescent="0.3">
      <c r="A110" t="s">
        <v>287</v>
      </c>
      <c r="B110" t="s">
        <v>288</v>
      </c>
      <c r="C110" t="s">
        <v>3146</v>
      </c>
      <c r="D110" t="s">
        <v>289</v>
      </c>
      <c r="E110">
        <v>91343.807508408398</v>
      </c>
      <c r="F110">
        <v>68.14</v>
      </c>
      <c r="G110">
        <v>89.708959494180306</v>
      </c>
      <c r="H110">
        <v>-10.9534388317291</v>
      </c>
      <c r="I110">
        <v>55.886977715023001</v>
      </c>
      <c r="J110">
        <v>-5.1948833404902297</v>
      </c>
      <c r="K110">
        <v>72.552612432926296</v>
      </c>
      <c r="L110">
        <v>58.236205006082599</v>
      </c>
      <c r="M110">
        <v>35.561573597768401</v>
      </c>
      <c r="N110">
        <v>0.71079975505375304</v>
      </c>
      <c r="O110">
        <v>26.269445259759301</v>
      </c>
      <c r="P110">
        <v>122.679738562091</v>
      </c>
      <c r="Q110">
        <v>0.20669107605715301</v>
      </c>
    </row>
    <row r="111" spans="1:17" x14ac:dyDescent="0.3">
      <c r="A111" t="s">
        <v>290</v>
      </c>
      <c r="B111" t="s">
        <v>291</v>
      </c>
      <c r="C111" t="s">
        <v>3143</v>
      </c>
      <c r="D111" t="s">
        <v>75</v>
      </c>
      <c r="E111">
        <v>90441.750379178004</v>
      </c>
      <c r="F111">
        <v>25241.05</v>
      </c>
      <c r="G111">
        <v>-28.6972332422989</v>
      </c>
      <c r="H111">
        <v>0.77960640649965196</v>
      </c>
      <c r="I111">
        <v>-5.8513763011260203</v>
      </c>
      <c r="J111">
        <v>-0.62130179125709795</v>
      </c>
      <c r="K111">
        <v>25315.4932102645</v>
      </c>
      <c r="L111">
        <v>25816.0102677551</v>
      </c>
      <c r="M111">
        <v>65.5015115677745</v>
      </c>
      <c r="N111">
        <v>0.70027965567978201</v>
      </c>
      <c r="O111">
        <v>21.7768278261007</v>
      </c>
      <c r="P111">
        <v>6.5023206751054703</v>
      </c>
      <c r="Q111">
        <v>-6.6400363295688006E-2</v>
      </c>
    </row>
    <row r="112" spans="1:17" x14ac:dyDescent="0.3">
      <c r="A112" t="s">
        <v>292</v>
      </c>
      <c r="B112" t="s">
        <v>293</v>
      </c>
      <c r="C112" t="s">
        <v>3135</v>
      </c>
      <c r="D112" t="s">
        <v>294</v>
      </c>
      <c r="E112">
        <v>89816.0193861679</v>
      </c>
      <c r="F112">
        <v>84.33</v>
      </c>
      <c r="G112">
        <v>12.208780229880899</v>
      </c>
      <c r="H112">
        <v>0.78293018496251299</v>
      </c>
      <c r="I112">
        <v>-14.9496921368013</v>
      </c>
      <c r="J112">
        <v>2.3831461039479498</v>
      </c>
      <c r="K112">
        <v>85.9780553663376</v>
      </c>
      <c r="L112">
        <v>84.177513209612798</v>
      </c>
      <c r="M112">
        <v>56.879061555028798</v>
      </c>
      <c r="N112">
        <v>0.91487080348154903</v>
      </c>
      <c r="O112">
        <v>27.949721332858999</v>
      </c>
      <c r="P112">
        <v>41.731092436974699</v>
      </c>
      <c r="Q112">
        <v>4.1667120318258997E-2</v>
      </c>
    </row>
    <row r="113" spans="1:17" x14ac:dyDescent="0.3">
      <c r="A113" t="s">
        <v>295</v>
      </c>
      <c r="B113" t="s">
        <v>296</v>
      </c>
      <c r="C113" t="s">
        <v>3136</v>
      </c>
      <c r="D113" t="s">
        <v>297</v>
      </c>
      <c r="E113">
        <v>89812.946597494098</v>
      </c>
      <c r="F113">
        <v>342.85</v>
      </c>
      <c r="G113">
        <v>61.8487031247479</v>
      </c>
      <c r="H113">
        <v>-6.7479373204124302</v>
      </c>
      <c r="I113">
        <v>-10.3798931911419</v>
      </c>
      <c r="J113">
        <v>-2.2281142831744898</v>
      </c>
      <c r="K113">
        <v>382.078366578496</v>
      </c>
      <c r="L113">
        <v>344.118829920069</v>
      </c>
      <c r="M113">
        <v>29.3614898938777</v>
      </c>
      <c r="N113">
        <v>0.67369622918009697</v>
      </c>
      <c r="O113">
        <v>34.271547323902503</v>
      </c>
      <c r="P113">
        <v>98.811249637576097</v>
      </c>
      <c r="Q113">
        <v>9.9214759302900003E-3</v>
      </c>
    </row>
    <row r="114" spans="1:17" x14ac:dyDescent="0.3">
      <c r="A114" t="s">
        <v>298</v>
      </c>
      <c r="B114" t="s">
        <v>299</v>
      </c>
      <c r="C114" t="s">
        <v>3135</v>
      </c>
      <c r="D114" t="s">
        <v>32</v>
      </c>
      <c r="E114">
        <v>89422.745001630901</v>
      </c>
      <c r="F114">
        <v>117.85</v>
      </c>
      <c r="G114">
        <v>-13.850285181650699</v>
      </c>
      <c r="H114">
        <v>1.0614272871041299</v>
      </c>
      <c r="I114">
        <v>-31.313965700952199</v>
      </c>
      <c r="J114">
        <v>5.4293829312847501</v>
      </c>
      <c r="K114">
        <v>118.88015457386901</v>
      </c>
      <c r="L114">
        <v>125.500501395184</v>
      </c>
      <c r="M114">
        <v>65.401207217746901</v>
      </c>
      <c r="N114">
        <v>0.89690110465931805</v>
      </c>
      <c r="O114">
        <v>46.372507424692401</v>
      </c>
      <c r="P114">
        <v>17.205370462456401</v>
      </c>
      <c r="Q114">
        <v>9.9725299746359006E-2</v>
      </c>
    </row>
    <row r="115" spans="1:17" x14ac:dyDescent="0.3">
      <c r="A115" t="s">
        <v>300</v>
      </c>
      <c r="B115" t="s">
        <v>301</v>
      </c>
      <c r="C115" t="s">
        <v>3140</v>
      </c>
      <c r="D115" t="s">
        <v>80</v>
      </c>
      <c r="E115">
        <v>87536.577053246205</v>
      </c>
      <c r="F115">
        <v>1825.45</v>
      </c>
      <c r="G115">
        <v>125.949600329593</v>
      </c>
      <c r="H115">
        <v>3.3411973637239401</v>
      </c>
      <c r="I115">
        <v>13.6894971615686</v>
      </c>
      <c r="J115">
        <v>-7.5621428517243503</v>
      </c>
      <c r="K115">
        <v>1830.1267153573399</v>
      </c>
      <c r="L115">
        <v>1516.7660621355501</v>
      </c>
      <c r="M115">
        <v>30.983537621959002</v>
      </c>
      <c r="N115">
        <v>0.691837129438024</v>
      </c>
      <c r="O115">
        <v>11.5889232791914</v>
      </c>
      <c r="P115">
        <v>155.18277766128401</v>
      </c>
      <c r="Q115">
        <v>0.15752467233261</v>
      </c>
    </row>
    <row r="116" spans="1:17" x14ac:dyDescent="0.3">
      <c r="A116" t="s">
        <v>302</v>
      </c>
      <c r="B116" t="s">
        <v>303</v>
      </c>
      <c r="C116" t="s">
        <v>3141</v>
      </c>
      <c r="D116" t="s">
        <v>304</v>
      </c>
      <c r="E116">
        <v>86669.962712532099</v>
      </c>
      <c r="F116">
        <v>4473.8999999999996</v>
      </c>
      <c r="G116">
        <v>16.084635234507701</v>
      </c>
      <c r="H116">
        <v>10.717526507733201</v>
      </c>
      <c r="I116">
        <v>10.4954186330878</v>
      </c>
      <c r="J116">
        <v>-6.1511206768904998</v>
      </c>
      <c r="K116">
        <v>4286.4723036503201</v>
      </c>
      <c r="L116">
        <v>3942.8304522746298</v>
      </c>
      <c r="M116">
        <v>48.485672445842802</v>
      </c>
      <c r="N116">
        <v>0.881360656743849</v>
      </c>
      <c r="O116">
        <v>7.5303426540602203</v>
      </c>
      <c r="P116">
        <v>45.192853781621601</v>
      </c>
      <c r="Q116">
        <v>0.117314458537691</v>
      </c>
    </row>
    <row r="117" spans="1:17" x14ac:dyDescent="0.3">
      <c r="A117" t="s">
        <v>305</v>
      </c>
      <c r="B117" t="s">
        <v>306</v>
      </c>
      <c r="C117" t="s">
        <v>3145</v>
      </c>
      <c r="D117" t="s">
        <v>307</v>
      </c>
      <c r="E117">
        <v>84120.812905907893</v>
      </c>
      <c r="F117">
        <v>14129.75</v>
      </c>
      <c r="G117">
        <v>144.71593561357301</v>
      </c>
      <c r="H117">
        <v>7.04051173420795</v>
      </c>
      <c r="I117">
        <v>60.487004956941803</v>
      </c>
      <c r="J117">
        <v>-10.2949878356574</v>
      </c>
      <c r="K117">
        <v>13919.4702910171</v>
      </c>
      <c r="L117">
        <v>10851.1169758131</v>
      </c>
      <c r="M117">
        <v>41.364988933989501</v>
      </c>
      <c r="N117">
        <v>1.36092453147416</v>
      </c>
      <c r="O117">
        <v>12.528530228772601</v>
      </c>
      <c r="P117">
        <v>177.002323096678</v>
      </c>
      <c r="Q117">
        <v>0.111986495066018</v>
      </c>
    </row>
    <row r="118" spans="1:17" x14ac:dyDescent="0.3">
      <c r="A118" t="s">
        <v>308</v>
      </c>
      <c r="B118" t="s">
        <v>309</v>
      </c>
      <c r="C118" t="s">
        <v>3144</v>
      </c>
      <c r="D118" t="s">
        <v>46</v>
      </c>
      <c r="E118">
        <v>83734.870965015507</v>
      </c>
      <c r="F118">
        <v>79.989999999999995</v>
      </c>
      <c r="G118">
        <v>19.456283591293101</v>
      </c>
      <c r="H118">
        <v>-10.2332849933641</v>
      </c>
      <c r="I118">
        <v>-16.7752464477907</v>
      </c>
      <c r="J118">
        <v>-1.9522944546707801</v>
      </c>
      <c r="K118">
        <v>88.137228764284501</v>
      </c>
      <c r="L118">
        <v>85.398159859368405</v>
      </c>
      <c r="M118">
        <v>38.636714803136201</v>
      </c>
      <c r="N118">
        <v>0.78928583508155203</v>
      </c>
      <c r="O118">
        <v>29.703712964120498</v>
      </c>
      <c r="P118">
        <v>47.855822550831697</v>
      </c>
      <c r="Q118">
        <v>9.5584549029468002E-2</v>
      </c>
    </row>
    <row r="119" spans="1:17" x14ac:dyDescent="0.3">
      <c r="A119" t="s">
        <v>310</v>
      </c>
      <c r="B119" t="s">
        <v>311</v>
      </c>
      <c r="C119" t="s">
        <v>3137</v>
      </c>
      <c r="D119" t="s">
        <v>197</v>
      </c>
      <c r="E119">
        <v>83276.777667401999</v>
      </c>
      <c r="F119">
        <v>3066</v>
      </c>
      <c r="G119">
        <v>18.637686443543299</v>
      </c>
      <c r="H119">
        <v>-13.6687536177394</v>
      </c>
      <c r="I119">
        <v>1.5221742309733799</v>
      </c>
      <c r="J119">
        <v>-5.1000135361566796</v>
      </c>
      <c r="K119">
        <v>3420.18065898451</v>
      </c>
      <c r="L119">
        <v>3042.89655437073</v>
      </c>
      <c r="M119">
        <v>14.8975900928748</v>
      </c>
      <c r="N119">
        <v>1.0433232546497799</v>
      </c>
      <c r="O119">
        <v>26.8754076973255</v>
      </c>
      <c r="P119">
        <v>47.0785762256548</v>
      </c>
      <c r="Q119">
        <v>0.101447686045681</v>
      </c>
    </row>
    <row r="120" spans="1:17" x14ac:dyDescent="0.3">
      <c r="A120" t="s">
        <v>312</v>
      </c>
      <c r="B120" t="s">
        <v>313</v>
      </c>
      <c r="C120" t="s">
        <v>3146</v>
      </c>
      <c r="D120" t="s">
        <v>161</v>
      </c>
      <c r="E120">
        <v>83202.508226251797</v>
      </c>
      <c r="F120">
        <v>241.97</v>
      </c>
      <c r="G120">
        <v>71.079620406280796</v>
      </c>
      <c r="H120">
        <v>-9.1154200984245399</v>
      </c>
      <c r="I120">
        <v>-24.850037046246101</v>
      </c>
      <c r="J120">
        <v>4.6827194058282098</v>
      </c>
      <c r="K120">
        <v>262.31255725574198</v>
      </c>
      <c r="L120">
        <v>254.13819086369199</v>
      </c>
      <c r="M120">
        <v>43.405837338401703</v>
      </c>
      <c r="N120">
        <v>1.75558056939161</v>
      </c>
      <c r="O120">
        <v>38.591560937306198</v>
      </c>
      <c r="P120">
        <v>100.47224523612201</v>
      </c>
      <c r="Q120">
        <v>0.13335883451608599</v>
      </c>
    </row>
    <row r="121" spans="1:17" x14ac:dyDescent="0.3">
      <c r="A121" t="s">
        <v>314</v>
      </c>
      <c r="B121" t="s">
        <v>315</v>
      </c>
      <c r="C121" t="s">
        <v>3140</v>
      </c>
      <c r="D121" t="s">
        <v>111</v>
      </c>
      <c r="E121">
        <v>82953.237872717</v>
      </c>
      <c r="F121">
        <v>84.13</v>
      </c>
      <c r="G121">
        <v>41.968874942594098</v>
      </c>
      <c r="H121">
        <v>-7.7130229762881104</v>
      </c>
      <c r="I121">
        <v>-21.671359288843199</v>
      </c>
      <c r="J121">
        <v>2.0722665745834101</v>
      </c>
      <c r="K121">
        <v>89.689837977413504</v>
      </c>
      <c r="L121">
        <v>88.738453278452496</v>
      </c>
      <c r="M121">
        <v>44.0295938454409</v>
      </c>
      <c r="N121">
        <v>1.1379724575474299</v>
      </c>
      <c r="O121">
        <v>40.734577439676698</v>
      </c>
      <c r="P121">
        <v>70.995934959349498</v>
      </c>
      <c r="Q121">
        <v>0.116755412034419</v>
      </c>
    </row>
    <row r="122" spans="1:17" x14ac:dyDescent="0.3">
      <c r="A122" t="s">
        <v>316</v>
      </c>
      <c r="B122" t="s">
        <v>317</v>
      </c>
      <c r="C122" t="s">
        <v>3137</v>
      </c>
      <c r="D122" t="s">
        <v>197</v>
      </c>
      <c r="E122">
        <v>82756.460684244303</v>
      </c>
      <c r="F122">
        <v>645.95000000000005</v>
      </c>
      <c r="G122">
        <v>-7.2636861604463103</v>
      </c>
      <c r="H122">
        <v>-1.9952071179653601</v>
      </c>
      <c r="I122">
        <v>17.218594858307501</v>
      </c>
      <c r="J122">
        <v>0.276459008800373</v>
      </c>
      <c r="K122">
        <v>665.65011017062295</v>
      </c>
      <c r="L122">
        <v>619.31947444069203</v>
      </c>
      <c r="M122">
        <v>45.803073554919102</v>
      </c>
      <c r="N122">
        <v>1.0617364392336199</v>
      </c>
      <c r="O122">
        <v>11.440513971669599</v>
      </c>
      <c r="P122">
        <v>32.829529097265002</v>
      </c>
      <c r="Q122">
        <v>-1.8914097529665001E-2</v>
      </c>
    </row>
    <row r="123" spans="1:17" x14ac:dyDescent="0.3">
      <c r="A123" t="s">
        <v>318</v>
      </c>
      <c r="B123" t="s">
        <v>319</v>
      </c>
      <c r="C123" t="s">
        <v>3134</v>
      </c>
      <c r="D123" t="s">
        <v>277</v>
      </c>
      <c r="E123">
        <v>82314.142327592694</v>
      </c>
      <c r="F123">
        <v>5389</v>
      </c>
      <c r="G123">
        <v>45.540111377137599</v>
      </c>
      <c r="H123">
        <v>3.8706304883623002</v>
      </c>
      <c r="I123">
        <v>50.6235571459056</v>
      </c>
      <c r="J123">
        <v>-6.69272899750543</v>
      </c>
      <c r="K123">
        <v>5296.5182847221104</v>
      </c>
      <c r="L123">
        <v>4475.1085054780197</v>
      </c>
      <c r="M123">
        <v>56.211009607367799</v>
      </c>
      <c r="N123">
        <v>1.3148102506847701</v>
      </c>
      <c r="O123">
        <v>7.6025236593059802</v>
      </c>
      <c r="P123">
        <v>75.8926822899667</v>
      </c>
      <c r="Q123">
        <v>0.132636947696983</v>
      </c>
    </row>
    <row r="124" spans="1:17" x14ac:dyDescent="0.3">
      <c r="A124" t="s">
        <v>320</v>
      </c>
      <c r="B124" t="s">
        <v>321</v>
      </c>
      <c r="C124" t="s">
        <v>3146</v>
      </c>
      <c r="D124" t="s">
        <v>322</v>
      </c>
      <c r="E124">
        <v>82263.867049379798</v>
      </c>
      <c r="F124">
        <v>4107.95</v>
      </c>
      <c r="G124">
        <v>85.898167871887097</v>
      </c>
      <c r="H124">
        <v>1.89060191996025</v>
      </c>
      <c r="I124">
        <v>67.165434633964693</v>
      </c>
      <c r="J124">
        <v>-3.1445941173154202</v>
      </c>
      <c r="K124">
        <v>4268.0673263631897</v>
      </c>
      <c r="L124">
        <v>3600.5639896538801</v>
      </c>
      <c r="M124">
        <v>42.093743562734304</v>
      </c>
      <c r="N124">
        <v>1.2853895853514701</v>
      </c>
      <c r="O124">
        <v>42.650226998868</v>
      </c>
      <c r="P124">
        <v>128.804166202517</v>
      </c>
      <c r="Q124">
        <v>0.239520709682392</v>
      </c>
    </row>
    <row r="125" spans="1:17" x14ac:dyDescent="0.3">
      <c r="A125" t="s">
        <v>323</v>
      </c>
      <c r="B125" t="s">
        <v>324</v>
      </c>
      <c r="C125" t="s">
        <v>3135</v>
      </c>
      <c r="D125" t="s">
        <v>24</v>
      </c>
      <c r="E125">
        <v>82211.928308183196</v>
      </c>
      <c r="F125">
        <v>1062.5</v>
      </c>
      <c r="G125">
        <v>-53.824868720477902</v>
      </c>
      <c r="H125">
        <v>-21.182540560559101</v>
      </c>
      <c r="I125">
        <v>-36.929671968153599</v>
      </c>
      <c r="J125">
        <v>-8.8829750298715293</v>
      </c>
      <c r="K125">
        <v>1315.0611605618601</v>
      </c>
      <c r="L125">
        <v>1405.10334818463</v>
      </c>
      <c r="M125">
        <v>15.844440951910601</v>
      </c>
      <c r="N125">
        <v>2.2043250212302401</v>
      </c>
      <c r="O125">
        <v>59.482352941176401</v>
      </c>
      <c r="P125">
        <v>4.3610647284156601</v>
      </c>
      <c r="Q125">
        <v>-4.9202813469682E-2</v>
      </c>
    </row>
    <row r="126" spans="1:17" x14ac:dyDescent="0.3">
      <c r="A126" t="s">
        <v>325</v>
      </c>
      <c r="B126" t="s">
        <v>326</v>
      </c>
      <c r="C126" t="s">
        <v>3139</v>
      </c>
      <c r="D126" t="s">
        <v>51</v>
      </c>
      <c r="E126">
        <v>81090.618036507702</v>
      </c>
      <c r="F126">
        <v>1400.7</v>
      </c>
      <c r="G126">
        <v>35.033021999757899</v>
      </c>
      <c r="H126">
        <v>1.94690199127236</v>
      </c>
      <c r="I126">
        <v>13.6128473500972</v>
      </c>
      <c r="J126">
        <v>-3.7702685332363202</v>
      </c>
      <c r="K126">
        <v>1458.70709752373</v>
      </c>
      <c r="L126">
        <v>1288.39313274964</v>
      </c>
      <c r="M126">
        <v>25.6304488465296</v>
      </c>
      <c r="N126">
        <v>0.49684096621380702</v>
      </c>
      <c r="O126">
        <v>13.6574569857928</v>
      </c>
      <c r="P126">
        <v>67.818846222967693</v>
      </c>
      <c r="Q126">
        <v>8.4048378768552007E-2</v>
      </c>
    </row>
    <row r="127" spans="1:17" x14ac:dyDescent="0.3">
      <c r="A127" t="s">
        <v>327</v>
      </c>
      <c r="B127" t="s">
        <v>328</v>
      </c>
      <c r="C127" t="s">
        <v>3133</v>
      </c>
      <c r="D127" t="s">
        <v>18</v>
      </c>
      <c r="E127">
        <v>81030.444657856104</v>
      </c>
      <c r="F127">
        <v>381</v>
      </c>
      <c r="G127">
        <v>98.839999364026198</v>
      </c>
      <c r="H127">
        <v>-8.1156739454872309</v>
      </c>
      <c r="I127">
        <v>-0.395523931270023</v>
      </c>
      <c r="J127">
        <v>-6.6816532446577801</v>
      </c>
      <c r="K127">
        <v>400.34347454222501</v>
      </c>
      <c r="L127">
        <v>352.86783801237902</v>
      </c>
      <c r="M127">
        <v>35.0704794100265</v>
      </c>
      <c r="N127">
        <v>0.68709937793243503</v>
      </c>
      <c r="O127">
        <v>19.986876640419901</v>
      </c>
      <c r="P127">
        <v>129.149959903769</v>
      </c>
      <c r="Q127">
        <v>6.0117236734899E-2</v>
      </c>
    </row>
    <row r="128" spans="1:17" x14ac:dyDescent="0.3">
      <c r="A128" t="s">
        <v>329</v>
      </c>
      <c r="B128" t="s">
        <v>330</v>
      </c>
      <c r="C128" t="s">
        <v>3148</v>
      </c>
      <c r="D128" t="s">
        <v>139</v>
      </c>
      <c r="E128">
        <v>79944.252041305605</v>
      </c>
      <c r="F128">
        <v>2882.7</v>
      </c>
      <c r="G128">
        <v>45.222438063665102</v>
      </c>
      <c r="H128">
        <v>-4.8457146424827204</v>
      </c>
      <c r="I128">
        <v>6.3009462204019497</v>
      </c>
      <c r="J128">
        <v>-3.3999252591222402</v>
      </c>
      <c r="K128">
        <v>2993.5424899536702</v>
      </c>
      <c r="L128">
        <v>2733.1888130785301</v>
      </c>
      <c r="M128">
        <v>36.026204897025103</v>
      </c>
      <c r="N128">
        <v>0.83582756902178001</v>
      </c>
      <c r="O128">
        <v>18.038644326499401</v>
      </c>
      <c r="P128">
        <v>73.656626506024097</v>
      </c>
      <c r="Q128">
        <v>4.9954986379789996E-3</v>
      </c>
    </row>
    <row r="129" spans="1:17" x14ac:dyDescent="0.3">
      <c r="A129" t="s">
        <v>331</v>
      </c>
      <c r="B129" t="s">
        <v>332</v>
      </c>
      <c r="C129" t="s">
        <v>3135</v>
      </c>
      <c r="D129" t="s">
        <v>32</v>
      </c>
      <c r="E129">
        <v>79796.314625372994</v>
      </c>
      <c r="F129">
        <v>585.29999999999995</v>
      </c>
      <c r="G129">
        <v>7.80974302012116</v>
      </c>
      <c r="H129">
        <v>18.437863963876801</v>
      </c>
      <c r="I129">
        <v>-1.0710851881144801</v>
      </c>
      <c r="J129">
        <v>17.2571186483468</v>
      </c>
      <c r="K129">
        <v>536.73553599650802</v>
      </c>
      <c r="L129">
        <v>515.51890912278998</v>
      </c>
      <c r="M129">
        <v>83.458783835480105</v>
      </c>
      <c r="N129">
        <v>1.4448410229073601</v>
      </c>
      <c r="O129">
        <v>8.0984110712455308</v>
      </c>
      <c r="P129">
        <v>49.7313891020721</v>
      </c>
      <c r="Q129">
        <v>0.15331689794425299</v>
      </c>
    </row>
    <row r="130" spans="1:17" x14ac:dyDescent="0.3">
      <c r="A130" t="s">
        <v>333</v>
      </c>
      <c r="B130" t="s">
        <v>334</v>
      </c>
      <c r="C130" t="s">
        <v>3133</v>
      </c>
      <c r="D130" t="s">
        <v>194</v>
      </c>
      <c r="E130">
        <v>78987.004169001797</v>
      </c>
      <c r="F130">
        <v>722.95</v>
      </c>
      <c r="G130">
        <v>2.19231631536501</v>
      </c>
      <c r="H130">
        <v>-3.1743692337186702</v>
      </c>
      <c r="I130">
        <v>-29.961037966729599</v>
      </c>
      <c r="J130">
        <v>-5.0745137098848003</v>
      </c>
      <c r="K130">
        <v>775.44128595273503</v>
      </c>
      <c r="L130">
        <v>875.70306800185494</v>
      </c>
      <c r="M130">
        <v>41.043741414391498</v>
      </c>
      <c r="N130">
        <v>0.41719963517490999</v>
      </c>
      <c r="O130">
        <v>74.202918597413301</v>
      </c>
      <c r="P130">
        <v>37.1821631878557</v>
      </c>
      <c r="Q130">
        <v>-2.1646482205501999E-2</v>
      </c>
    </row>
    <row r="131" spans="1:17" hidden="1" x14ac:dyDescent="0.3">
      <c r="A131" t="s">
        <v>335</v>
      </c>
      <c r="B131" t="s">
        <v>336</v>
      </c>
      <c r="C131" t="s">
        <v>3150</v>
      </c>
      <c r="D131" t="s">
        <v>289</v>
      </c>
      <c r="E131">
        <v>78183.688027092605</v>
      </c>
      <c r="F131">
        <v>2890.1</v>
      </c>
      <c r="G131">
        <v>-4.4240871292768</v>
      </c>
      <c r="H131">
        <v>13.9107354705388</v>
      </c>
      <c r="I131">
        <v>16.048335823371499</v>
      </c>
      <c r="J131">
        <v>7.6140201954120696</v>
      </c>
      <c r="O131">
        <v>0.68855748936022998</v>
      </c>
      <c r="P131">
        <v>25.656521739130401</v>
      </c>
    </row>
    <row r="132" spans="1:17" x14ac:dyDescent="0.3">
      <c r="A132" t="s">
        <v>337</v>
      </c>
      <c r="B132" t="s">
        <v>338</v>
      </c>
      <c r="C132" t="s">
        <v>3135</v>
      </c>
      <c r="D132" t="s">
        <v>54</v>
      </c>
      <c r="E132">
        <v>77483.083620446094</v>
      </c>
      <c r="F132">
        <v>1931.45</v>
      </c>
      <c r="G132">
        <v>20.513815350828398</v>
      </c>
      <c r="H132">
        <v>3.6713290816108501</v>
      </c>
      <c r="I132">
        <v>4.9813378968545798</v>
      </c>
      <c r="J132">
        <v>-0.59634187245688597</v>
      </c>
      <c r="K132">
        <v>1936.9347015631699</v>
      </c>
      <c r="L132">
        <v>1742.98944387641</v>
      </c>
      <c r="M132">
        <v>61.625827413023401</v>
      </c>
      <c r="N132">
        <v>0.74890175717235596</v>
      </c>
      <c r="O132">
        <v>7.62639467757384</v>
      </c>
      <c r="P132">
        <v>58.836348684210499</v>
      </c>
      <c r="Q132">
        <v>6.3568460932940003E-3</v>
      </c>
    </row>
    <row r="133" spans="1:17" x14ac:dyDescent="0.3">
      <c r="A133" t="s">
        <v>339</v>
      </c>
      <c r="B133" t="s">
        <v>340</v>
      </c>
      <c r="C133" t="s">
        <v>3135</v>
      </c>
      <c r="D133" t="s">
        <v>128</v>
      </c>
      <c r="E133">
        <v>77155.199001520799</v>
      </c>
      <c r="F133">
        <v>1706.3</v>
      </c>
      <c r="G133">
        <v>114.89895869830001</v>
      </c>
      <c r="H133">
        <v>10.7270144968541</v>
      </c>
      <c r="I133">
        <v>24.538044324006599</v>
      </c>
      <c r="J133">
        <v>3.2493502061838702</v>
      </c>
      <c r="K133">
        <v>1670.9903077752199</v>
      </c>
      <c r="L133">
        <v>1394.8651901108799</v>
      </c>
      <c r="M133">
        <v>60.7128102343002</v>
      </c>
      <c r="N133">
        <v>0.379548362880615</v>
      </c>
      <c r="O133">
        <v>15.249369981832</v>
      </c>
      <c r="P133">
        <v>147.07500724008099</v>
      </c>
      <c r="Q133">
        <v>2.6366156072999001E-2</v>
      </c>
    </row>
    <row r="134" spans="1:17" x14ac:dyDescent="0.3">
      <c r="A134" t="s">
        <v>341</v>
      </c>
      <c r="B134" t="s">
        <v>342</v>
      </c>
      <c r="C134" t="s">
        <v>3133</v>
      </c>
      <c r="D134" t="s">
        <v>70</v>
      </c>
      <c r="E134">
        <v>76717.882278433201</v>
      </c>
      <c r="F134">
        <v>473</v>
      </c>
      <c r="G134">
        <v>107.17666380235499</v>
      </c>
      <c r="H134">
        <v>-12.476377511789099</v>
      </c>
      <c r="I134">
        <v>5.0203647955085504</v>
      </c>
      <c r="J134">
        <v>-8.7932406120803499</v>
      </c>
      <c r="K134">
        <v>552.76935150242798</v>
      </c>
      <c r="L134">
        <v>479.61618451637702</v>
      </c>
      <c r="M134">
        <v>21.957152551574602</v>
      </c>
      <c r="N134">
        <v>0.33983540460084699</v>
      </c>
      <c r="O134">
        <v>62.3467230443974</v>
      </c>
      <c r="P134">
        <v>141.98499317871699</v>
      </c>
      <c r="Q134">
        <v>0.118591637409232</v>
      </c>
    </row>
    <row r="135" spans="1:17" x14ac:dyDescent="0.3">
      <c r="A135" t="s">
        <v>343</v>
      </c>
      <c r="B135" t="s">
        <v>344</v>
      </c>
      <c r="C135" t="s">
        <v>3148</v>
      </c>
      <c r="D135" t="s">
        <v>139</v>
      </c>
      <c r="E135">
        <v>71497.127739198404</v>
      </c>
      <c r="F135">
        <v>1973.3</v>
      </c>
      <c r="G135">
        <v>41.43488214261</v>
      </c>
      <c r="H135">
        <v>8.9811134930055907</v>
      </c>
      <c r="I135">
        <v>21.510374247412901</v>
      </c>
      <c r="J135">
        <v>-1.6221095427235801</v>
      </c>
      <c r="K135">
        <v>1880.5583312778799</v>
      </c>
      <c r="L135">
        <v>1674.8467666313099</v>
      </c>
      <c r="M135">
        <v>46.450054360804998</v>
      </c>
      <c r="N135">
        <v>1.2835209313590701</v>
      </c>
      <c r="O135">
        <v>4.6571732630618703</v>
      </c>
      <c r="P135">
        <v>73.859030837004397</v>
      </c>
      <c r="Q135">
        <v>7.7212373950273E-2</v>
      </c>
    </row>
    <row r="136" spans="1:17" hidden="1" x14ac:dyDescent="0.3">
      <c r="A136" t="s">
        <v>345</v>
      </c>
      <c r="B136" t="s">
        <v>346</v>
      </c>
      <c r="C136" t="s">
        <v>3136</v>
      </c>
      <c r="D136" t="s">
        <v>27</v>
      </c>
      <c r="E136">
        <v>70474.071003805802</v>
      </c>
      <c r="F136">
        <v>1422.15</v>
      </c>
      <c r="G136">
        <v>46.870953641795701</v>
      </c>
      <c r="H136">
        <v>4.41111812169523</v>
      </c>
      <c r="I136">
        <v>54.3103318855783</v>
      </c>
      <c r="J136">
        <v>-4.2821449140455004</v>
      </c>
      <c r="K136">
        <v>1368.8320595601001</v>
      </c>
      <c r="M136">
        <v>44.384610727668999</v>
      </c>
      <c r="N136">
        <v>0.68919839742556199</v>
      </c>
      <c r="O136">
        <v>10.255598917132501</v>
      </c>
      <c r="P136">
        <v>88.364238410596002</v>
      </c>
    </row>
    <row r="137" spans="1:17" x14ac:dyDescent="0.3">
      <c r="A137" t="s">
        <v>347</v>
      </c>
      <c r="B137" t="s">
        <v>348</v>
      </c>
      <c r="C137" t="s">
        <v>3148</v>
      </c>
      <c r="D137" t="s">
        <v>139</v>
      </c>
      <c r="E137">
        <v>70470.920531535594</v>
      </c>
      <c r="F137">
        <v>1639.75</v>
      </c>
      <c r="G137">
        <v>90.686347730080897</v>
      </c>
      <c r="H137">
        <v>-4.4621294463084702</v>
      </c>
      <c r="I137">
        <v>9.5356334772106095</v>
      </c>
      <c r="J137">
        <v>-4.1216037351972901</v>
      </c>
      <c r="K137">
        <v>1765.1456271664299</v>
      </c>
      <c r="L137">
        <v>1554.55416033814</v>
      </c>
      <c r="M137">
        <v>32.274771209233201</v>
      </c>
      <c r="N137">
        <v>0.35687979784530599</v>
      </c>
      <c r="O137">
        <v>26.5314834578441</v>
      </c>
      <c r="P137">
        <v>122.188346883468</v>
      </c>
      <c r="Q137">
        <v>0.14947842556431701</v>
      </c>
    </row>
    <row r="138" spans="1:17" x14ac:dyDescent="0.3">
      <c r="A138" t="s">
        <v>349</v>
      </c>
      <c r="B138" t="s">
        <v>350</v>
      </c>
      <c r="C138" t="s">
        <v>3139</v>
      </c>
      <c r="D138" t="s">
        <v>51</v>
      </c>
      <c r="E138">
        <v>69083.9878242165</v>
      </c>
      <c r="F138">
        <v>5805.25</v>
      </c>
      <c r="G138">
        <v>27.953297357005901</v>
      </c>
      <c r="H138">
        <v>1.2017445759205201</v>
      </c>
      <c r="I138">
        <v>13.7325896084816</v>
      </c>
      <c r="J138">
        <v>-4.0864529062852402</v>
      </c>
      <c r="K138">
        <v>5976.3481792662196</v>
      </c>
      <c r="L138">
        <v>5381.1751718903397</v>
      </c>
      <c r="M138">
        <v>32.415863955595199</v>
      </c>
      <c r="N138">
        <v>0.70903097901641998</v>
      </c>
      <c r="O138">
        <v>10.932345721545101</v>
      </c>
      <c r="P138">
        <v>57.920866147087203</v>
      </c>
      <c r="Q138">
        <v>4.5032921421917997E-2</v>
      </c>
    </row>
    <row r="139" spans="1:17" x14ac:dyDescent="0.3">
      <c r="A139" t="s">
        <v>351</v>
      </c>
      <c r="B139" t="s">
        <v>352</v>
      </c>
      <c r="C139" t="s">
        <v>3149</v>
      </c>
      <c r="D139" t="s">
        <v>158</v>
      </c>
      <c r="E139">
        <v>68075.586327414101</v>
      </c>
      <c r="F139">
        <v>4503.75</v>
      </c>
      <c r="G139">
        <v>5.2346417198309503</v>
      </c>
      <c r="H139">
        <v>1.5986936317115801</v>
      </c>
      <c r="I139">
        <v>16.180512669256299</v>
      </c>
      <c r="J139">
        <v>2.9822554971745299</v>
      </c>
      <c r="K139">
        <v>4462.43767534569</v>
      </c>
      <c r="L139">
        <v>4074.87761421697</v>
      </c>
      <c r="M139">
        <v>57.048264525666397</v>
      </c>
      <c r="N139">
        <v>0.578499661007285</v>
      </c>
      <c r="O139">
        <v>6.6677768526227998</v>
      </c>
      <c r="P139">
        <v>39.868012422360202</v>
      </c>
      <c r="Q139">
        <v>5.4683403827968997E-2</v>
      </c>
    </row>
    <row r="140" spans="1:17" x14ac:dyDescent="0.3">
      <c r="A140" t="s">
        <v>353</v>
      </c>
      <c r="B140" t="s">
        <v>354</v>
      </c>
      <c r="C140" t="s">
        <v>3145</v>
      </c>
      <c r="D140" t="s">
        <v>86</v>
      </c>
      <c r="E140">
        <v>67752.116108938004</v>
      </c>
      <c r="F140">
        <v>670.8</v>
      </c>
      <c r="G140">
        <v>97.6020148161913</v>
      </c>
      <c r="H140">
        <v>-4.3291226540274401</v>
      </c>
      <c r="I140">
        <v>55.376310969157899</v>
      </c>
      <c r="J140">
        <v>-6.2350656561684703</v>
      </c>
      <c r="K140">
        <v>673.03868839516394</v>
      </c>
      <c r="L140">
        <v>520.75694192089804</v>
      </c>
      <c r="M140">
        <v>34.981989343514201</v>
      </c>
      <c r="N140">
        <v>0.65564846624710205</v>
      </c>
      <c r="O140">
        <v>17.210793082886099</v>
      </c>
      <c r="P140">
        <v>134.422505678839</v>
      </c>
      <c r="Q140">
        <v>0.236027440687576</v>
      </c>
    </row>
    <row r="141" spans="1:17" x14ac:dyDescent="0.3">
      <c r="A141" t="s">
        <v>355</v>
      </c>
      <c r="B141" t="s">
        <v>356</v>
      </c>
      <c r="C141" t="s">
        <v>3149</v>
      </c>
      <c r="D141" t="s">
        <v>158</v>
      </c>
      <c r="E141">
        <v>66477.508951966098</v>
      </c>
      <c r="F141">
        <v>2252.3000000000002</v>
      </c>
      <c r="G141">
        <v>-24.835092181240999</v>
      </c>
      <c r="H141">
        <v>-4.0500292885848799</v>
      </c>
      <c r="I141">
        <v>-23.1324679000627</v>
      </c>
      <c r="J141">
        <v>-0.81538701044721595</v>
      </c>
      <c r="K141">
        <v>2363.3995882649101</v>
      </c>
      <c r="L141">
        <v>2403.85979675918</v>
      </c>
      <c r="M141">
        <v>45.840740722397001</v>
      </c>
      <c r="N141">
        <v>1.1589534829880099</v>
      </c>
      <c r="O141">
        <v>19.608844292500901</v>
      </c>
      <c r="P141">
        <v>7.8119764491886503</v>
      </c>
      <c r="Q141">
        <v>-3.3705847512081E-2</v>
      </c>
    </row>
    <row r="142" spans="1:17" x14ac:dyDescent="0.3">
      <c r="A142" t="s">
        <v>357</v>
      </c>
      <c r="B142" t="s">
        <v>358</v>
      </c>
      <c r="C142" t="s">
        <v>3147</v>
      </c>
      <c r="D142" t="s">
        <v>128</v>
      </c>
      <c r="E142">
        <v>65689.152521408207</v>
      </c>
      <c r="F142">
        <v>831.75</v>
      </c>
      <c r="G142">
        <v>-0.58779538324213798</v>
      </c>
      <c r="H142">
        <v>-5.9023993338867804</v>
      </c>
      <c r="I142">
        <v>-28.776463358303999</v>
      </c>
      <c r="J142">
        <v>-1.5591353370871099</v>
      </c>
      <c r="K142">
        <v>887.98790992725105</v>
      </c>
      <c r="L142">
        <v>911.28241221877897</v>
      </c>
      <c r="M142">
        <v>43.797988144025801</v>
      </c>
      <c r="N142">
        <v>0.76896960205154996</v>
      </c>
      <c r="O142">
        <v>36.928163510670203</v>
      </c>
      <c r="P142">
        <v>28.0206249038017</v>
      </c>
      <c r="Q142">
        <v>-3.7297627612110001E-2</v>
      </c>
    </row>
    <row r="143" spans="1:17" x14ac:dyDescent="0.3">
      <c r="A143" t="s">
        <v>359</v>
      </c>
      <c r="B143" t="s">
        <v>360</v>
      </c>
      <c r="C143" t="s">
        <v>3141</v>
      </c>
      <c r="D143" t="s">
        <v>117</v>
      </c>
      <c r="E143">
        <v>65640.144539982794</v>
      </c>
      <c r="F143">
        <v>1418.65</v>
      </c>
      <c r="G143">
        <v>10.1110068973325</v>
      </c>
      <c r="H143">
        <v>-1.7332461785989901</v>
      </c>
      <c r="I143">
        <v>3.8138581059428098</v>
      </c>
      <c r="J143">
        <v>-2.2460737461010201</v>
      </c>
      <c r="K143">
        <v>1497.7559598610101</v>
      </c>
      <c r="L143">
        <v>1425.81835256863</v>
      </c>
      <c r="M143">
        <v>45.979943647438503</v>
      </c>
      <c r="N143">
        <v>0.756321842931995</v>
      </c>
      <c r="O143">
        <v>27.1983928382617</v>
      </c>
      <c r="P143">
        <v>39.7684729064039</v>
      </c>
      <c r="Q143">
        <v>7.4356451123840997E-2</v>
      </c>
    </row>
    <row r="144" spans="1:17" x14ac:dyDescent="0.3">
      <c r="A144" t="s">
        <v>361</v>
      </c>
      <c r="B144" t="s">
        <v>362</v>
      </c>
      <c r="C144" t="s">
        <v>3135</v>
      </c>
      <c r="D144" t="s">
        <v>363</v>
      </c>
      <c r="E144">
        <v>65472.987602533198</v>
      </c>
      <c r="F144">
        <v>694.8</v>
      </c>
      <c r="G144">
        <v>-34.703932617431398</v>
      </c>
      <c r="H144">
        <v>-5.48001744297708</v>
      </c>
      <c r="I144">
        <v>-12.2619229615292</v>
      </c>
      <c r="J144">
        <v>-3.5736757913776902</v>
      </c>
      <c r="K144">
        <v>731.55205530118701</v>
      </c>
      <c r="L144">
        <v>739.62534531421602</v>
      </c>
      <c r="M144">
        <v>30.965550544753199</v>
      </c>
      <c r="N144">
        <v>0.98990016712087103</v>
      </c>
      <c r="O144">
        <v>17.645365572826702</v>
      </c>
      <c r="P144">
        <v>7.2304961802608103</v>
      </c>
      <c r="Q144">
        <v>-0.15301875110129301</v>
      </c>
    </row>
    <row r="145" spans="1:17" x14ac:dyDescent="0.3">
      <c r="A145" t="s">
        <v>364</v>
      </c>
      <c r="B145" t="s">
        <v>365</v>
      </c>
      <c r="C145" t="s">
        <v>3149</v>
      </c>
      <c r="D145" t="s">
        <v>284</v>
      </c>
      <c r="E145">
        <v>65267.335621832302</v>
      </c>
      <c r="F145">
        <v>7838.95</v>
      </c>
      <c r="G145">
        <v>3.6203028826649302</v>
      </c>
      <c r="H145">
        <v>-3.9870282338552498</v>
      </c>
      <c r="I145">
        <v>-14.8045192352582</v>
      </c>
      <c r="J145">
        <v>-4.9156457449571196</v>
      </c>
      <c r="K145">
        <v>7981.9928685942205</v>
      </c>
      <c r="L145">
        <v>7467.9469677060597</v>
      </c>
      <c r="M145">
        <v>34.497360279623599</v>
      </c>
      <c r="N145">
        <v>0.44076209579916498</v>
      </c>
      <c r="O145">
        <v>26.739550577564501</v>
      </c>
      <c r="P145">
        <v>47.2103286384976</v>
      </c>
      <c r="Q145">
        <v>0.12744297402938401</v>
      </c>
    </row>
    <row r="146" spans="1:17" x14ac:dyDescent="0.3">
      <c r="A146" t="s">
        <v>366</v>
      </c>
      <c r="B146" t="s">
        <v>367</v>
      </c>
      <c r="C146" t="s">
        <v>3144</v>
      </c>
      <c r="D146" t="s">
        <v>83</v>
      </c>
      <c r="E146">
        <v>65215.624130976197</v>
      </c>
      <c r="F146">
        <v>320.05</v>
      </c>
      <c r="G146">
        <v>62.345288498311902</v>
      </c>
      <c r="H146">
        <v>-3.0445689237654201</v>
      </c>
      <c r="I146">
        <v>16.869576012599499</v>
      </c>
      <c r="J146">
        <v>7.6092291078169501</v>
      </c>
      <c r="K146">
        <v>317.80674928910099</v>
      </c>
      <c r="L146">
        <v>282.1049949188</v>
      </c>
      <c r="M146">
        <v>57.825143533447303</v>
      </c>
      <c r="N146">
        <v>1.3911547855842299</v>
      </c>
      <c r="O146">
        <v>12.7792532416809</v>
      </c>
      <c r="P146">
        <v>90.903668356695505</v>
      </c>
    </row>
    <row r="147" spans="1:17" x14ac:dyDescent="0.3">
      <c r="A147" t="s">
        <v>368</v>
      </c>
      <c r="B147" t="s">
        <v>369</v>
      </c>
      <c r="C147" t="s">
        <v>3142</v>
      </c>
      <c r="D147" t="s">
        <v>370</v>
      </c>
      <c r="E147">
        <v>65006.658776919998</v>
      </c>
      <c r="F147">
        <v>222.84</v>
      </c>
      <c r="G147">
        <v>17.040193398878401</v>
      </c>
      <c r="H147">
        <v>-2.9209713142476201</v>
      </c>
      <c r="I147">
        <v>-21.313269050813702</v>
      </c>
      <c r="J147">
        <v>1.9694269490087699</v>
      </c>
      <c r="K147">
        <v>226.02565013707101</v>
      </c>
      <c r="L147">
        <v>221.92347724038899</v>
      </c>
      <c r="M147">
        <v>49.535181496819398</v>
      </c>
      <c r="N147">
        <v>0.82571578365295495</v>
      </c>
      <c r="O147">
        <v>28.500269251480798</v>
      </c>
      <c r="P147">
        <v>45.885433715220898</v>
      </c>
      <c r="Q147">
        <v>9.7371900892280996E-2</v>
      </c>
    </row>
    <row r="148" spans="1:17" x14ac:dyDescent="0.3">
      <c r="A148" t="s">
        <v>371</v>
      </c>
      <c r="B148" t="s">
        <v>372</v>
      </c>
      <c r="C148" t="s">
        <v>3137</v>
      </c>
      <c r="D148" t="s">
        <v>373</v>
      </c>
      <c r="E148">
        <v>64900.0578918026</v>
      </c>
      <c r="F148">
        <v>1811.1</v>
      </c>
      <c r="G148">
        <v>6.4785962789108797</v>
      </c>
      <c r="H148">
        <v>12.8774418640956</v>
      </c>
      <c r="I148">
        <v>17.268968962896999</v>
      </c>
      <c r="J148">
        <v>0.30990470580448798</v>
      </c>
      <c r="K148">
        <v>1756.4109697280801</v>
      </c>
      <c r="L148">
        <v>1619.1555001321301</v>
      </c>
      <c r="M148">
        <v>53.612112058115102</v>
      </c>
      <c r="N148">
        <v>0.69086608386763304</v>
      </c>
      <c r="O148">
        <v>9.9994478493733201</v>
      </c>
      <c r="P148">
        <v>54.801487243044498</v>
      </c>
      <c r="Q148">
        <v>6.7303457462623006E-2</v>
      </c>
    </row>
    <row r="149" spans="1:17" x14ac:dyDescent="0.3">
      <c r="A149" t="s">
        <v>374</v>
      </c>
      <c r="B149" t="s">
        <v>375</v>
      </c>
      <c r="C149" t="s">
        <v>3135</v>
      </c>
      <c r="D149" t="s">
        <v>43</v>
      </c>
      <c r="E149">
        <v>64757.811029115102</v>
      </c>
      <c r="F149">
        <v>371.05</v>
      </c>
      <c r="G149">
        <v>34.429939959141699</v>
      </c>
      <c r="H149">
        <v>-3.0553821488272299E-2</v>
      </c>
      <c r="I149">
        <v>1.2143026682472799</v>
      </c>
      <c r="J149">
        <v>2.3159617648703499</v>
      </c>
      <c r="K149">
        <v>383.60140408643002</v>
      </c>
      <c r="L149">
        <v>360.55544675712201</v>
      </c>
      <c r="M149">
        <v>49.765534751024397</v>
      </c>
      <c r="N149">
        <v>0.27953054326721899</v>
      </c>
      <c r="O149">
        <v>26.074653011723399</v>
      </c>
      <c r="P149">
        <v>67.554752765861295</v>
      </c>
      <c r="Q149">
        <v>0.11586590079756599</v>
      </c>
    </row>
    <row r="150" spans="1:17" x14ac:dyDescent="0.3">
      <c r="A150" t="s">
        <v>376</v>
      </c>
      <c r="B150" t="s">
        <v>377</v>
      </c>
      <c r="C150" t="s">
        <v>3135</v>
      </c>
      <c r="D150" t="s">
        <v>24</v>
      </c>
      <c r="E150">
        <v>63936.284016137499</v>
      </c>
      <c r="F150">
        <v>20.71</v>
      </c>
      <c r="G150">
        <v>1.4467789829982001</v>
      </c>
      <c r="H150">
        <v>-3.5878390189968701</v>
      </c>
      <c r="I150">
        <v>-26.143052484785599</v>
      </c>
      <c r="J150">
        <v>1.0826829320051901</v>
      </c>
      <c r="K150">
        <v>21.959296327098802</v>
      </c>
      <c r="L150">
        <v>22.676309962565401</v>
      </c>
      <c r="M150">
        <v>49.813964529527802</v>
      </c>
      <c r="N150">
        <v>0.82950461240284501</v>
      </c>
      <c r="O150">
        <v>58.619024625784597</v>
      </c>
      <c r="P150">
        <v>30.251572327043998</v>
      </c>
      <c r="Q150">
        <v>4.6184974037222E-2</v>
      </c>
    </row>
    <row r="151" spans="1:17" x14ac:dyDescent="0.3">
      <c r="A151" t="s">
        <v>378</v>
      </c>
      <c r="B151" t="s">
        <v>379</v>
      </c>
      <c r="C151" t="s">
        <v>3145</v>
      </c>
      <c r="D151" t="s">
        <v>94</v>
      </c>
      <c r="E151">
        <v>62565.790393832198</v>
      </c>
      <c r="F151">
        <v>531.75</v>
      </c>
      <c r="G151">
        <v>-31.317691292431299</v>
      </c>
      <c r="H151">
        <v>-7.9397174869544598</v>
      </c>
      <c r="I151">
        <v>-5.73822341606175</v>
      </c>
      <c r="J151">
        <v>-2.3307871018966999</v>
      </c>
      <c r="K151">
        <v>566.20731199894396</v>
      </c>
      <c r="L151">
        <v>553.96149770013096</v>
      </c>
      <c r="M151">
        <v>41.1913796094763</v>
      </c>
      <c r="N151">
        <v>0.53832616035589398</v>
      </c>
      <c r="O151">
        <v>18.382698636577299</v>
      </c>
      <c r="P151">
        <v>21.127562642369</v>
      </c>
      <c r="Q151">
        <v>-7.7165705307549001E-2</v>
      </c>
    </row>
    <row r="152" spans="1:17" x14ac:dyDescent="0.3">
      <c r="A152" t="s">
        <v>380</v>
      </c>
      <c r="B152" t="s">
        <v>381</v>
      </c>
      <c r="C152" t="s">
        <v>3139</v>
      </c>
      <c r="D152" t="s">
        <v>51</v>
      </c>
      <c r="E152">
        <v>61563.799746528799</v>
      </c>
      <c r="F152">
        <v>29295.5</v>
      </c>
      <c r="G152">
        <v>2.3387827597100799</v>
      </c>
      <c r="H152">
        <v>5.2032384449251303</v>
      </c>
      <c r="I152">
        <v>2.4359681972090099</v>
      </c>
      <c r="J152">
        <v>0.16739863354071099</v>
      </c>
      <c r="K152">
        <v>28682.5876918719</v>
      </c>
      <c r="L152">
        <v>27341.795012848499</v>
      </c>
      <c r="M152">
        <v>41.447906895068897</v>
      </c>
      <c r="N152">
        <v>0.57616258943505905</v>
      </c>
      <c r="O152">
        <v>4.1832363332252296</v>
      </c>
      <c r="P152">
        <v>33.161363636363603</v>
      </c>
      <c r="Q152">
        <v>2.0551551118495999E-2</v>
      </c>
    </row>
    <row r="153" spans="1:17" x14ac:dyDescent="0.3">
      <c r="A153" t="s">
        <v>382</v>
      </c>
      <c r="B153" t="s">
        <v>383</v>
      </c>
      <c r="C153" t="s">
        <v>3146</v>
      </c>
      <c r="D153" t="s">
        <v>191</v>
      </c>
      <c r="E153">
        <v>61116.729041311301</v>
      </c>
      <c r="F153">
        <v>209.25</v>
      </c>
      <c r="G153">
        <v>-1.2493521496486699</v>
      </c>
      <c r="H153">
        <v>-6.2595186001835499</v>
      </c>
      <c r="I153">
        <v>-3.5947817991436102</v>
      </c>
      <c r="J153">
        <v>-5.1991579308960896</v>
      </c>
      <c r="K153">
        <v>227.79241263230099</v>
      </c>
      <c r="L153">
        <v>215.644922356769</v>
      </c>
      <c r="M153">
        <v>29.587781669919099</v>
      </c>
      <c r="N153">
        <v>0.77512760092932897</v>
      </c>
      <c r="O153">
        <v>26.475507765830301</v>
      </c>
      <c r="P153">
        <v>32.814979371627999</v>
      </c>
      <c r="Q153">
        <v>3.1468202319887999E-2</v>
      </c>
    </row>
    <row r="154" spans="1:17" x14ac:dyDescent="0.3">
      <c r="A154" t="s">
        <v>384</v>
      </c>
      <c r="B154" t="s">
        <v>385</v>
      </c>
      <c r="C154" t="s">
        <v>3135</v>
      </c>
      <c r="D154" t="s">
        <v>386</v>
      </c>
      <c r="E154">
        <v>60440.005841849903</v>
      </c>
      <c r="F154">
        <v>4463.6499999999996</v>
      </c>
      <c r="G154">
        <v>120.736014745842</v>
      </c>
      <c r="H154">
        <v>25.543875073123601</v>
      </c>
      <c r="I154">
        <v>48.621623229918498</v>
      </c>
      <c r="J154">
        <v>2.80203170754897</v>
      </c>
      <c r="K154">
        <v>3800.2143888342398</v>
      </c>
      <c r="L154">
        <v>2880.7075125719298</v>
      </c>
      <c r="M154">
        <v>55.634917968782403</v>
      </c>
      <c r="N154">
        <v>0.85301061472165896</v>
      </c>
      <c r="O154">
        <v>11.787438531246799</v>
      </c>
      <c r="P154">
        <v>154.99285918308999</v>
      </c>
      <c r="Q154">
        <v>0.203135577042411</v>
      </c>
    </row>
    <row r="155" spans="1:17" x14ac:dyDescent="0.3">
      <c r="A155" t="s">
        <v>387</v>
      </c>
      <c r="B155" t="s">
        <v>388</v>
      </c>
      <c r="C155" t="s">
        <v>3146</v>
      </c>
      <c r="D155" t="s">
        <v>161</v>
      </c>
      <c r="E155">
        <v>58554.001935866101</v>
      </c>
      <c r="F155">
        <v>13923.75</v>
      </c>
      <c r="G155">
        <v>207.18615030444701</v>
      </c>
      <c r="H155">
        <v>0.20622694400330799</v>
      </c>
      <c r="I155">
        <v>34.795310586637697</v>
      </c>
      <c r="J155">
        <v>-0.66015154166328505</v>
      </c>
      <c r="K155">
        <v>13599.5709527693</v>
      </c>
      <c r="L155">
        <v>10678.7427150371</v>
      </c>
      <c r="M155">
        <v>39.925323215007197</v>
      </c>
      <c r="N155">
        <v>1.00296975179335</v>
      </c>
      <c r="O155">
        <v>18.861298141664399</v>
      </c>
      <c r="P155">
        <v>238.25065591293301</v>
      </c>
      <c r="Q155">
        <v>0.181596941931263</v>
      </c>
    </row>
    <row r="156" spans="1:17" x14ac:dyDescent="0.3">
      <c r="A156" t="s">
        <v>389</v>
      </c>
      <c r="B156" t="s">
        <v>390</v>
      </c>
      <c r="C156" t="s">
        <v>3136</v>
      </c>
      <c r="D156" t="s">
        <v>27</v>
      </c>
      <c r="E156">
        <v>56583.461759026199</v>
      </c>
      <c r="F156">
        <v>8.4499999999999993</v>
      </c>
      <c r="G156">
        <v>-61.975096017001803</v>
      </c>
      <c r="H156">
        <v>-15.986866982590801</v>
      </c>
      <c r="I156">
        <v>-43.503146549201901</v>
      </c>
      <c r="J156">
        <v>-0.26402898575586697</v>
      </c>
      <c r="K156">
        <v>10.7021572927785</v>
      </c>
      <c r="L156">
        <v>12.938490179473201</v>
      </c>
      <c r="M156">
        <v>26.937603101854901</v>
      </c>
      <c r="N156">
        <v>0.88542906982699798</v>
      </c>
      <c r="O156">
        <v>126.98224852071</v>
      </c>
      <c r="P156">
        <v>11.477572559366701</v>
      </c>
      <c r="Q156">
        <v>-1.6422102115179998E-2</v>
      </c>
    </row>
    <row r="157" spans="1:17" x14ac:dyDescent="0.3">
      <c r="A157" t="s">
        <v>391</v>
      </c>
      <c r="B157" t="s">
        <v>392</v>
      </c>
      <c r="C157" t="s">
        <v>3141</v>
      </c>
      <c r="D157" t="s">
        <v>202</v>
      </c>
      <c r="E157">
        <v>56444.772873537098</v>
      </c>
      <c r="F157">
        <v>978.05</v>
      </c>
      <c r="G157">
        <v>40.536891630538399</v>
      </c>
      <c r="H157">
        <v>-3.7584064914647701</v>
      </c>
      <c r="I157">
        <v>26.2138411302865</v>
      </c>
      <c r="J157">
        <v>3.0597336505550401</v>
      </c>
      <c r="K157">
        <v>1016.19157249009</v>
      </c>
      <c r="L157">
        <v>911.04699284542596</v>
      </c>
      <c r="M157">
        <v>49.0698437153249</v>
      </c>
      <c r="N157">
        <v>0.51196107796459001</v>
      </c>
      <c r="O157">
        <v>28.316548233730298</v>
      </c>
      <c r="P157">
        <v>69.8003472222222</v>
      </c>
      <c r="Q157">
        <v>0.103097750573672</v>
      </c>
    </row>
    <row r="158" spans="1:17" x14ac:dyDescent="0.3">
      <c r="A158" t="s">
        <v>393</v>
      </c>
      <c r="B158" t="s">
        <v>394</v>
      </c>
      <c r="C158" t="s">
        <v>3135</v>
      </c>
      <c r="D158" t="s">
        <v>136</v>
      </c>
      <c r="E158">
        <v>56441.052720363798</v>
      </c>
      <c r="F158">
        <v>211.98</v>
      </c>
      <c r="G158">
        <v>225.30927898299799</v>
      </c>
      <c r="H158">
        <v>-4.4918864109101904</v>
      </c>
      <c r="I158">
        <v>9.3394748132650598</v>
      </c>
      <c r="J158">
        <v>4.1531993514777801</v>
      </c>
      <c r="K158">
        <v>220.92605212806299</v>
      </c>
      <c r="L158">
        <v>187.89619471124601</v>
      </c>
      <c r="M158">
        <v>51.643055846918998</v>
      </c>
      <c r="N158">
        <v>0.54250505166262397</v>
      </c>
      <c r="O158">
        <v>46.240211340692497</v>
      </c>
      <c r="P158">
        <v>352.94871794871699</v>
      </c>
    </row>
    <row r="159" spans="1:17" x14ac:dyDescent="0.3">
      <c r="A159" t="s">
        <v>395</v>
      </c>
      <c r="B159" t="s">
        <v>396</v>
      </c>
      <c r="C159" t="s">
        <v>3135</v>
      </c>
      <c r="D159" t="s">
        <v>397</v>
      </c>
      <c r="E159">
        <v>56091.688690492098</v>
      </c>
      <c r="F159">
        <v>976.65</v>
      </c>
      <c r="G159">
        <v>257.35155556615001</v>
      </c>
      <c r="H159">
        <v>31.995965936081401</v>
      </c>
      <c r="I159">
        <v>52.421109521980398</v>
      </c>
      <c r="J159">
        <v>-0.58556943167442199</v>
      </c>
      <c r="K159">
        <v>816.87519612586402</v>
      </c>
      <c r="L159">
        <v>616.769305638844</v>
      </c>
      <c r="M159">
        <v>54.007154857166597</v>
      </c>
      <c r="N159">
        <v>1.7691477696909399</v>
      </c>
      <c r="O159">
        <v>8.9438386320585597</v>
      </c>
      <c r="P159">
        <v>305.24896265560102</v>
      </c>
      <c r="Q159">
        <v>0.146325438532945</v>
      </c>
    </row>
    <row r="160" spans="1:17" x14ac:dyDescent="0.3">
      <c r="A160" t="s">
        <v>398</v>
      </c>
      <c r="B160" t="s">
        <v>399</v>
      </c>
      <c r="C160" t="s">
        <v>3149</v>
      </c>
      <c r="D160" t="s">
        <v>400</v>
      </c>
      <c r="E160">
        <v>55732.653512518598</v>
      </c>
      <c r="F160">
        <v>863.35</v>
      </c>
      <c r="G160">
        <v>-12.050346344336701</v>
      </c>
      <c r="H160">
        <v>-5.2162934065785</v>
      </c>
      <c r="I160">
        <v>13.280638552408799</v>
      </c>
      <c r="J160">
        <v>2.16470250878419</v>
      </c>
      <c r="K160">
        <v>913.49799867046204</v>
      </c>
      <c r="L160">
        <v>843.89545415300904</v>
      </c>
      <c r="M160">
        <v>49.382025067499498</v>
      </c>
      <c r="N160">
        <v>0.34863121813738401</v>
      </c>
      <c r="O160">
        <v>37.487693287774299</v>
      </c>
      <c r="P160">
        <v>50.777156828501496</v>
      </c>
      <c r="Q160">
        <v>0.14758719874343701</v>
      </c>
    </row>
    <row r="161" spans="1:17" x14ac:dyDescent="0.3">
      <c r="A161" t="s">
        <v>401</v>
      </c>
      <c r="B161" t="s">
        <v>402</v>
      </c>
      <c r="C161" t="s">
        <v>3142</v>
      </c>
      <c r="D161" t="s">
        <v>117</v>
      </c>
      <c r="E161">
        <v>55593.972025727198</v>
      </c>
      <c r="F161">
        <v>682.25</v>
      </c>
      <c r="G161">
        <v>24.382254974064601</v>
      </c>
      <c r="H161">
        <v>-8.6031725241417405</v>
      </c>
      <c r="I161">
        <v>-14.594026748635599</v>
      </c>
      <c r="J161">
        <v>0.58187180525470195</v>
      </c>
      <c r="K161">
        <v>726.89395915936097</v>
      </c>
      <c r="L161">
        <v>688.11974943671999</v>
      </c>
      <c r="M161">
        <v>35.802845959395199</v>
      </c>
      <c r="N161">
        <v>0.88370854062396398</v>
      </c>
      <c r="O161">
        <v>24.294613411505999</v>
      </c>
      <c r="P161">
        <v>59.721409340980898</v>
      </c>
      <c r="Q161">
        <v>0.147907656518764</v>
      </c>
    </row>
    <row r="162" spans="1:17" x14ac:dyDescent="0.3">
      <c r="A162" t="s">
        <v>403</v>
      </c>
      <c r="B162" t="s">
        <v>404</v>
      </c>
      <c r="C162" t="s">
        <v>3146</v>
      </c>
      <c r="D162" t="s">
        <v>265</v>
      </c>
      <c r="E162">
        <v>55464.8114999178</v>
      </c>
      <c r="F162">
        <v>4996.95</v>
      </c>
      <c r="G162">
        <v>45.147770372762899</v>
      </c>
      <c r="H162">
        <v>1.44972671693177</v>
      </c>
      <c r="I162">
        <v>-1.11644980082684</v>
      </c>
      <c r="J162">
        <v>-5.5167284869285202</v>
      </c>
      <c r="K162">
        <v>5006.4985114195597</v>
      </c>
      <c r="L162">
        <v>4494.5878498017701</v>
      </c>
      <c r="M162">
        <v>39.092374863959101</v>
      </c>
      <c r="N162">
        <v>0.83212342592507105</v>
      </c>
      <c r="O162">
        <v>16.870290877435199</v>
      </c>
      <c r="P162">
        <v>99.858014198580094</v>
      </c>
      <c r="Q162">
        <v>0.146855540119709</v>
      </c>
    </row>
    <row r="163" spans="1:17" x14ac:dyDescent="0.3">
      <c r="A163" t="s">
        <v>405</v>
      </c>
      <c r="B163" t="s">
        <v>406</v>
      </c>
      <c r="C163" t="s">
        <v>3135</v>
      </c>
      <c r="D163" t="s">
        <v>32</v>
      </c>
      <c r="E163">
        <v>55116.465376702501</v>
      </c>
      <c r="F163">
        <v>46.56</v>
      </c>
      <c r="G163">
        <v>-3.6649533267481198</v>
      </c>
      <c r="H163">
        <v>0.89715884773784105</v>
      </c>
      <c r="I163">
        <v>-24.744964731020101</v>
      </c>
      <c r="J163">
        <v>4.2845119794517599</v>
      </c>
      <c r="K163">
        <v>47.514411559377898</v>
      </c>
      <c r="L163">
        <v>48.803225062861301</v>
      </c>
      <c r="M163">
        <v>57.465261885330698</v>
      </c>
      <c r="N163">
        <v>1.4505091185530601</v>
      </c>
      <c r="O163">
        <v>51.739690721649403</v>
      </c>
      <c r="P163">
        <v>26.866485013623901</v>
      </c>
      <c r="Q163">
        <v>0.109777573050162</v>
      </c>
    </row>
    <row r="164" spans="1:17" x14ac:dyDescent="0.3">
      <c r="A164" t="s">
        <v>407</v>
      </c>
      <c r="B164" t="s">
        <v>408</v>
      </c>
      <c r="C164" t="s">
        <v>3141</v>
      </c>
      <c r="D164" t="s">
        <v>409</v>
      </c>
      <c r="E164">
        <v>54840.390703863799</v>
      </c>
      <c r="F164">
        <v>2853.55</v>
      </c>
      <c r="G164">
        <v>-16.4803654093425</v>
      </c>
      <c r="H164">
        <v>-2.6274482972993098</v>
      </c>
      <c r="I164">
        <v>8.4537407074658599</v>
      </c>
      <c r="J164">
        <v>-4.7142545732952597</v>
      </c>
      <c r="K164">
        <v>2975.2201091949701</v>
      </c>
      <c r="L164">
        <v>2837.2330166461102</v>
      </c>
      <c r="M164">
        <v>31.876080626120199</v>
      </c>
      <c r="N164">
        <v>0.54308390087857605</v>
      </c>
      <c r="O164">
        <v>18.273729214487201</v>
      </c>
      <c r="P164">
        <v>30.0733886407147</v>
      </c>
      <c r="Q164">
        <v>-2.9056702843649998E-3</v>
      </c>
    </row>
    <row r="165" spans="1:17" x14ac:dyDescent="0.3">
      <c r="A165" t="s">
        <v>410</v>
      </c>
      <c r="B165" t="s">
        <v>411</v>
      </c>
      <c r="C165" t="s">
        <v>3145</v>
      </c>
      <c r="D165" t="s">
        <v>307</v>
      </c>
      <c r="E165">
        <v>54567.104260247899</v>
      </c>
      <c r="F165">
        <v>1642.85</v>
      </c>
      <c r="G165">
        <v>69.8834132798967</v>
      </c>
      <c r="H165">
        <v>-5.0954202240436697</v>
      </c>
      <c r="I165">
        <v>3.3390183093433601</v>
      </c>
      <c r="J165">
        <v>-8.6449405053528299</v>
      </c>
      <c r="K165">
        <v>1757.2016540106399</v>
      </c>
      <c r="L165">
        <v>1475.1150581596401</v>
      </c>
      <c r="M165">
        <v>26.156861650695401</v>
      </c>
      <c r="N165">
        <v>0.88850777211424103</v>
      </c>
      <c r="O165">
        <v>18.385732111878699</v>
      </c>
      <c r="P165">
        <v>102.53344017752499</v>
      </c>
      <c r="Q165">
        <v>2.7253153042151999E-2</v>
      </c>
    </row>
    <row r="166" spans="1:17" x14ac:dyDescent="0.3">
      <c r="A166" t="s">
        <v>412</v>
      </c>
      <c r="B166" t="s">
        <v>413</v>
      </c>
      <c r="C166" t="s">
        <v>3146</v>
      </c>
      <c r="D166" t="s">
        <v>414</v>
      </c>
      <c r="E166">
        <v>54542.536943358602</v>
      </c>
      <c r="F166">
        <v>4339.25</v>
      </c>
      <c r="G166">
        <v>-31.046987144502602</v>
      </c>
      <c r="H166">
        <v>-13.6380600879417</v>
      </c>
      <c r="I166">
        <v>-17.343632381328501</v>
      </c>
      <c r="J166">
        <v>-2.7941670660141602</v>
      </c>
      <c r="K166">
        <v>5036.7442185435702</v>
      </c>
      <c r="L166">
        <v>4941.3643191643896</v>
      </c>
      <c r="M166">
        <v>26.945732937511501</v>
      </c>
      <c r="N166">
        <v>1.76404528415649</v>
      </c>
      <c r="O166">
        <v>48.8736532810969</v>
      </c>
      <c r="P166">
        <v>20.501249652874201</v>
      </c>
      <c r="Q166">
        <v>6.6542104652585005E-2</v>
      </c>
    </row>
    <row r="167" spans="1:17" x14ac:dyDescent="0.3">
      <c r="A167" t="s">
        <v>415</v>
      </c>
      <c r="B167" t="s">
        <v>416</v>
      </c>
      <c r="C167" t="s">
        <v>3134</v>
      </c>
      <c r="D167" t="s">
        <v>21</v>
      </c>
      <c r="E167">
        <v>54497.5846312301</v>
      </c>
      <c r="F167">
        <v>2894.15</v>
      </c>
      <c r="G167">
        <v>7.1141969392570896</v>
      </c>
      <c r="H167">
        <v>0.55301366286835996</v>
      </c>
      <c r="I167">
        <v>17.261817482770802</v>
      </c>
      <c r="J167">
        <v>-7.5997543753114698</v>
      </c>
      <c r="K167">
        <v>2961.9652695754999</v>
      </c>
      <c r="L167">
        <v>2708.2160062125899</v>
      </c>
      <c r="M167">
        <v>48.812485189580599</v>
      </c>
      <c r="N167">
        <v>0.76138273091279196</v>
      </c>
      <c r="O167">
        <v>10.1463296650139</v>
      </c>
      <c r="P167">
        <v>36.378201352402002</v>
      </c>
      <c r="Q167">
        <v>-4.5802623288505998E-2</v>
      </c>
    </row>
    <row r="168" spans="1:17" x14ac:dyDescent="0.3">
      <c r="A168" t="s">
        <v>417</v>
      </c>
      <c r="B168" t="s">
        <v>418</v>
      </c>
      <c r="C168" t="s">
        <v>3148</v>
      </c>
      <c r="D168" t="s">
        <v>139</v>
      </c>
      <c r="E168">
        <v>54404.594549572699</v>
      </c>
      <c r="F168">
        <v>1550.2</v>
      </c>
      <c r="G168">
        <v>35.636046979620502</v>
      </c>
      <c r="H168">
        <v>-10.9228456219293</v>
      </c>
      <c r="I168">
        <v>-8.5746248554815701</v>
      </c>
      <c r="J168">
        <v>-0.61922449276480895</v>
      </c>
      <c r="K168">
        <v>1665.6911988120701</v>
      </c>
      <c r="L168">
        <v>1563.37232997817</v>
      </c>
      <c r="M168">
        <v>48.062231655381503</v>
      </c>
      <c r="N168">
        <v>1.2412087020442799</v>
      </c>
      <c r="O168">
        <v>33.4343955618629</v>
      </c>
      <c r="P168">
        <v>70.332930447203594</v>
      </c>
      <c r="Q168">
        <v>0.15003442404117301</v>
      </c>
    </row>
    <row r="169" spans="1:17" x14ac:dyDescent="0.3">
      <c r="A169" t="s">
        <v>419</v>
      </c>
      <c r="B169" t="s">
        <v>420</v>
      </c>
      <c r="C169" t="s">
        <v>3141</v>
      </c>
      <c r="D169" t="s">
        <v>202</v>
      </c>
      <c r="E169">
        <v>53692.242114435001</v>
      </c>
      <c r="F169">
        <v>3490.2</v>
      </c>
      <c r="G169">
        <v>-0.57395699831020797</v>
      </c>
      <c r="H169">
        <v>-6.1255207147960302</v>
      </c>
      <c r="I169">
        <v>-14.423955422119301</v>
      </c>
      <c r="J169">
        <v>-8.4820152859706308</v>
      </c>
      <c r="K169">
        <v>3836.8165233171899</v>
      </c>
      <c r="L169">
        <v>3739.9226464404001</v>
      </c>
      <c r="M169">
        <v>18.4726693673597</v>
      </c>
      <c r="N169">
        <v>1.01691554048907</v>
      </c>
      <c r="O169">
        <v>41.8543349951292</v>
      </c>
      <c r="P169">
        <v>33.611515197917399</v>
      </c>
      <c r="Q169">
        <v>8.8829569300614003E-2</v>
      </c>
    </row>
    <row r="170" spans="1:17" x14ac:dyDescent="0.3">
      <c r="A170" t="s">
        <v>421</v>
      </c>
      <c r="B170" t="s">
        <v>422</v>
      </c>
      <c r="C170" t="s">
        <v>3135</v>
      </c>
      <c r="D170" t="s">
        <v>397</v>
      </c>
      <c r="E170">
        <v>52935.8184651134</v>
      </c>
      <c r="F170">
        <v>206.13</v>
      </c>
      <c r="G170">
        <v>-6.8090631686772802</v>
      </c>
      <c r="H170">
        <v>-9.0024872489473005</v>
      </c>
      <c r="I170">
        <v>-18.8220846392243</v>
      </c>
      <c r="J170">
        <v>-4.9182802894270496</v>
      </c>
      <c r="K170">
        <v>219.294584345348</v>
      </c>
      <c r="L170">
        <v>210.66154152886699</v>
      </c>
      <c r="M170">
        <v>52.295684408006899</v>
      </c>
      <c r="N170">
        <v>1.3910190090667001</v>
      </c>
      <c r="O170">
        <v>19.7787803813127</v>
      </c>
      <c r="P170">
        <v>32.987096774193503</v>
      </c>
      <c r="Q170">
        <v>9.3706886949183998E-2</v>
      </c>
    </row>
    <row r="171" spans="1:17" x14ac:dyDescent="0.3">
      <c r="A171" t="s">
        <v>423</v>
      </c>
      <c r="B171" t="s">
        <v>424</v>
      </c>
      <c r="C171" t="s">
        <v>3135</v>
      </c>
      <c r="D171" t="s">
        <v>54</v>
      </c>
      <c r="E171">
        <v>52926.008025095303</v>
      </c>
      <c r="F171">
        <v>4870.6499999999996</v>
      </c>
      <c r="G171">
        <v>25.0612688646893</v>
      </c>
      <c r="H171">
        <v>-2.5825278821405599</v>
      </c>
      <c r="I171">
        <v>-7.1597754248850496</v>
      </c>
      <c r="J171">
        <v>1.3808719428571401</v>
      </c>
      <c r="K171">
        <v>4866.6747154606601</v>
      </c>
      <c r="L171">
        <v>4382.92846553255</v>
      </c>
      <c r="M171">
        <v>46.373933846439499</v>
      </c>
      <c r="N171">
        <v>0.635943811027881</v>
      </c>
      <c r="O171">
        <v>13.6573147321199</v>
      </c>
      <c r="P171">
        <v>56.8369531966962</v>
      </c>
      <c r="Q171">
        <v>7.9544339045509005E-2</v>
      </c>
    </row>
    <row r="172" spans="1:17" x14ac:dyDescent="0.3">
      <c r="A172" t="s">
        <v>425</v>
      </c>
      <c r="B172" t="s">
        <v>426</v>
      </c>
      <c r="C172" t="s">
        <v>3142</v>
      </c>
      <c r="D172" t="s">
        <v>117</v>
      </c>
      <c r="E172">
        <v>52584.791126115</v>
      </c>
      <c r="F172">
        <v>978.1</v>
      </c>
      <c r="G172">
        <v>59.330929849607401</v>
      </c>
      <c r="H172">
        <v>8.5100216928101595</v>
      </c>
      <c r="I172">
        <v>24.800424879369402</v>
      </c>
      <c r="J172">
        <v>-3.06515701985162</v>
      </c>
      <c r="K172">
        <v>902.62396305715401</v>
      </c>
      <c r="L172">
        <v>746.21747714611104</v>
      </c>
      <c r="M172">
        <v>70.671250758194205</v>
      </c>
      <c r="N172">
        <v>0.58099098304488805</v>
      </c>
      <c r="O172">
        <v>6.3285962580513102</v>
      </c>
      <c r="P172">
        <v>98.800813008130007</v>
      </c>
    </row>
    <row r="173" spans="1:17" x14ac:dyDescent="0.3">
      <c r="A173" t="s">
        <v>427</v>
      </c>
      <c r="B173" t="s">
        <v>428</v>
      </c>
      <c r="C173" t="s">
        <v>3134</v>
      </c>
      <c r="D173" t="s">
        <v>277</v>
      </c>
      <c r="E173">
        <v>52335.760825788297</v>
      </c>
      <c r="F173">
        <v>4958.6000000000004</v>
      </c>
      <c r="G173">
        <v>-8.9524187519947702</v>
      </c>
      <c r="H173">
        <v>-2.4723588236943002</v>
      </c>
      <c r="I173">
        <v>-0.27402135655764098</v>
      </c>
      <c r="J173">
        <v>-6.5548255447261701</v>
      </c>
      <c r="K173">
        <v>5262.6048055512201</v>
      </c>
      <c r="L173">
        <v>5090.5202974502999</v>
      </c>
      <c r="M173">
        <v>42.446968154784003</v>
      </c>
      <c r="N173">
        <v>1.0213103576008</v>
      </c>
      <c r="O173">
        <v>21.001895696365899</v>
      </c>
      <c r="P173">
        <v>19.336245382236498</v>
      </c>
      <c r="Q173">
        <v>-2.6942834827105001E-2</v>
      </c>
    </row>
    <row r="174" spans="1:17" x14ac:dyDescent="0.3">
      <c r="A174" t="s">
        <v>429</v>
      </c>
      <c r="B174" t="s">
        <v>430</v>
      </c>
      <c r="C174" t="s">
        <v>3137</v>
      </c>
      <c r="D174" t="s">
        <v>197</v>
      </c>
      <c r="E174">
        <v>52229.529447042798</v>
      </c>
      <c r="F174">
        <v>16258.1</v>
      </c>
      <c r="G174">
        <v>-36.735620293498798</v>
      </c>
      <c r="H174">
        <v>2.4510178604552899</v>
      </c>
      <c r="I174">
        <v>-5.5786476215287699</v>
      </c>
      <c r="J174">
        <v>-1.46943654579901</v>
      </c>
      <c r="K174">
        <v>16466.502905134799</v>
      </c>
      <c r="L174">
        <v>16465.727187508699</v>
      </c>
      <c r="M174">
        <v>48.449327586441903</v>
      </c>
      <c r="N174">
        <v>1.04113795560722</v>
      </c>
      <c r="O174">
        <v>18.402519359580701</v>
      </c>
      <c r="P174">
        <v>5.9477107146115502</v>
      </c>
      <c r="Q174">
        <v>-3.8918166739656999E-2</v>
      </c>
    </row>
    <row r="175" spans="1:17" x14ac:dyDescent="0.3">
      <c r="A175" t="s">
        <v>431</v>
      </c>
      <c r="B175" t="s">
        <v>432</v>
      </c>
      <c r="C175" t="s">
        <v>3141</v>
      </c>
      <c r="D175" t="s">
        <v>409</v>
      </c>
      <c r="E175">
        <v>51952.6286822236</v>
      </c>
      <c r="F175">
        <v>123330.3</v>
      </c>
      <c r="G175">
        <v>-14.409965876732199</v>
      </c>
      <c r="H175">
        <v>-6.0671092523443599</v>
      </c>
      <c r="I175">
        <v>-15.3858436962525</v>
      </c>
      <c r="J175">
        <v>-1.3398474782822001</v>
      </c>
      <c r="K175">
        <v>130898.757439712</v>
      </c>
      <c r="L175">
        <v>129547.886211269</v>
      </c>
      <c r="M175">
        <v>11.395584102901401</v>
      </c>
      <c r="N175">
        <v>0.77069927209210198</v>
      </c>
      <c r="O175">
        <v>22.796263367558399</v>
      </c>
      <c r="P175">
        <v>15.2532916916063</v>
      </c>
      <c r="Q175">
        <v>4.3790878058995002E-2</v>
      </c>
    </row>
    <row r="176" spans="1:17" x14ac:dyDescent="0.3">
      <c r="A176" t="s">
        <v>433</v>
      </c>
      <c r="B176" t="s">
        <v>434</v>
      </c>
      <c r="C176" t="s">
        <v>3147</v>
      </c>
      <c r="D176" t="s">
        <v>435</v>
      </c>
      <c r="E176">
        <v>51914.0290104421</v>
      </c>
      <c r="F176">
        <v>184.18</v>
      </c>
      <c r="G176">
        <v>3.99064766805731</v>
      </c>
      <c r="H176">
        <v>-1.5254517806719501</v>
      </c>
      <c r="I176">
        <v>-3.3146205537452298</v>
      </c>
      <c r="J176">
        <v>1.5508551868061999</v>
      </c>
      <c r="K176">
        <v>190.64401572489501</v>
      </c>
      <c r="L176">
        <v>181.199987748914</v>
      </c>
      <c r="M176">
        <v>44.261885748742699</v>
      </c>
      <c r="N176">
        <v>0.38512358281713399</v>
      </c>
      <c r="O176">
        <v>24.769247475295899</v>
      </c>
      <c r="P176">
        <v>33.078034682080897</v>
      </c>
      <c r="Q176">
        <v>-7.9548918934253005E-2</v>
      </c>
    </row>
    <row r="177" spans="1:17" x14ac:dyDescent="0.3">
      <c r="A177" t="s">
        <v>436</v>
      </c>
      <c r="B177" t="s">
        <v>437</v>
      </c>
      <c r="C177" t="s">
        <v>3144</v>
      </c>
      <c r="D177" t="s">
        <v>438</v>
      </c>
      <c r="E177">
        <v>51601.660884634701</v>
      </c>
      <c r="F177">
        <v>845.2</v>
      </c>
      <c r="G177">
        <v>-2.8685892627456799</v>
      </c>
      <c r="H177">
        <v>-2.5168902049266699</v>
      </c>
      <c r="I177">
        <v>-27.061372790674199</v>
      </c>
      <c r="J177">
        <v>3.06550788334612</v>
      </c>
      <c r="K177">
        <v>895.549653690318</v>
      </c>
      <c r="L177">
        <v>925.94823500802795</v>
      </c>
      <c r="M177">
        <v>48.374821606230199</v>
      </c>
      <c r="N177">
        <v>0.85151462442307002</v>
      </c>
      <c r="O177">
        <v>39.611926171320299</v>
      </c>
      <c r="P177">
        <v>25.736387979767901</v>
      </c>
      <c r="Q177">
        <v>4.2906434853969997E-3</v>
      </c>
    </row>
    <row r="178" spans="1:17" x14ac:dyDescent="0.3">
      <c r="A178" t="s">
        <v>439</v>
      </c>
      <c r="B178" t="s">
        <v>440</v>
      </c>
      <c r="C178" t="s">
        <v>3134</v>
      </c>
      <c r="D178" t="s">
        <v>21</v>
      </c>
      <c r="E178">
        <v>50859.2207178768</v>
      </c>
      <c r="F178">
        <v>7552.7</v>
      </c>
      <c r="G178">
        <v>22.263924270070898</v>
      </c>
      <c r="H178">
        <v>14.239782780534201</v>
      </c>
      <c r="I178">
        <v>43.968955480785603</v>
      </c>
      <c r="J178">
        <v>-1.6250800497900599</v>
      </c>
      <c r="K178">
        <v>7022.0565049256102</v>
      </c>
      <c r="L178">
        <v>6151.1070900016102</v>
      </c>
      <c r="M178">
        <v>67.812029074380803</v>
      </c>
      <c r="N178">
        <v>1.7575378770202199</v>
      </c>
      <c r="O178">
        <v>4.5268579448409296</v>
      </c>
      <c r="P178">
        <v>76.166540323050896</v>
      </c>
      <c r="Q178">
        <v>4.1596178443874997E-2</v>
      </c>
    </row>
    <row r="179" spans="1:17" x14ac:dyDescent="0.3">
      <c r="A179" t="s">
        <v>441</v>
      </c>
      <c r="B179" t="s">
        <v>442</v>
      </c>
      <c r="C179" t="s">
        <v>3137</v>
      </c>
      <c r="D179" t="s">
        <v>237</v>
      </c>
      <c r="E179">
        <v>50795.290332632598</v>
      </c>
      <c r="F179">
        <v>1936.3</v>
      </c>
      <c r="G179">
        <v>-7.4616204879012704</v>
      </c>
      <c r="H179">
        <v>-6.1767499124598801</v>
      </c>
      <c r="I179">
        <v>-13.234809726231999</v>
      </c>
      <c r="J179">
        <v>-4.3541131817607699</v>
      </c>
      <c r="K179">
        <v>2025.1486450580501</v>
      </c>
      <c r="L179">
        <v>1933.7973027353501</v>
      </c>
      <c r="M179">
        <v>27.885470312402099</v>
      </c>
      <c r="N179">
        <v>0.88288442761482999</v>
      </c>
      <c r="O179">
        <v>13.8718173836698</v>
      </c>
      <c r="P179">
        <v>25.1648351648351</v>
      </c>
      <c r="Q179">
        <v>-1.8927167071386999E-2</v>
      </c>
    </row>
    <row r="180" spans="1:17" x14ac:dyDescent="0.3">
      <c r="A180" t="s">
        <v>443</v>
      </c>
      <c r="B180" t="s">
        <v>444</v>
      </c>
      <c r="C180" t="s">
        <v>3136</v>
      </c>
      <c r="D180" t="s">
        <v>27</v>
      </c>
      <c r="E180">
        <v>50566.095730554101</v>
      </c>
      <c r="F180">
        <v>1790.8</v>
      </c>
      <c r="G180">
        <v>-20.863032804756401</v>
      </c>
      <c r="H180">
        <v>-11.470317744308799</v>
      </c>
      <c r="I180">
        <v>-4.8171453431284696</v>
      </c>
      <c r="J180">
        <v>-1.2797862251394301</v>
      </c>
      <c r="K180">
        <v>1908.4039363842301</v>
      </c>
      <c r="L180">
        <v>1856.2090675515501</v>
      </c>
      <c r="M180">
        <v>28.240772780404399</v>
      </c>
      <c r="N180">
        <v>0.822084402931202</v>
      </c>
      <c r="O180">
        <v>21.454098726825901</v>
      </c>
      <c r="P180">
        <v>12.945034845952501</v>
      </c>
      <c r="Q180">
        <v>2.3363402230112001E-2</v>
      </c>
    </row>
    <row r="181" spans="1:17" x14ac:dyDescent="0.3">
      <c r="A181" t="s">
        <v>445</v>
      </c>
      <c r="B181" t="s">
        <v>446</v>
      </c>
      <c r="C181" t="s">
        <v>3135</v>
      </c>
      <c r="D181" t="s">
        <v>32</v>
      </c>
      <c r="E181">
        <v>50190.528353929098</v>
      </c>
      <c r="F181">
        <v>58.12</v>
      </c>
      <c r="G181">
        <v>6.7022106168336499</v>
      </c>
      <c r="H181">
        <v>3.7861116347297998</v>
      </c>
      <c r="I181">
        <v>-19.7237361308187</v>
      </c>
      <c r="J181">
        <v>9.9570612544365602</v>
      </c>
      <c r="K181">
        <v>57.6657602957237</v>
      </c>
      <c r="L181">
        <v>57.589725462925401</v>
      </c>
      <c r="M181">
        <v>53.0655863007972</v>
      </c>
      <c r="N181">
        <v>1.1709392626391</v>
      </c>
      <c r="O181">
        <v>32.312456985547101</v>
      </c>
      <c r="P181">
        <v>35.794392523364401</v>
      </c>
      <c r="Q181">
        <v>0.100839084193377</v>
      </c>
    </row>
    <row r="182" spans="1:17" x14ac:dyDescent="0.3">
      <c r="A182" t="s">
        <v>447</v>
      </c>
      <c r="B182" t="s">
        <v>448</v>
      </c>
      <c r="C182" t="s">
        <v>3135</v>
      </c>
      <c r="D182" t="s">
        <v>24</v>
      </c>
      <c r="E182">
        <v>50001.811454623698</v>
      </c>
      <c r="F182">
        <v>204.17</v>
      </c>
      <c r="G182">
        <v>17.326004961645801</v>
      </c>
      <c r="H182">
        <v>9.0052108260563895</v>
      </c>
      <c r="I182">
        <v>14.0114638404084</v>
      </c>
      <c r="J182">
        <v>6.9005618587759798</v>
      </c>
      <c r="K182">
        <v>192.19050099928299</v>
      </c>
      <c r="L182">
        <v>176.46079494482299</v>
      </c>
      <c r="M182">
        <v>71.2973403069238</v>
      </c>
      <c r="N182">
        <v>1.3758870929448399</v>
      </c>
      <c r="O182">
        <v>1.18528677082823</v>
      </c>
      <c r="P182">
        <v>46.463414634146297</v>
      </c>
      <c r="Q182">
        <v>9.6570211667218006E-2</v>
      </c>
    </row>
    <row r="183" spans="1:17" x14ac:dyDescent="0.3">
      <c r="A183" t="s">
        <v>449</v>
      </c>
      <c r="B183" t="s">
        <v>450</v>
      </c>
      <c r="C183" t="s">
        <v>3133</v>
      </c>
      <c r="D183" t="s">
        <v>451</v>
      </c>
      <c r="E183">
        <v>49938.715465418099</v>
      </c>
      <c r="F183">
        <v>335.9</v>
      </c>
      <c r="G183">
        <v>45.377020918482003</v>
      </c>
      <c r="H183">
        <v>2.8844751438812302</v>
      </c>
      <c r="I183">
        <v>-2.7949933098717699</v>
      </c>
      <c r="J183">
        <v>-0.97425148843589804</v>
      </c>
      <c r="K183">
        <v>344.69643153001903</v>
      </c>
      <c r="L183">
        <v>316.08649335735998</v>
      </c>
      <c r="M183">
        <v>25.788912602366601</v>
      </c>
      <c r="N183">
        <v>0.65638548201483304</v>
      </c>
      <c r="O183">
        <v>14.3792795474843</v>
      </c>
      <c r="P183">
        <v>75.221700573813195</v>
      </c>
      <c r="Q183">
        <v>3.5723632306007003E-2</v>
      </c>
    </row>
    <row r="184" spans="1:17" x14ac:dyDescent="0.3">
      <c r="A184" t="s">
        <v>452</v>
      </c>
      <c r="B184" t="s">
        <v>453</v>
      </c>
      <c r="C184" t="s">
        <v>3135</v>
      </c>
      <c r="D184" t="s">
        <v>32</v>
      </c>
      <c r="E184">
        <v>49471.765113650203</v>
      </c>
      <c r="F184">
        <v>110.18</v>
      </c>
      <c r="G184">
        <v>-15.619481853309701</v>
      </c>
      <c r="H184">
        <v>3.6517910775734501</v>
      </c>
      <c r="I184">
        <v>-34.864160247010801</v>
      </c>
      <c r="J184">
        <v>8.5608085629485409</v>
      </c>
      <c r="K184">
        <v>109.106515882677</v>
      </c>
      <c r="L184">
        <v>116.26740098782101</v>
      </c>
      <c r="M184">
        <v>66.081882280979002</v>
      </c>
      <c r="N184">
        <v>1.1769842204969201</v>
      </c>
      <c r="O184">
        <v>43.3563260119803</v>
      </c>
      <c r="P184">
        <v>15.9179379274066</v>
      </c>
      <c r="Q184">
        <v>5.8145723771664999E-2</v>
      </c>
    </row>
    <row r="185" spans="1:17" x14ac:dyDescent="0.3">
      <c r="A185" t="s">
        <v>454</v>
      </c>
      <c r="B185" t="s">
        <v>455</v>
      </c>
      <c r="C185" t="s">
        <v>3149</v>
      </c>
      <c r="D185" t="s">
        <v>400</v>
      </c>
      <c r="E185">
        <v>49135.895911316999</v>
      </c>
      <c r="F185">
        <v>1691.8</v>
      </c>
      <c r="G185">
        <v>33.294373601426102</v>
      </c>
      <c r="H185">
        <v>4.6658058933259303</v>
      </c>
      <c r="I185">
        <v>32.438684066685603</v>
      </c>
      <c r="J185">
        <v>-0.588789208117806</v>
      </c>
      <c r="K185">
        <v>1639.38939758211</v>
      </c>
      <c r="L185">
        <v>1461.1025176610301</v>
      </c>
      <c r="M185">
        <v>58.611294691100902</v>
      </c>
      <c r="N185">
        <v>0.79651117850310105</v>
      </c>
      <c r="O185">
        <v>5.7453599716278596</v>
      </c>
      <c r="P185">
        <v>65.118094866289297</v>
      </c>
      <c r="Q185">
        <v>0.116619076033214</v>
      </c>
    </row>
    <row r="186" spans="1:17" x14ac:dyDescent="0.3">
      <c r="A186" t="s">
        <v>456</v>
      </c>
      <c r="B186" t="s">
        <v>457</v>
      </c>
      <c r="C186" t="s">
        <v>3135</v>
      </c>
      <c r="D186" t="s">
        <v>458</v>
      </c>
      <c r="E186">
        <v>48310.720478473297</v>
      </c>
      <c r="F186">
        <v>761.85</v>
      </c>
      <c r="G186">
        <v>-44.578009570130298</v>
      </c>
      <c r="H186">
        <v>16.042928019308398</v>
      </c>
      <c r="I186">
        <v>97.170041538010807</v>
      </c>
      <c r="J186">
        <v>-1.47015953174503</v>
      </c>
      <c r="K186">
        <v>675.30930673083196</v>
      </c>
      <c r="L186">
        <v>583.03314371362205</v>
      </c>
      <c r="M186">
        <v>58.299330449477402</v>
      </c>
      <c r="N186">
        <v>1.1554483701732501</v>
      </c>
      <c r="O186">
        <v>21.920325523397</v>
      </c>
      <c r="P186">
        <v>145.758064516129</v>
      </c>
      <c r="Q186">
        <v>-4.4544439434025002E-2</v>
      </c>
    </row>
    <row r="187" spans="1:17" x14ac:dyDescent="0.3">
      <c r="A187" t="s">
        <v>459</v>
      </c>
      <c r="B187" t="s">
        <v>460</v>
      </c>
      <c r="C187" t="s">
        <v>3135</v>
      </c>
      <c r="D187" t="s">
        <v>24</v>
      </c>
      <c r="E187">
        <v>48225.264758773701</v>
      </c>
      <c r="F187">
        <v>67.150000000000006</v>
      </c>
      <c r="G187">
        <v>-45.191707453499902</v>
      </c>
      <c r="H187">
        <v>-6.2958381723268699</v>
      </c>
      <c r="I187">
        <v>-25.176176666438</v>
      </c>
      <c r="J187">
        <v>-2.96692717911121</v>
      </c>
      <c r="K187">
        <v>71.577946609892393</v>
      </c>
      <c r="L187">
        <v>76.077941188429193</v>
      </c>
      <c r="M187">
        <v>47.024815939998199</v>
      </c>
      <c r="N187">
        <v>1.7803895282517701</v>
      </c>
      <c r="O187">
        <v>37.676842889054299</v>
      </c>
      <c r="P187">
        <v>13.2377740303541</v>
      </c>
      <c r="Q187">
        <v>2.1046641368208E-2</v>
      </c>
    </row>
    <row r="188" spans="1:17" x14ac:dyDescent="0.3">
      <c r="A188" t="s">
        <v>461</v>
      </c>
      <c r="B188" t="s">
        <v>462</v>
      </c>
      <c r="C188" t="s">
        <v>580</v>
      </c>
      <c r="D188" t="s">
        <v>463</v>
      </c>
      <c r="E188">
        <v>48133.479222075497</v>
      </c>
      <c r="F188">
        <v>43399.7</v>
      </c>
      <c r="G188">
        <v>-12.004099658478999</v>
      </c>
      <c r="H188">
        <v>7.1804135485864196</v>
      </c>
      <c r="I188">
        <v>16.689691655503999</v>
      </c>
      <c r="J188">
        <v>-0.53862013964074895</v>
      </c>
      <c r="K188">
        <v>42861.852699901399</v>
      </c>
      <c r="L188">
        <v>40156.810831159397</v>
      </c>
      <c r="M188">
        <v>44.154002242717702</v>
      </c>
      <c r="N188">
        <v>0.61614345399907</v>
      </c>
      <c r="O188">
        <v>7.85881008394069</v>
      </c>
      <c r="P188">
        <v>31.235664899206299</v>
      </c>
      <c r="Q188">
        <v>-2.8087370372142002E-2</v>
      </c>
    </row>
    <row r="189" spans="1:17" x14ac:dyDescent="0.3">
      <c r="A189" t="s">
        <v>464</v>
      </c>
      <c r="B189" t="s">
        <v>465</v>
      </c>
      <c r="C189" t="s">
        <v>3139</v>
      </c>
      <c r="D189" t="s">
        <v>51</v>
      </c>
      <c r="E189">
        <v>47807.3882460846</v>
      </c>
      <c r="F189">
        <v>1690.3</v>
      </c>
      <c r="G189">
        <v>98.560679599537494</v>
      </c>
      <c r="H189">
        <v>7.5055638130317597</v>
      </c>
      <c r="I189">
        <v>51.868783500945902</v>
      </c>
      <c r="J189">
        <v>0.35512886256864901</v>
      </c>
      <c r="K189">
        <v>1665.61090978268</v>
      </c>
      <c r="L189">
        <v>1337.1148992718599</v>
      </c>
      <c r="M189">
        <v>39.161921672986701</v>
      </c>
      <c r="N189">
        <v>0.45146692192094001</v>
      </c>
      <c r="O189">
        <v>8.3210081050700992</v>
      </c>
      <c r="P189">
        <v>134.081152194986</v>
      </c>
      <c r="Q189">
        <v>0.16008279429924199</v>
      </c>
    </row>
    <row r="190" spans="1:17" x14ac:dyDescent="0.3">
      <c r="A190" t="s">
        <v>466</v>
      </c>
      <c r="B190" t="s">
        <v>467</v>
      </c>
      <c r="C190" t="s">
        <v>3142</v>
      </c>
      <c r="D190" t="s">
        <v>117</v>
      </c>
      <c r="E190">
        <v>47800.026155305997</v>
      </c>
      <c r="F190">
        <v>117.75</v>
      </c>
      <c r="G190">
        <v>14.0478797067617</v>
      </c>
      <c r="H190">
        <v>-12.1394914190757</v>
      </c>
      <c r="I190">
        <v>-36.3487604396934</v>
      </c>
      <c r="J190">
        <v>-2.2094563664273998</v>
      </c>
      <c r="K190">
        <v>128.91552991713601</v>
      </c>
      <c r="L190">
        <v>131.70940103154899</v>
      </c>
      <c r="M190">
        <v>31.485191898175501</v>
      </c>
      <c r="N190">
        <v>0.89891571884550703</v>
      </c>
      <c r="O190">
        <v>48.917197452229203</v>
      </c>
      <c r="P190">
        <v>42.554479418886203</v>
      </c>
      <c r="Q190">
        <v>-2.6015888169554999E-2</v>
      </c>
    </row>
    <row r="191" spans="1:17" x14ac:dyDescent="0.3">
      <c r="A191" t="s">
        <v>468</v>
      </c>
      <c r="B191" t="s">
        <v>469</v>
      </c>
      <c r="C191" t="s">
        <v>3146</v>
      </c>
      <c r="D191" t="s">
        <v>470</v>
      </c>
      <c r="E191">
        <v>47545.635972327502</v>
      </c>
      <c r="F191">
        <v>1778.25</v>
      </c>
      <c r="G191">
        <v>-30.498944701212299</v>
      </c>
      <c r="H191">
        <v>-5.7254861317527403</v>
      </c>
      <c r="I191">
        <v>-21.3168341058484</v>
      </c>
      <c r="J191">
        <v>-1.2788582634327801</v>
      </c>
      <c r="K191">
        <v>1904.57715453018</v>
      </c>
      <c r="L191">
        <v>1987.5083857899399</v>
      </c>
      <c r="M191">
        <v>13.489730862425001</v>
      </c>
      <c r="N191">
        <v>1.03447807414964</v>
      </c>
      <c r="O191">
        <v>38.0008435259384</v>
      </c>
      <c r="P191">
        <v>2.59035970807972</v>
      </c>
      <c r="Q191">
        <v>-2.2062902052309999E-2</v>
      </c>
    </row>
    <row r="192" spans="1:17" x14ac:dyDescent="0.3">
      <c r="A192" t="s">
        <v>471</v>
      </c>
      <c r="B192" t="s">
        <v>472</v>
      </c>
      <c r="C192" t="s">
        <v>3149</v>
      </c>
      <c r="D192" t="s">
        <v>473</v>
      </c>
      <c r="E192">
        <v>47313.784338588302</v>
      </c>
      <c r="F192">
        <v>4298.95</v>
      </c>
      <c r="G192">
        <v>29.503050964240799</v>
      </c>
      <c r="H192">
        <v>7.0384755388692</v>
      </c>
      <c r="I192">
        <v>10.5555298353416</v>
      </c>
      <c r="J192">
        <v>-0.70323243719171302</v>
      </c>
      <c r="K192">
        <v>4137.0664133087403</v>
      </c>
      <c r="L192">
        <v>3615.93606389673</v>
      </c>
      <c r="M192">
        <v>42.608313274112597</v>
      </c>
      <c r="N192">
        <v>0.650250171274105</v>
      </c>
      <c r="O192">
        <v>13.538189557915301</v>
      </c>
      <c r="P192">
        <v>73.624798061389299</v>
      </c>
      <c r="Q192">
        <v>8.7160819870143E-2</v>
      </c>
    </row>
    <row r="193" spans="1:17" x14ac:dyDescent="0.3">
      <c r="A193" t="s">
        <v>474</v>
      </c>
      <c r="B193" t="s">
        <v>475</v>
      </c>
      <c r="C193" t="s">
        <v>3139</v>
      </c>
      <c r="D193" t="s">
        <v>247</v>
      </c>
      <c r="E193">
        <v>47151.578007051401</v>
      </c>
      <c r="F193">
        <v>635.35</v>
      </c>
      <c r="G193">
        <v>66.127824659747304</v>
      </c>
      <c r="H193">
        <v>7.7276787143459202</v>
      </c>
      <c r="I193">
        <v>36.7810432938114</v>
      </c>
      <c r="J193">
        <v>6.0476928284535196</v>
      </c>
      <c r="K193">
        <v>582.96495715632102</v>
      </c>
      <c r="L193">
        <v>497.38106190810601</v>
      </c>
      <c r="M193">
        <v>61.148511789898201</v>
      </c>
      <c r="N193">
        <v>0.52630568215583196</v>
      </c>
      <c r="O193">
        <v>1.34571496025812</v>
      </c>
      <c r="P193">
        <v>96.702786377708904</v>
      </c>
      <c r="Q193">
        <v>0.121851198219803</v>
      </c>
    </row>
    <row r="194" spans="1:17" x14ac:dyDescent="0.3">
      <c r="A194" t="s">
        <v>476</v>
      </c>
      <c r="B194" t="s">
        <v>477</v>
      </c>
      <c r="C194" t="s">
        <v>3139</v>
      </c>
      <c r="D194" t="s">
        <v>51</v>
      </c>
      <c r="E194">
        <v>45936.768652051302</v>
      </c>
      <c r="F194">
        <v>2733.1</v>
      </c>
      <c r="G194">
        <v>66.2801678481935</v>
      </c>
      <c r="H194">
        <v>4.3843622103599698</v>
      </c>
      <c r="I194">
        <v>22.520954939096001</v>
      </c>
      <c r="J194">
        <v>2.24331478847051</v>
      </c>
      <c r="K194">
        <v>2707.7341557570699</v>
      </c>
      <c r="L194">
        <v>2438.39186658792</v>
      </c>
      <c r="M194">
        <v>53.716547530772303</v>
      </c>
      <c r="N194">
        <v>0.95450036446130004</v>
      </c>
      <c r="O194">
        <v>12.9852548388277</v>
      </c>
      <c r="P194">
        <v>97.328616295440597</v>
      </c>
      <c r="Q194">
        <v>5.2855860669094E-2</v>
      </c>
    </row>
    <row r="195" spans="1:17" x14ac:dyDescent="0.3">
      <c r="A195" t="s">
        <v>478</v>
      </c>
      <c r="B195" t="s">
        <v>479</v>
      </c>
      <c r="C195" t="s">
        <v>3146</v>
      </c>
      <c r="D195" t="s">
        <v>161</v>
      </c>
      <c r="E195">
        <v>45717.017435613998</v>
      </c>
      <c r="F195">
        <v>1803.3</v>
      </c>
      <c r="G195">
        <v>337.43707611811197</v>
      </c>
      <c r="H195">
        <v>12.725892469603</v>
      </c>
      <c r="I195">
        <v>49.679975918996497</v>
      </c>
      <c r="J195">
        <v>5.4771879977954399</v>
      </c>
      <c r="K195">
        <v>1703.20822371296</v>
      </c>
      <c r="L195">
        <v>1343.49789958221</v>
      </c>
      <c r="M195">
        <v>42.929069467805697</v>
      </c>
      <c r="N195">
        <v>1.0519594871319999</v>
      </c>
      <c r="O195">
        <v>9.1887095879775895</v>
      </c>
      <c r="P195">
        <v>385.86824733934998</v>
      </c>
      <c r="Q195">
        <v>0.239940931481751</v>
      </c>
    </row>
    <row r="196" spans="1:17" hidden="1" x14ac:dyDescent="0.3">
      <c r="A196" t="s">
        <v>480</v>
      </c>
      <c r="B196" t="s">
        <v>481</v>
      </c>
      <c r="C196" t="s">
        <v>3150</v>
      </c>
      <c r="D196" t="s">
        <v>111</v>
      </c>
      <c r="E196">
        <v>45620.339101653801</v>
      </c>
      <c r="F196">
        <v>1075.95</v>
      </c>
      <c r="G196">
        <v>0.113815237314199</v>
      </c>
      <c r="H196">
        <v>0.78112154633328101</v>
      </c>
      <c r="I196">
        <v>20.586238189962501</v>
      </c>
      <c r="J196">
        <v>2.9645868696036701</v>
      </c>
      <c r="M196">
        <v>45.923802496746902</v>
      </c>
      <c r="O196">
        <v>17.844695385473301</v>
      </c>
      <c r="P196">
        <v>34.141628225906999</v>
      </c>
    </row>
    <row r="197" spans="1:17" x14ac:dyDescent="0.3">
      <c r="A197" t="s">
        <v>482</v>
      </c>
      <c r="B197" t="s">
        <v>483</v>
      </c>
      <c r="C197" t="s">
        <v>3135</v>
      </c>
      <c r="D197" t="s">
        <v>54</v>
      </c>
      <c r="E197">
        <v>45541.402355482503</v>
      </c>
      <c r="F197">
        <v>617.35</v>
      </c>
      <c r="G197">
        <v>-35.662896295548101</v>
      </c>
      <c r="H197">
        <v>-11.729378806027499</v>
      </c>
      <c r="I197">
        <v>-11.849616830818601</v>
      </c>
      <c r="J197">
        <v>-3.0723935245581599</v>
      </c>
      <c r="K197">
        <v>672.04240791751101</v>
      </c>
      <c r="L197">
        <v>665.96530907424005</v>
      </c>
      <c r="M197">
        <v>25.2126086612489</v>
      </c>
      <c r="N197">
        <v>1.0691554239382901</v>
      </c>
      <c r="O197">
        <v>31.756702032882401</v>
      </c>
      <c r="P197">
        <v>11.4953946180242</v>
      </c>
      <c r="Q197">
        <v>-2.8215889504153002E-2</v>
      </c>
    </row>
    <row r="198" spans="1:17" x14ac:dyDescent="0.3">
      <c r="A198" t="s">
        <v>484</v>
      </c>
      <c r="B198" t="s">
        <v>485</v>
      </c>
      <c r="C198" t="s">
        <v>3137</v>
      </c>
      <c r="D198" t="s">
        <v>125</v>
      </c>
      <c r="E198">
        <v>44971.711727733898</v>
      </c>
      <c r="F198">
        <v>343.95</v>
      </c>
      <c r="G198">
        <v>-18.938723553463401</v>
      </c>
      <c r="H198">
        <v>4.4459779542779101</v>
      </c>
      <c r="I198">
        <v>-9.6523142828767003</v>
      </c>
      <c r="J198">
        <v>3.2827296487220798</v>
      </c>
      <c r="K198">
        <v>342.321090190348</v>
      </c>
      <c r="L198">
        <v>352.47529068618798</v>
      </c>
      <c r="M198">
        <v>57.648734931745302</v>
      </c>
      <c r="N198">
        <v>0.54866319141763398</v>
      </c>
      <c r="O198">
        <v>19.3487425497892</v>
      </c>
      <c r="P198">
        <v>20.346396081175602</v>
      </c>
      <c r="Q198">
        <v>-1.0233204374756E-2</v>
      </c>
    </row>
    <row r="199" spans="1:17" x14ac:dyDescent="0.3">
      <c r="A199" t="s">
        <v>486</v>
      </c>
      <c r="B199" t="s">
        <v>487</v>
      </c>
      <c r="C199" t="s">
        <v>3135</v>
      </c>
      <c r="D199" t="s">
        <v>218</v>
      </c>
      <c r="E199">
        <v>44835.070645287298</v>
      </c>
      <c r="F199">
        <v>713.45</v>
      </c>
      <c r="G199">
        <v>57.851946344290198</v>
      </c>
      <c r="H199">
        <v>13.8336787278897</v>
      </c>
      <c r="I199">
        <v>14.7944055187084</v>
      </c>
      <c r="J199">
        <v>-1.0167026109592101</v>
      </c>
      <c r="K199">
        <v>676.91163916917503</v>
      </c>
      <c r="L199">
        <v>597.98056406462399</v>
      </c>
      <c r="M199">
        <v>52.887498657612703</v>
      </c>
      <c r="N199">
        <v>1.1324332445085099</v>
      </c>
      <c r="O199">
        <v>4.9267643142476496</v>
      </c>
      <c r="P199">
        <v>89.470189881821796</v>
      </c>
      <c r="Q199">
        <v>5.0725128684044003E-2</v>
      </c>
    </row>
    <row r="200" spans="1:17" x14ac:dyDescent="0.3">
      <c r="A200" t="s">
        <v>488</v>
      </c>
      <c r="B200" t="s">
        <v>489</v>
      </c>
      <c r="C200" t="s">
        <v>3140</v>
      </c>
      <c r="D200" t="s">
        <v>111</v>
      </c>
      <c r="E200">
        <v>44526.3046007007</v>
      </c>
      <c r="F200">
        <v>114.9</v>
      </c>
      <c r="G200">
        <v>33.726379616354997</v>
      </c>
      <c r="H200">
        <v>-8.7724299446757694</v>
      </c>
      <c r="I200">
        <v>-23.741411443864902</v>
      </c>
      <c r="J200">
        <v>1.0301379823351799</v>
      </c>
      <c r="K200">
        <v>123.42110281692101</v>
      </c>
      <c r="L200">
        <v>121.045522117221</v>
      </c>
      <c r="M200">
        <v>45.303771892047799</v>
      </c>
      <c r="N200">
        <v>0.58720487127865895</v>
      </c>
      <c r="O200">
        <v>48.389904264577801</v>
      </c>
      <c r="P200">
        <v>62.863217576187097</v>
      </c>
      <c r="Q200">
        <v>0.15690904793355301</v>
      </c>
    </row>
    <row r="201" spans="1:17" x14ac:dyDescent="0.3">
      <c r="A201" t="s">
        <v>490</v>
      </c>
      <c r="B201" t="s">
        <v>491</v>
      </c>
      <c r="C201" t="s">
        <v>3135</v>
      </c>
      <c r="D201" t="s">
        <v>43</v>
      </c>
      <c r="E201">
        <v>44268.219335793001</v>
      </c>
      <c r="F201">
        <v>1286.25</v>
      </c>
      <c r="G201">
        <v>17.545599417485601</v>
      </c>
      <c r="H201">
        <v>13.923494484167099</v>
      </c>
      <c r="I201">
        <v>18.110456147689298</v>
      </c>
      <c r="J201">
        <v>-1.9096514501097499</v>
      </c>
      <c r="K201">
        <v>1177.14713720287</v>
      </c>
      <c r="L201">
        <v>1054.0737525583299</v>
      </c>
      <c r="M201">
        <v>58.423821199558297</v>
      </c>
      <c r="N201">
        <v>1.1630130966496299</v>
      </c>
      <c r="O201">
        <v>1.5704567541302299</v>
      </c>
      <c r="P201">
        <v>50.570676031606602</v>
      </c>
      <c r="Q201">
        <v>8.1321410536029995E-3</v>
      </c>
    </row>
    <row r="202" spans="1:17" x14ac:dyDescent="0.3">
      <c r="A202" t="s">
        <v>492</v>
      </c>
      <c r="B202" t="s">
        <v>493</v>
      </c>
      <c r="C202" t="s">
        <v>3134</v>
      </c>
      <c r="D202" t="s">
        <v>277</v>
      </c>
      <c r="E202">
        <v>43723.586635387903</v>
      </c>
      <c r="F202">
        <v>7107.5</v>
      </c>
      <c r="G202">
        <v>-33.013838851141301</v>
      </c>
      <c r="H202">
        <v>-3.37528809294587</v>
      </c>
      <c r="I202">
        <v>-8.1328587478511896</v>
      </c>
      <c r="J202">
        <v>-0.180883626906503</v>
      </c>
      <c r="K202">
        <v>7385.32510622687</v>
      </c>
      <c r="L202">
        <v>7425.0124108561004</v>
      </c>
      <c r="M202">
        <v>38.6899130701457</v>
      </c>
      <c r="N202">
        <v>0.31423032164873999</v>
      </c>
      <c r="O202">
        <v>29.440731621526499</v>
      </c>
      <c r="P202">
        <v>10.8606813077115</v>
      </c>
      <c r="Q202">
        <v>-7.6593042794589998E-3</v>
      </c>
    </row>
    <row r="203" spans="1:17" x14ac:dyDescent="0.3">
      <c r="A203" t="s">
        <v>494</v>
      </c>
      <c r="B203" t="s">
        <v>495</v>
      </c>
      <c r="C203" t="s">
        <v>3143</v>
      </c>
      <c r="D203" t="s">
        <v>75</v>
      </c>
      <c r="E203">
        <v>43564.309825101998</v>
      </c>
      <c r="F203">
        <v>2327.85</v>
      </c>
      <c r="G203">
        <v>-1.73444983056112</v>
      </c>
      <c r="H203">
        <v>-1.4853923956774999</v>
      </c>
      <c r="I203">
        <v>-15.4884101440545</v>
      </c>
      <c r="J203">
        <v>2.6156546207264002</v>
      </c>
      <c r="K203">
        <v>2372.55319820155</v>
      </c>
      <c r="L203">
        <v>2398.1329753606801</v>
      </c>
      <c r="M203">
        <v>57.225767844038003</v>
      </c>
      <c r="N203">
        <v>0.89136508138176596</v>
      </c>
      <c r="O203">
        <v>22.172820413686399</v>
      </c>
      <c r="P203">
        <v>29.109816971713698</v>
      </c>
      <c r="Q203">
        <v>-4.0348270629884997E-2</v>
      </c>
    </row>
    <row r="204" spans="1:17" x14ac:dyDescent="0.3">
      <c r="A204" t="s">
        <v>496</v>
      </c>
      <c r="B204" t="s">
        <v>497</v>
      </c>
      <c r="C204" t="s">
        <v>3135</v>
      </c>
      <c r="D204" t="s">
        <v>136</v>
      </c>
      <c r="E204">
        <v>43477.446651947001</v>
      </c>
      <c r="F204">
        <v>219.34</v>
      </c>
      <c r="G204">
        <v>167.61574798569299</v>
      </c>
      <c r="H204">
        <v>-3.6904118139414099</v>
      </c>
      <c r="I204">
        <v>-8.7164962625516402</v>
      </c>
      <c r="J204">
        <v>5.5066269801172698</v>
      </c>
      <c r="K204">
        <v>235.26061380754601</v>
      </c>
      <c r="L204">
        <v>224.445452768226</v>
      </c>
      <c r="M204">
        <v>54.844230410558502</v>
      </c>
      <c r="N204">
        <v>0.65442331600553505</v>
      </c>
      <c r="O204">
        <v>61.256496763016301</v>
      </c>
      <c r="P204">
        <v>196.20526671168099</v>
      </c>
      <c r="Q204">
        <v>0.15954181283173199</v>
      </c>
    </row>
    <row r="205" spans="1:17" x14ac:dyDescent="0.3">
      <c r="A205" t="s">
        <v>498</v>
      </c>
      <c r="B205" t="s">
        <v>499</v>
      </c>
      <c r="C205" t="s">
        <v>3141</v>
      </c>
      <c r="D205" t="s">
        <v>202</v>
      </c>
      <c r="E205">
        <v>42587.778461690097</v>
      </c>
      <c r="F205">
        <v>697.2</v>
      </c>
      <c r="G205">
        <v>0.51356430232362604</v>
      </c>
      <c r="H205">
        <v>-1.53327844989474</v>
      </c>
      <c r="I205">
        <v>7.1056230207266999</v>
      </c>
      <c r="J205">
        <v>-6.12690953090297</v>
      </c>
      <c r="K205">
        <v>688.68931405542298</v>
      </c>
      <c r="L205">
        <v>659.63595827583197</v>
      </c>
      <c r="M205">
        <v>53.491231569829097</v>
      </c>
      <c r="N205">
        <v>1.9246329242281801</v>
      </c>
      <c r="O205">
        <v>10.2481353987377</v>
      </c>
      <c r="P205">
        <v>31.151241534988699</v>
      </c>
      <c r="Q205">
        <v>-2.2936426764653999E-2</v>
      </c>
    </row>
    <row r="206" spans="1:17" x14ac:dyDescent="0.3">
      <c r="A206" t="s">
        <v>500</v>
      </c>
      <c r="B206" t="s">
        <v>501</v>
      </c>
      <c r="C206" t="s">
        <v>3135</v>
      </c>
      <c r="D206" t="s">
        <v>502</v>
      </c>
      <c r="E206">
        <v>42278.845767565603</v>
      </c>
      <c r="F206">
        <v>1076.5999999999999</v>
      </c>
      <c r="G206">
        <v>77.977736816599005</v>
      </c>
      <c r="H206">
        <v>10.6415419398932</v>
      </c>
      <c r="I206">
        <v>31.568324246866698</v>
      </c>
      <c r="J206">
        <v>4.5013353481962604</v>
      </c>
      <c r="K206">
        <v>1045.5022120430999</v>
      </c>
      <c r="L206">
        <v>895.99481248939605</v>
      </c>
      <c r="M206">
        <v>55.215463042540399</v>
      </c>
      <c r="N206">
        <v>1.1453897908139801</v>
      </c>
      <c r="O206">
        <v>12.855285156975601</v>
      </c>
      <c r="P206">
        <v>107.797722447403</v>
      </c>
      <c r="Q206">
        <v>0.138062667049763</v>
      </c>
    </row>
    <row r="207" spans="1:17" x14ac:dyDescent="0.3">
      <c r="A207" t="s">
        <v>503</v>
      </c>
      <c r="B207" t="s">
        <v>504</v>
      </c>
      <c r="C207" t="s">
        <v>3135</v>
      </c>
      <c r="D207" t="s">
        <v>32</v>
      </c>
      <c r="E207">
        <v>42217.094500228399</v>
      </c>
      <c r="F207">
        <v>55.43</v>
      </c>
      <c r="G207">
        <v>6.0600649563960101</v>
      </c>
      <c r="H207">
        <v>-2.1001333311444799</v>
      </c>
      <c r="I207">
        <v>-28.105690614496702</v>
      </c>
      <c r="J207">
        <v>8.4825059152360591</v>
      </c>
      <c r="K207">
        <v>56.823452485526602</v>
      </c>
      <c r="L207">
        <v>57.834161879532097</v>
      </c>
      <c r="M207">
        <v>63.514301224416698</v>
      </c>
      <c r="N207">
        <v>1.4300461665395201</v>
      </c>
      <c r="O207">
        <v>32.599675266101301</v>
      </c>
      <c r="P207">
        <v>34.375757575757497</v>
      </c>
      <c r="Q207">
        <v>0.11473054745474</v>
      </c>
    </row>
    <row r="208" spans="1:17" x14ac:dyDescent="0.3">
      <c r="A208" t="s">
        <v>505</v>
      </c>
      <c r="B208" t="s">
        <v>506</v>
      </c>
      <c r="C208" t="s">
        <v>3146</v>
      </c>
      <c r="D208" t="s">
        <v>470</v>
      </c>
      <c r="E208">
        <v>42186.687030997302</v>
      </c>
      <c r="F208">
        <v>1541.15</v>
      </c>
      <c r="G208">
        <v>-27.037622628425801</v>
      </c>
      <c r="H208">
        <v>1.6980893784190401</v>
      </c>
      <c r="I208">
        <v>-10.602815735086599</v>
      </c>
      <c r="J208">
        <v>1.1438010323123899</v>
      </c>
      <c r="K208">
        <v>1508.3825345852599</v>
      </c>
      <c r="L208">
        <v>1508.0096678375101</v>
      </c>
      <c r="M208">
        <v>43.767279288216102</v>
      </c>
      <c r="N208">
        <v>0.96471214129274496</v>
      </c>
      <c r="O208">
        <v>15.108847289361799</v>
      </c>
      <c r="P208">
        <v>18.095785440613</v>
      </c>
      <c r="Q208">
        <v>5.9010872580865001E-2</v>
      </c>
    </row>
    <row r="209" spans="1:17" x14ac:dyDescent="0.3">
      <c r="A209" t="s">
        <v>507</v>
      </c>
      <c r="B209" t="s">
        <v>508</v>
      </c>
      <c r="C209" t="s">
        <v>3142</v>
      </c>
      <c r="D209" t="s">
        <v>178</v>
      </c>
      <c r="E209">
        <v>41740.879244002899</v>
      </c>
      <c r="F209">
        <v>229.15</v>
      </c>
      <c r="G209">
        <v>121.76404737536799</v>
      </c>
      <c r="H209">
        <v>11.767403554384799</v>
      </c>
      <c r="I209">
        <v>15.2515921044116</v>
      </c>
      <c r="J209">
        <v>0.79030520583322506</v>
      </c>
      <c r="K209">
        <v>208.03296598285101</v>
      </c>
      <c r="L209">
        <v>177.55637432353399</v>
      </c>
      <c r="M209">
        <v>57.790904584672802</v>
      </c>
      <c r="N209">
        <v>0.85777684599686999</v>
      </c>
      <c r="O209">
        <v>2.7143792275801699</v>
      </c>
      <c r="P209">
        <v>156.750700280112</v>
      </c>
      <c r="Q209">
        <v>9.6686578603129E-2</v>
      </c>
    </row>
    <row r="210" spans="1:17" x14ac:dyDescent="0.3">
      <c r="A210" t="s">
        <v>509</v>
      </c>
      <c r="B210" t="s">
        <v>510</v>
      </c>
      <c r="C210" t="s">
        <v>3149</v>
      </c>
      <c r="D210" t="s">
        <v>400</v>
      </c>
      <c r="E210">
        <v>41548.001101424197</v>
      </c>
      <c r="F210">
        <v>558.4</v>
      </c>
      <c r="G210">
        <v>-23.038178962683499</v>
      </c>
      <c r="H210">
        <v>-4.2191037538149097</v>
      </c>
      <c r="I210">
        <v>4.5652025378143497</v>
      </c>
      <c r="J210">
        <v>2.9943855327072599</v>
      </c>
      <c r="K210">
        <v>568.178778615125</v>
      </c>
      <c r="L210">
        <v>561.65411040829497</v>
      </c>
      <c r="M210">
        <v>47.4917410963116</v>
      </c>
      <c r="N210">
        <v>0.62978376224224797</v>
      </c>
      <c r="O210">
        <v>11.926934097421199</v>
      </c>
      <c r="P210">
        <v>24.698526127735501</v>
      </c>
      <c r="Q210">
        <v>-0.104750364557745</v>
      </c>
    </row>
    <row r="211" spans="1:17" x14ac:dyDescent="0.3">
      <c r="A211" t="s">
        <v>511</v>
      </c>
      <c r="B211" t="s">
        <v>512</v>
      </c>
      <c r="C211" t="s">
        <v>3146</v>
      </c>
      <c r="D211" t="s">
        <v>513</v>
      </c>
      <c r="E211">
        <v>41179.553058121099</v>
      </c>
      <c r="F211">
        <v>3796.1</v>
      </c>
      <c r="G211">
        <v>-3.86620739832476</v>
      </c>
      <c r="H211">
        <v>-6.7884904948445097</v>
      </c>
      <c r="I211">
        <v>1.57130478638509</v>
      </c>
      <c r="J211">
        <v>6.8292695291534198</v>
      </c>
      <c r="K211">
        <v>3842.3375514806798</v>
      </c>
      <c r="L211">
        <v>3609.0289405665599</v>
      </c>
      <c r="M211">
        <v>42.040565368034599</v>
      </c>
      <c r="N211">
        <v>1.39618380729291</v>
      </c>
      <c r="O211">
        <v>16.4352888490819</v>
      </c>
      <c r="P211">
        <v>43.335598852137103</v>
      </c>
      <c r="Q211">
        <v>0.107898746443066</v>
      </c>
    </row>
    <row r="212" spans="1:17" x14ac:dyDescent="0.3">
      <c r="A212" t="s">
        <v>514</v>
      </c>
      <c r="B212" t="s">
        <v>515</v>
      </c>
      <c r="C212" t="s">
        <v>3134</v>
      </c>
      <c r="D212" t="s">
        <v>21</v>
      </c>
      <c r="E212">
        <v>40813.199315915903</v>
      </c>
      <c r="F212">
        <v>1027.2</v>
      </c>
      <c r="G212">
        <v>-49.7576669423635</v>
      </c>
      <c r="H212">
        <v>-3.4952730425100098</v>
      </c>
      <c r="I212">
        <v>-13.297054255877899</v>
      </c>
      <c r="J212">
        <v>-2.90194115953302</v>
      </c>
      <c r="K212">
        <v>1045.82534169532</v>
      </c>
      <c r="L212">
        <v>1073.8493988212599</v>
      </c>
      <c r="M212">
        <v>33.364095335661901</v>
      </c>
      <c r="N212">
        <v>0.34568338769976797</v>
      </c>
      <c r="O212">
        <v>36.2928348909657</v>
      </c>
      <c r="P212">
        <v>5.8859911349345504</v>
      </c>
    </row>
    <row r="213" spans="1:17" x14ac:dyDescent="0.3">
      <c r="A213" t="s">
        <v>516</v>
      </c>
      <c r="B213" t="s">
        <v>517</v>
      </c>
      <c r="C213" t="s">
        <v>3151</v>
      </c>
      <c r="D213" t="s">
        <v>518</v>
      </c>
      <c r="E213">
        <v>40598.6973583078</v>
      </c>
      <c r="F213">
        <v>36166.800000000003</v>
      </c>
      <c r="G213">
        <v>-8.7106204922812207</v>
      </c>
      <c r="H213">
        <v>11.6336323405257</v>
      </c>
      <c r="I213">
        <v>14.119262579034</v>
      </c>
      <c r="J213">
        <v>5.5430706173445996</v>
      </c>
      <c r="K213">
        <v>34850.402726601598</v>
      </c>
      <c r="L213">
        <v>33884.262944681599</v>
      </c>
      <c r="M213">
        <v>62.915648305238598</v>
      </c>
      <c r="N213">
        <v>0.73191788107086597</v>
      </c>
      <c r="O213">
        <v>12.966864638286999</v>
      </c>
      <c r="P213">
        <v>26.905728105772301</v>
      </c>
      <c r="Q213">
        <v>1.8459165354237E-2</v>
      </c>
    </row>
    <row r="214" spans="1:17" x14ac:dyDescent="0.3">
      <c r="A214" t="s">
        <v>519</v>
      </c>
      <c r="B214" t="s">
        <v>520</v>
      </c>
      <c r="C214" t="s">
        <v>3146</v>
      </c>
      <c r="D214" t="s">
        <v>131</v>
      </c>
      <c r="E214">
        <v>40459.655221282897</v>
      </c>
      <c r="F214">
        <v>46291.15</v>
      </c>
      <c r="G214">
        <v>0.92507920049817105</v>
      </c>
      <c r="H214">
        <v>-0.61487512641413899</v>
      </c>
      <c r="I214">
        <v>-4.5364823903276204</v>
      </c>
      <c r="J214">
        <v>-10.540309467499799</v>
      </c>
      <c r="K214">
        <v>49803.790535408902</v>
      </c>
      <c r="L214">
        <v>47907.513983590397</v>
      </c>
      <c r="M214">
        <v>16.867850535292799</v>
      </c>
      <c r="N214">
        <v>1.7610683068372699</v>
      </c>
      <c r="O214">
        <v>29.601446496792502</v>
      </c>
      <c r="P214">
        <v>32.344751084262199</v>
      </c>
      <c r="Q214">
        <v>-3.2311543691192997E-2</v>
      </c>
    </row>
    <row r="215" spans="1:17" x14ac:dyDescent="0.3">
      <c r="A215" t="s">
        <v>521</v>
      </c>
      <c r="B215" t="s">
        <v>522</v>
      </c>
      <c r="C215" t="s">
        <v>3146</v>
      </c>
      <c r="D215" t="s">
        <v>244</v>
      </c>
      <c r="E215">
        <v>40409.630803153901</v>
      </c>
      <c r="F215">
        <v>10073.799999999999</v>
      </c>
      <c r="G215">
        <v>71.328643459363803</v>
      </c>
      <c r="H215">
        <v>12.4852759194351</v>
      </c>
      <c r="I215">
        <v>18.250135604402299</v>
      </c>
      <c r="J215">
        <v>2.19596709650112</v>
      </c>
      <c r="K215">
        <v>9592.8053350010796</v>
      </c>
      <c r="L215">
        <v>8079.2230603119096</v>
      </c>
      <c r="M215">
        <v>37.620267709767198</v>
      </c>
      <c r="N215">
        <v>0.72663523611274805</v>
      </c>
      <c r="O215">
        <v>9.19414719371043</v>
      </c>
      <c r="P215">
        <v>101.033725803232</v>
      </c>
      <c r="Q215">
        <v>0.27451134709638297</v>
      </c>
    </row>
    <row r="216" spans="1:17" x14ac:dyDescent="0.3">
      <c r="A216" t="s">
        <v>523</v>
      </c>
      <c r="B216" t="s">
        <v>524</v>
      </c>
      <c r="C216" t="s">
        <v>3139</v>
      </c>
      <c r="D216" t="s">
        <v>51</v>
      </c>
      <c r="E216">
        <v>40299.417426095002</v>
      </c>
      <c r="F216">
        <v>1607.1</v>
      </c>
      <c r="G216">
        <v>36.208512699473197</v>
      </c>
      <c r="H216">
        <v>12.106246493712501</v>
      </c>
      <c r="I216">
        <v>11.438030581094299</v>
      </c>
      <c r="J216">
        <v>-1.4405673627943901E-2</v>
      </c>
      <c r="K216">
        <v>1512.15351295501</v>
      </c>
      <c r="L216">
        <v>1312.7140447827501</v>
      </c>
      <c r="M216">
        <v>39.986954558157102</v>
      </c>
      <c r="N216">
        <v>0.56596951208887403</v>
      </c>
      <c r="O216">
        <v>6.3188351689378504</v>
      </c>
      <c r="P216">
        <v>66.297599337748295</v>
      </c>
      <c r="Q216">
        <v>2.8561554214683999E-2</v>
      </c>
    </row>
    <row r="217" spans="1:17" x14ac:dyDescent="0.3">
      <c r="A217" t="s">
        <v>525</v>
      </c>
      <c r="B217" t="s">
        <v>526</v>
      </c>
      <c r="C217" t="s">
        <v>3135</v>
      </c>
      <c r="D217" t="s">
        <v>386</v>
      </c>
      <c r="E217">
        <v>40027.6078401302</v>
      </c>
      <c r="F217">
        <v>5462.1</v>
      </c>
      <c r="G217">
        <v>3.2293243878581999</v>
      </c>
      <c r="H217">
        <v>23.6122854231314</v>
      </c>
      <c r="I217">
        <v>18.995344405651601</v>
      </c>
      <c r="J217">
        <v>6.1739766615436498</v>
      </c>
      <c r="K217">
        <v>4764.0504514249697</v>
      </c>
      <c r="L217">
        <v>4469.7719857212096</v>
      </c>
      <c r="M217">
        <v>87.155767653999405</v>
      </c>
      <c r="N217">
        <v>1.7405736215138199</v>
      </c>
      <c r="O217">
        <v>1.15157173980702</v>
      </c>
      <c r="P217">
        <v>49.209167645532197</v>
      </c>
      <c r="Q217">
        <v>7.2353271903229002E-2</v>
      </c>
    </row>
    <row r="218" spans="1:17" x14ac:dyDescent="0.3">
      <c r="A218" t="s">
        <v>527</v>
      </c>
      <c r="B218" t="s">
        <v>528</v>
      </c>
      <c r="C218" t="s">
        <v>3146</v>
      </c>
      <c r="D218" t="s">
        <v>91</v>
      </c>
      <c r="E218">
        <v>39774.0381448099</v>
      </c>
      <c r="F218">
        <v>1115.8499999999999</v>
      </c>
      <c r="G218">
        <v>98.554807355752203</v>
      </c>
      <c r="H218">
        <v>-0.265127567884342</v>
      </c>
      <c r="I218">
        <v>5.92374823354311</v>
      </c>
      <c r="J218">
        <v>2.1858780244589902</v>
      </c>
      <c r="K218">
        <v>1178.4878086666099</v>
      </c>
      <c r="L218">
        <v>1134.3083188657999</v>
      </c>
      <c r="M218">
        <v>38.380612583828402</v>
      </c>
      <c r="N218">
        <v>0.59668452275998896</v>
      </c>
      <c r="O218">
        <v>60.837030066765202</v>
      </c>
      <c r="P218">
        <v>129.36279547790301</v>
      </c>
      <c r="Q218">
        <v>0.16180106388762</v>
      </c>
    </row>
    <row r="219" spans="1:17" x14ac:dyDescent="0.3">
      <c r="A219" t="s">
        <v>529</v>
      </c>
      <c r="B219" t="s">
        <v>530</v>
      </c>
      <c r="C219" t="s">
        <v>3146</v>
      </c>
      <c r="D219" t="s">
        <v>322</v>
      </c>
      <c r="E219">
        <v>39379.553565314898</v>
      </c>
      <c r="F219">
        <v>1527.25</v>
      </c>
      <c r="G219">
        <v>194.503076164014</v>
      </c>
      <c r="H219">
        <v>-7.1677156629690399</v>
      </c>
      <c r="I219">
        <v>7.6893359265189396</v>
      </c>
      <c r="J219">
        <v>5.3730744071231102</v>
      </c>
      <c r="K219">
        <v>1704.1820319703399</v>
      </c>
      <c r="L219">
        <v>1583.2818143770501</v>
      </c>
      <c r="M219">
        <v>46.433526409824999</v>
      </c>
      <c r="N219">
        <v>0.39519886596071502</v>
      </c>
      <c r="O219">
        <v>95.085938778850803</v>
      </c>
      <c r="P219">
        <v>224.94680851063799</v>
      </c>
      <c r="Q219">
        <v>0.19246281101337001</v>
      </c>
    </row>
    <row r="220" spans="1:17" x14ac:dyDescent="0.3">
      <c r="A220" t="s">
        <v>531</v>
      </c>
      <c r="B220" t="s">
        <v>532</v>
      </c>
      <c r="C220" t="s">
        <v>3141</v>
      </c>
      <c r="D220" t="s">
        <v>533</v>
      </c>
      <c r="E220">
        <v>38704.501763201697</v>
      </c>
      <c r="F220">
        <v>458.95</v>
      </c>
      <c r="G220">
        <v>53.807654899021102</v>
      </c>
      <c r="H220">
        <v>-4.3818801508365697</v>
      </c>
      <c r="I220">
        <v>-8.6066601333189592</v>
      </c>
      <c r="J220">
        <v>-2.60681530890905</v>
      </c>
      <c r="K220">
        <v>487.72807834553998</v>
      </c>
      <c r="L220">
        <v>447.09811734316401</v>
      </c>
      <c r="M220">
        <v>39.683617584178798</v>
      </c>
      <c r="N220">
        <v>0.811421680385082</v>
      </c>
      <c r="O220">
        <v>35.167229545702099</v>
      </c>
      <c r="P220">
        <v>82.123015873015802</v>
      </c>
      <c r="Q220">
        <v>0.13174153310810399</v>
      </c>
    </row>
    <row r="221" spans="1:17" x14ac:dyDescent="0.3">
      <c r="A221" t="s">
        <v>534</v>
      </c>
      <c r="B221" t="s">
        <v>535</v>
      </c>
      <c r="C221" t="s">
        <v>3145</v>
      </c>
      <c r="D221" t="s">
        <v>307</v>
      </c>
      <c r="E221">
        <v>38462.8612890531</v>
      </c>
      <c r="F221">
        <v>1917.1</v>
      </c>
      <c r="G221">
        <v>77.200331107583395</v>
      </c>
      <c r="H221">
        <v>-4.54442953375918</v>
      </c>
      <c r="I221">
        <v>22.8434590415897</v>
      </c>
      <c r="J221">
        <v>-1.1006936485413601</v>
      </c>
      <c r="K221">
        <v>1889.32720561671</v>
      </c>
      <c r="L221">
        <v>1586.3470831499701</v>
      </c>
      <c r="M221">
        <v>24.396682478211201</v>
      </c>
      <c r="N221">
        <v>0.57620223841597096</v>
      </c>
      <c r="O221">
        <v>14.7331907568723</v>
      </c>
      <c r="P221">
        <v>115.78029151893701</v>
      </c>
      <c r="Q221">
        <v>0.162536690359773</v>
      </c>
    </row>
    <row r="222" spans="1:17" x14ac:dyDescent="0.3">
      <c r="A222" t="s">
        <v>536</v>
      </c>
      <c r="B222" t="s">
        <v>537</v>
      </c>
      <c r="C222" t="s">
        <v>3139</v>
      </c>
      <c r="D222" t="s">
        <v>51</v>
      </c>
      <c r="E222">
        <v>38273.160238277</v>
      </c>
      <c r="F222">
        <v>3086.15</v>
      </c>
      <c r="G222">
        <v>40.877435804972897</v>
      </c>
      <c r="H222">
        <v>2.39086664431498</v>
      </c>
      <c r="I222">
        <v>30.626285642002799</v>
      </c>
      <c r="J222">
        <v>1.38419325206418</v>
      </c>
      <c r="K222">
        <v>3090.3128029531099</v>
      </c>
      <c r="L222">
        <v>2617.1959368253101</v>
      </c>
      <c r="M222">
        <v>38.273128818738101</v>
      </c>
      <c r="N222">
        <v>0.51585867720958101</v>
      </c>
      <c r="O222">
        <v>12.923869546198301</v>
      </c>
      <c r="P222">
        <v>76.351428571428499</v>
      </c>
      <c r="Q222">
        <v>8.3751223101809005E-2</v>
      </c>
    </row>
    <row r="223" spans="1:17" x14ac:dyDescent="0.3">
      <c r="A223" t="s">
        <v>538</v>
      </c>
      <c r="B223" t="s">
        <v>539</v>
      </c>
      <c r="C223" t="s">
        <v>3147</v>
      </c>
      <c r="D223" t="s">
        <v>540</v>
      </c>
      <c r="E223">
        <v>37864.456893067501</v>
      </c>
      <c r="F223">
        <v>577.54999999999995</v>
      </c>
      <c r="G223">
        <v>-12.191222270134601</v>
      </c>
      <c r="H223">
        <v>-9.2835283819995897</v>
      </c>
      <c r="I223">
        <v>18.708343832706898</v>
      </c>
      <c r="J223">
        <v>-4.4869365645024004</v>
      </c>
      <c r="K223">
        <v>621.35318086312498</v>
      </c>
      <c r="L223">
        <v>572.67856150824696</v>
      </c>
      <c r="M223">
        <v>23.023369421001799</v>
      </c>
      <c r="N223">
        <v>0.65884539699651501</v>
      </c>
      <c r="O223">
        <v>23.8767206302484</v>
      </c>
      <c r="P223">
        <v>37.168982306139398</v>
      </c>
      <c r="Q223">
        <v>-8.1719548893032998E-2</v>
      </c>
    </row>
    <row r="224" spans="1:17" x14ac:dyDescent="0.3">
      <c r="A224" t="s">
        <v>541</v>
      </c>
      <c r="B224" t="s">
        <v>542</v>
      </c>
      <c r="C224" t="s">
        <v>3139</v>
      </c>
      <c r="D224" t="s">
        <v>543</v>
      </c>
      <c r="E224">
        <v>37849.302414938698</v>
      </c>
      <c r="F224">
        <v>317.8</v>
      </c>
      <c r="G224">
        <v>17.322493432015101</v>
      </c>
      <c r="H224">
        <v>-7.5045852664623602</v>
      </c>
      <c r="I224">
        <v>-5.2989349250803501</v>
      </c>
      <c r="J224">
        <v>-2.87387692893713</v>
      </c>
      <c r="K224">
        <v>344.30910567416697</v>
      </c>
      <c r="L224">
        <v>322.85811811227398</v>
      </c>
      <c r="M224">
        <v>35.346672393317803</v>
      </c>
      <c r="N224">
        <v>0.80097707514274796</v>
      </c>
      <c r="O224">
        <v>24.543738200125802</v>
      </c>
      <c r="P224">
        <v>45.579477782867599</v>
      </c>
      <c r="Q224">
        <v>-3.8283689361415997E-2</v>
      </c>
    </row>
    <row r="225" spans="1:17" x14ac:dyDescent="0.3">
      <c r="A225" t="s">
        <v>544</v>
      </c>
      <c r="B225" t="s">
        <v>545</v>
      </c>
      <c r="C225" t="s">
        <v>3134</v>
      </c>
      <c r="D225" t="s">
        <v>21</v>
      </c>
      <c r="E225">
        <v>37817.109929053397</v>
      </c>
      <c r="F225">
        <v>1424.25</v>
      </c>
      <c r="G225">
        <v>-10.657442605336399</v>
      </c>
      <c r="H225">
        <v>-9.41507939069343</v>
      </c>
      <c r="I225">
        <v>-13.334327690064301</v>
      </c>
      <c r="J225">
        <v>-3.31197507611859</v>
      </c>
      <c r="K225">
        <v>1648.6095722344301</v>
      </c>
      <c r="L225">
        <v>1583.5229417913299</v>
      </c>
      <c r="M225">
        <v>18.469999432704</v>
      </c>
      <c r="N225">
        <v>2.2629878682578202</v>
      </c>
      <c r="O225">
        <v>35.418641390205302</v>
      </c>
      <c r="P225">
        <v>18.293189368770701</v>
      </c>
      <c r="Q225">
        <v>0.15460408950792301</v>
      </c>
    </row>
    <row r="226" spans="1:17" x14ac:dyDescent="0.3">
      <c r="A226" t="s">
        <v>546</v>
      </c>
      <c r="B226" t="s">
        <v>547</v>
      </c>
      <c r="C226" t="s">
        <v>3146</v>
      </c>
      <c r="D226" t="s">
        <v>548</v>
      </c>
      <c r="E226">
        <v>36574.756183445999</v>
      </c>
      <c r="F226">
        <v>4055.15</v>
      </c>
      <c r="G226">
        <v>36.1787458062037</v>
      </c>
      <c r="H226">
        <v>0.60680218455720902</v>
      </c>
      <c r="I226">
        <v>-6.1141970390971299</v>
      </c>
      <c r="J226">
        <v>0.80053694291127897</v>
      </c>
      <c r="K226">
        <v>4223.7766750887204</v>
      </c>
      <c r="L226">
        <v>3934.1017673522801</v>
      </c>
      <c r="M226">
        <v>32.818091982229902</v>
      </c>
      <c r="N226">
        <v>1.11239511372068</v>
      </c>
      <c r="O226">
        <v>24.279003242790001</v>
      </c>
      <c r="P226">
        <v>68.148363153857304</v>
      </c>
      <c r="Q226">
        <v>0.18360511366100099</v>
      </c>
    </row>
    <row r="227" spans="1:17" x14ac:dyDescent="0.3">
      <c r="A227" t="s">
        <v>549</v>
      </c>
      <c r="B227" t="s">
        <v>550</v>
      </c>
      <c r="C227" t="s">
        <v>3135</v>
      </c>
      <c r="D227" t="s">
        <v>54</v>
      </c>
      <c r="E227">
        <v>36408.101159420803</v>
      </c>
      <c r="F227">
        <v>148.62</v>
      </c>
      <c r="G227">
        <v>-15.2717221546582</v>
      </c>
      <c r="H227">
        <v>-16.139360980715502</v>
      </c>
      <c r="I227">
        <v>-19.966015295575801</v>
      </c>
      <c r="J227">
        <v>4.6947095819664997E-2</v>
      </c>
      <c r="K227">
        <v>164.32723873646901</v>
      </c>
      <c r="L227">
        <v>163.22154623112601</v>
      </c>
      <c r="M227">
        <v>34.728684225629799</v>
      </c>
      <c r="N227">
        <v>1.6811273901621999</v>
      </c>
      <c r="O227">
        <v>30.702462656439199</v>
      </c>
      <c r="P227">
        <v>13.0620007607455</v>
      </c>
      <c r="Q227">
        <v>6.5481725470270993E-2</v>
      </c>
    </row>
    <row r="228" spans="1:17" x14ac:dyDescent="0.3">
      <c r="A228" t="s">
        <v>551</v>
      </c>
      <c r="B228" t="s">
        <v>552</v>
      </c>
      <c r="C228" t="s">
        <v>3149</v>
      </c>
      <c r="D228" t="s">
        <v>284</v>
      </c>
      <c r="E228">
        <v>35949.171939141903</v>
      </c>
      <c r="F228">
        <v>2646.25</v>
      </c>
      <c r="G228">
        <v>7.0185899699628198</v>
      </c>
      <c r="H228">
        <v>-3.7642590271050702</v>
      </c>
      <c r="I228">
        <v>-0.80391153345315303</v>
      </c>
      <c r="J228">
        <v>-3.8032519513772098</v>
      </c>
      <c r="K228">
        <v>2803.14203460719</v>
      </c>
      <c r="L228">
        <v>2608.0208928977499</v>
      </c>
      <c r="M228">
        <v>41.908996608183998</v>
      </c>
      <c r="N228">
        <v>0.56744602227861596</v>
      </c>
      <c r="O228">
        <v>19.754369390647099</v>
      </c>
      <c r="P228">
        <v>35.354594511649303</v>
      </c>
      <c r="Q228">
        <v>-2.7205010821690001E-3</v>
      </c>
    </row>
    <row r="229" spans="1:17" x14ac:dyDescent="0.3">
      <c r="A229" t="s">
        <v>553</v>
      </c>
      <c r="B229" t="s">
        <v>554</v>
      </c>
      <c r="C229" t="s">
        <v>3133</v>
      </c>
      <c r="D229" t="s">
        <v>194</v>
      </c>
      <c r="E229">
        <v>35729.6974866936</v>
      </c>
      <c r="F229">
        <v>523.35</v>
      </c>
      <c r="G229">
        <v>1.2634158069053401</v>
      </c>
      <c r="H229">
        <v>-10.561310758488</v>
      </c>
      <c r="I229">
        <v>-10.0783427487697</v>
      </c>
      <c r="J229">
        <v>-3.4735593884326801</v>
      </c>
      <c r="K229">
        <v>584.45352729432898</v>
      </c>
      <c r="L229">
        <v>575.77054951156299</v>
      </c>
      <c r="M229">
        <v>19.966302725176099</v>
      </c>
      <c r="N229">
        <v>0.42378204509599299</v>
      </c>
      <c r="O229">
        <v>31.8333811025126</v>
      </c>
      <c r="P229">
        <v>30.105655686761899</v>
      </c>
      <c r="Q229">
        <v>-5.7422005013809001E-2</v>
      </c>
    </row>
    <row r="230" spans="1:17" x14ac:dyDescent="0.3">
      <c r="A230" t="s">
        <v>555</v>
      </c>
      <c r="B230" t="s">
        <v>556</v>
      </c>
      <c r="C230" t="s">
        <v>3140</v>
      </c>
      <c r="D230" t="s">
        <v>149</v>
      </c>
      <c r="E230">
        <v>35697.8240333086</v>
      </c>
      <c r="F230">
        <v>258.55</v>
      </c>
      <c r="G230">
        <v>63.4568909785553</v>
      </c>
      <c r="H230">
        <v>-3.41733025279422</v>
      </c>
      <c r="I230">
        <v>-0.72358513581151396</v>
      </c>
      <c r="J230">
        <v>4.8491229004456597</v>
      </c>
      <c r="K230">
        <v>263.44273075718797</v>
      </c>
      <c r="L230">
        <v>241.41795091413101</v>
      </c>
      <c r="M230">
        <v>45.388611099978398</v>
      </c>
      <c r="N230">
        <v>0.50363648829323004</v>
      </c>
      <c r="O230">
        <v>20.595629472055599</v>
      </c>
      <c r="P230">
        <v>96.690756941803002</v>
      </c>
      <c r="Q230">
        <v>0.14820456814500599</v>
      </c>
    </row>
    <row r="231" spans="1:17" x14ac:dyDescent="0.3">
      <c r="A231" t="s">
        <v>557</v>
      </c>
      <c r="B231" t="s">
        <v>558</v>
      </c>
      <c r="C231" t="s">
        <v>3146</v>
      </c>
      <c r="D231" t="s">
        <v>265</v>
      </c>
      <c r="E231">
        <v>35638.042851180297</v>
      </c>
      <c r="F231">
        <v>3852.7</v>
      </c>
      <c r="G231">
        <v>-23.279291008984</v>
      </c>
      <c r="H231">
        <v>-6.5821683762540504</v>
      </c>
      <c r="I231">
        <v>-5.6004101219165303</v>
      </c>
      <c r="J231">
        <v>-2.63388624457603</v>
      </c>
      <c r="K231">
        <v>4150.7798136366901</v>
      </c>
      <c r="L231">
        <v>4027.2945834174898</v>
      </c>
      <c r="M231">
        <v>26.2596175883745</v>
      </c>
      <c r="N231">
        <v>0.70901272823842598</v>
      </c>
      <c r="O231">
        <v>28.4800269940561</v>
      </c>
      <c r="P231">
        <v>13.161604887505099</v>
      </c>
      <c r="Q231">
        <v>8.5822789108536995E-2</v>
      </c>
    </row>
    <row r="232" spans="1:17" x14ac:dyDescent="0.3">
      <c r="A232" t="s">
        <v>559</v>
      </c>
      <c r="B232" t="s">
        <v>560</v>
      </c>
      <c r="C232" t="s">
        <v>3139</v>
      </c>
      <c r="D232" t="s">
        <v>51</v>
      </c>
      <c r="E232">
        <v>35425.386385117599</v>
      </c>
      <c r="F232">
        <v>281.95</v>
      </c>
      <c r="G232">
        <v>136.50271237887</v>
      </c>
      <c r="H232">
        <v>23.0215805693859</v>
      </c>
      <c r="I232">
        <v>89.168133745901102</v>
      </c>
      <c r="J232">
        <v>6.8856491613354196</v>
      </c>
      <c r="K232">
        <v>222.95503380425001</v>
      </c>
      <c r="L232">
        <v>176.03655994676299</v>
      </c>
      <c r="M232">
        <v>66.4878679973814</v>
      </c>
      <c r="N232">
        <v>1.84235733826427</v>
      </c>
      <c r="O232">
        <v>0.90441567653840504</v>
      </c>
      <c r="P232">
        <v>195.85519412381899</v>
      </c>
      <c r="Q232">
        <v>4.4073890143897003E-2</v>
      </c>
    </row>
    <row r="233" spans="1:17" hidden="1" x14ac:dyDescent="0.3">
      <c r="A233" t="s">
        <v>561</v>
      </c>
      <c r="B233" t="s">
        <v>562</v>
      </c>
      <c r="C233" t="s">
        <v>3150</v>
      </c>
      <c r="D233" t="s">
        <v>32</v>
      </c>
      <c r="E233">
        <v>35236.525141657803</v>
      </c>
      <c r="F233">
        <v>53.69</v>
      </c>
      <c r="G233">
        <v>7.2485736933256399</v>
      </c>
      <c r="H233">
        <v>-0.50364880826654901</v>
      </c>
      <c r="I233">
        <v>-21.269302080417699</v>
      </c>
      <c r="J233">
        <v>3.4890574339972198</v>
      </c>
      <c r="K233">
        <v>54.121343098443099</v>
      </c>
      <c r="L233">
        <v>55.085097348939698</v>
      </c>
      <c r="M233">
        <v>55.108846195470598</v>
      </c>
      <c r="N233">
        <v>0.87146739092043202</v>
      </c>
      <c r="O233">
        <v>44.347178245483299</v>
      </c>
      <c r="P233">
        <v>37.6666666666666</v>
      </c>
      <c r="Q233">
        <v>0.10340001761893</v>
      </c>
    </row>
    <row r="234" spans="1:17" x14ac:dyDescent="0.3">
      <c r="A234" t="s">
        <v>563</v>
      </c>
      <c r="B234" t="s">
        <v>564</v>
      </c>
      <c r="C234" t="s">
        <v>3151</v>
      </c>
      <c r="D234" t="s">
        <v>158</v>
      </c>
      <c r="E234">
        <v>34957.068182760901</v>
      </c>
      <c r="F234">
        <v>1041.5999999999999</v>
      </c>
      <c r="G234">
        <v>37.644963168415998</v>
      </c>
      <c r="H234">
        <v>-10.3450835105852</v>
      </c>
      <c r="I234">
        <v>8.9722236601893997</v>
      </c>
      <c r="J234">
        <v>-2.0845514388817299</v>
      </c>
      <c r="K234">
        <v>1064.49443824731</v>
      </c>
      <c r="L234">
        <v>919.774292285564</v>
      </c>
      <c r="M234">
        <v>39.685710617271297</v>
      </c>
      <c r="N234">
        <v>0.31635872779169699</v>
      </c>
      <c r="O234">
        <v>26.1520737327189</v>
      </c>
      <c r="P234">
        <v>66.923076923076906</v>
      </c>
      <c r="Q234">
        <v>5.3504112926102E-2</v>
      </c>
    </row>
    <row r="235" spans="1:17" x14ac:dyDescent="0.3">
      <c r="A235" t="s">
        <v>565</v>
      </c>
      <c r="B235" t="s">
        <v>566</v>
      </c>
      <c r="C235" t="s">
        <v>3135</v>
      </c>
      <c r="D235" t="s">
        <v>218</v>
      </c>
      <c r="E235">
        <v>34837.359170960401</v>
      </c>
      <c r="F235">
        <v>6886.2</v>
      </c>
      <c r="G235">
        <v>92.026212701866498</v>
      </c>
      <c r="H235">
        <v>6.9320496954655804</v>
      </c>
      <c r="I235">
        <v>-2.5393359325161402</v>
      </c>
      <c r="J235">
        <v>2.1261269262551599</v>
      </c>
      <c r="K235">
        <v>6756.9031296152398</v>
      </c>
      <c r="L235">
        <v>6161.9377935687698</v>
      </c>
      <c r="M235">
        <v>51.766523342700403</v>
      </c>
      <c r="N235">
        <v>0.73946483217928105</v>
      </c>
      <c r="O235">
        <v>41.6869971827713</v>
      </c>
      <c r="P235">
        <v>121.749211051716</v>
      </c>
      <c r="Q235">
        <v>0.136053195932718</v>
      </c>
    </row>
    <row r="236" spans="1:17" x14ac:dyDescent="0.3">
      <c r="A236" t="s">
        <v>567</v>
      </c>
      <c r="B236" t="s">
        <v>568</v>
      </c>
      <c r="C236" t="s">
        <v>3146</v>
      </c>
      <c r="D236" t="s">
        <v>244</v>
      </c>
      <c r="E236">
        <v>34814.309982854</v>
      </c>
      <c r="F236">
        <v>5512.35</v>
      </c>
      <c r="G236">
        <v>108.438616319476</v>
      </c>
      <c r="H236">
        <v>5.3101092958730902</v>
      </c>
      <c r="I236">
        <v>104.344415005193</v>
      </c>
      <c r="J236">
        <v>-2.4946727354576401</v>
      </c>
      <c r="K236">
        <v>5209.7227570230998</v>
      </c>
      <c r="L236">
        <v>4025.0076111273302</v>
      </c>
      <c r="M236">
        <v>38.692294273467397</v>
      </c>
      <c r="N236">
        <v>0.71085730958696902</v>
      </c>
      <c r="O236">
        <v>7.2128946819414397</v>
      </c>
      <c r="P236">
        <v>155.43790546802501</v>
      </c>
    </row>
    <row r="237" spans="1:17" x14ac:dyDescent="0.3">
      <c r="A237" t="s">
        <v>569</v>
      </c>
      <c r="B237" t="s">
        <v>570</v>
      </c>
      <c r="C237" t="s">
        <v>3135</v>
      </c>
      <c r="D237" t="s">
        <v>571</v>
      </c>
      <c r="E237">
        <v>34703.881623721601</v>
      </c>
      <c r="F237">
        <v>634.04999999999995</v>
      </c>
      <c r="G237">
        <v>10.6448972184852</v>
      </c>
      <c r="H237">
        <v>0.34634811932850501</v>
      </c>
      <c r="I237">
        <v>-12.756677977669799</v>
      </c>
      <c r="J237">
        <v>4.8220569332460803</v>
      </c>
      <c r="K237">
        <v>647.32384323803001</v>
      </c>
      <c r="L237">
        <v>639.73131548153594</v>
      </c>
      <c r="M237">
        <v>60.609662795260697</v>
      </c>
      <c r="N237">
        <v>0.77762685253411401</v>
      </c>
      <c r="O237">
        <v>30.391924927056198</v>
      </c>
      <c r="P237">
        <v>43.775510204081598</v>
      </c>
      <c r="Q237">
        <v>3.9548952839440002E-2</v>
      </c>
    </row>
    <row r="238" spans="1:17" x14ac:dyDescent="0.3">
      <c r="A238" t="s">
        <v>572</v>
      </c>
      <c r="B238" t="s">
        <v>573</v>
      </c>
      <c r="C238" t="s">
        <v>3139</v>
      </c>
      <c r="D238" t="s">
        <v>169</v>
      </c>
      <c r="E238">
        <v>34504.256457891803</v>
      </c>
      <c r="F238">
        <v>861.35</v>
      </c>
      <c r="G238">
        <v>-1.33091659085664</v>
      </c>
      <c r="H238">
        <v>1.1730322312174399</v>
      </c>
      <c r="I238">
        <v>17.814550244122302</v>
      </c>
      <c r="J238">
        <v>-2.7219235822583201</v>
      </c>
      <c r="K238">
        <v>862.85769171152299</v>
      </c>
      <c r="L238">
        <v>789.81697199762095</v>
      </c>
      <c r="M238">
        <v>46.509693080776103</v>
      </c>
      <c r="N238">
        <v>1.23250270752798</v>
      </c>
      <c r="O238">
        <v>9.7405235966796297</v>
      </c>
      <c r="P238">
        <v>41.7510079815683</v>
      </c>
      <c r="Q238">
        <v>4.4118330078034E-2</v>
      </c>
    </row>
    <row r="239" spans="1:17" x14ac:dyDescent="0.3">
      <c r="A239" t="s">
        <v>574</v>
      </c>
      <c r="B239" t="s">
        <v>575</v>
      </c>
      <c r="C239" t="s">
        <v>3143</v>
      </c>
      <c r="D239" t="s">
        <v>75</v>
      </c>
      <c r="E239">
        <v>34373.462040530001</v>
      </c>
      <c r="F239">
        <v>1838.2</v>
      </c>
      <c r="G239">
        <v>-39.295907989257501</v>
      </c>
      <c r="H239">
        <v>-0.66691016792039604</v>
      </c>
      <c r="I239">
        <v>-4.8914940557556204</v>
      </c>
      <c r="J239">
        <v>1.90818699430785</v>
      </c>
      <c r="K239">
        <v>1846.9123094095</v>
      </c>
      <c r="L239">
        <v>1902.7581647406901</v>
      </c>
      <c r="M239">
        <v>53.989229247058802</v>
      </c>
      <c r="N239">
        <v>0.97571112214197298</v>
      </c>
      <c r="O239">
        <v>32.232618866282202</v>
      </c>
      <c r="P239">
        <v>11.311614387792099</v>
      </c>
      <c r="Q239">
        <v>-4.1658539458522999E-2</v>
      </c>
    </row>
    <row r="240" spans="1:17" x14ac:dyDescent="0.3">
      <c r="A240" t="s">
        <v>576</v>
      </c>
      <c r="B240" t="s">
        <v>577</v>
      </c>
      <c r="C240" t="s">
        <v>3137</v>
      </c>
      <c r="D240" t="s">
        <v>37</v>
      </c>
      <c r="E240">
        <v>34298.877536612301</v>
      </c>
      <c r="F240">
        <v>6700.05</v>
      </c>
      <c r="G240">
        <v>155.819508782849</v>
      </c>
      <c r="H240">
        <v>1.8024393757906301</v>
      </c>
      <c r="I240">
        <v>96.068757541845201</v>
      </c>
      <c r="J240">
        <v>2.48720739590819</v>
      </c>
      <c r="K240">
        <v>6432.3361365517403</v>
      </c>
      <c r="L240">
        <v>4723.8309131676997</v>
      </c>
      <c r="M240">
        <v>39.945900128304203</v>
      </c>
      <c r="N240">
        <v>0.218715696702135</v>
      </c>
      <c r="O240">
        <v>26.566219655077099</v>
      </c>
      <c r="P240">
        <v>233.33582089552201</v>
      </c>
      <c r="Q240">
        <v>0.16945927152589499</v>
      </c>
    </row>
    <row r="241" spans="1:17" x14ac:dyDescent="0.3">
      <c r="A241" t="s">
        <v>578</v>
      </c>
      <c r="B241" t="s">
        <v>579</v>
      </c>
      <c r="C241" t="s">
        <v>3147</v>
      </c>
      <c r="D241" t="s">
        <v>580</v>
      </c>
      <c r="E241">
        <v>34040.155092678899</v>
      </c>
      <c r="F241">
        <v>1395.3</v>
      </c>
      <c r="G241">
        <v>-20.258025962374901</v>
      </c>
      <c r="H241">
        <v>9.2476660473782708</v>
      </c>
      <c r="I241">
        <v>40.1715669793088</v>
      </c>
      <c r="J241">
        <v>10.4010257821673</v>
      </c>
      <c r="K241">
        <v>1281.42504215083</v>
      </c>
      <c r="L241">
        <v>1177.94502308745</v>
      </c>
      <c r="M241">
        <v>60.454530922147697</v>
      </c>
      <c r="N241">
        <v>0.72933958961502399</v>
      </c>
      <c r="O241">
        <v>6.6365656131297897</v>
      </c>
      <c r="P241">
        <v>57.474183172507097</v>
      </c>
      <c r="Q241">
        <v>3.024730673767E-2</v>
      </c>
    </row>
    <row r="242" spans="1:17" hidden="1" x14ac:dyDescent="0.3">
      <c r="A242" t="s">
        <v>581</v>
      </c>
      <c r="B242" t="s">
        <v>582</v>
      </c>
      <c r="C242" t="s">
        <v>3150</v>
      </c>
      <c r="D242" t="s">
        <v>102</v>
      </c>
      <c r="E242">
        <v>33710.443193899999</v>
      </c>
      <c r="F242">
        <v>82.84</v>
      </c>
      <c r="G242">
        <v>-37.157387683668397</v>
      </c>
      <c r="H242">
        <v>-13.944278898656799</v>
      </c>
      <c r="I242">
        <v>-16.684964731020099</v>
      </c>
      <c r="J242">
        <v>0.45023581372509303</v>
      </c>
      <c r="K242">
        <v>100.192419062784</v>
      </c>
      <c r="M242">
        <v>35.885839450912101</v>
      </c>
      <c r="O242">
        <v>90.004828585224502</v>
      </c>
      <c r="P242">
        <v>10.6894708711918</v>
      </c>
    </row>
    <row r="243" spans="1:17" x14ac:dyDescent="0.3">
      <c r="A243" t="s">
        <v>583</v>
      </c>
      <c r="B243" t="s">
        <v>584</v>
      </c>
      <c r="C243" t="s">
        <v>3139</v>
      </c>
      <c r="D243" t="s">
        <v>51</v>
      </c>
      <c r="E243">
        <v>33427.005937297101</v>
      </c>
      <c r="F243">
        <v>1327.15</v>
      </c>
      <c r="G243">
        <v>103.562973478331</v>
      </c>
      <c r="H243">
        <v>17.864963731865799</v>
      </c>
      <c r="I243">
        <v>90.682120095742107</v>
      </c>
      <c r="J243">
        <v>3.0531640417877899</v>
      </c>
      <c r="K243">
        <v>1175.7205785165099</v>
      </c>
      <c r="L243">
        <v>910.06798232521203</v>
      </c>
      <c r="M243">
        <v>66.041594123025305</v>
      </c>
      <c r="N243">
        <v>0.78162530469202995</v>
      </c>
      <c r="O243">
        <v>0.59149304901480104</v>
      </c>
      <c r="P243">
        <v>144.81645452868401</v>
      </c>
      <c r="Q243">
        <v>0.11669196689472799</v>
      </c>
    </row>
    <row r="244" spans="1:17" x14ac:dyDescent="0.3">
      <c r="A244" t="s">
        <v>585</v>
      </c>
      <c r="B244" t="s">
        <v>586</v>
      </c>
      <c r="C244" t="s">
        <v>3135</v>
      </c>
      <c r="D244" t="s">
        <v>54</v>
      </c>
      <c r="E244">
        <v>33401.2486960721</v>
      </c>
      <c r="F244">
        <v>273.39999999999998</v>
      </c>
      <c r="G244">
        <v>-17.257630697034202</v>
      </c>
      <c r="H244">
        <v>-14.579147832371</v>
      </c>
      <c r="I244">
        <v>-4.2315583590266597</v>
      </c>
      <c r="J244">
        <v>-0.14002268469713799</v>
      </c>
      <c r="K244">
        <v>296.07962655894499</v>
      </c>
      <c r="L244">
        <v>292.55026307543199</v>
      </c>
      <c r="M244">
        <v>39.088692847553403</v>
      </c>
      <c r="N244">
        <v>1.1809285841902699</v>
      </c>
      <c r="O244">
        <v>25.457205559619599</v>
      </c>
      <c r="P244">
        <v>11.7971784911061</v>
      </c>
      <c r="Q244">
        <v>3.1948950206583997E-2</v>
      </c>
    </row>
    <row r="245" spans="1:17" x14ac:dyDescent="0.3">
      <c r="A245" t="s">
        <v>587</v>
      </c>
      <c r="B245" t="s">
        <v>588</v>
      </c>
      <c r="C245" t="s">
        <v>3141</v>
      </c>
      <c r="D245" t="s">
        <v>202</v>
      </c>
      <c r="E245">
        <v>33394.955060919398</v>
      </c>
      <c r="F245">
        <v>2405.65</v>
      </c>
      <c r="G245">
        <v>23.929076899007001</v>
      </c>
      <c r="H245">
        <v>4.23318367881844</v>
      </c>
      <c r="I245">
        <v>15.381977811808801</v>
      </c>
      <c r="J245">
        <v>-1.35855942648001</v>
      </c>
      <c r="K245">
        <v>2401.8708021789998</v>
      </c>
      <c r="L245">
        <v>2247.4739757277098</v>
      </c>
      <c r="M245">
        <v>43.886046117686902</v>
      </c>
      <c r="N245">
        <v>1.13678233350868</v>
      </c>
      <c r="O245">
        <v>27.2545881570469</v>
      </c>
      <c r="P245">
        <v>52.997106242248798</v>
      </c>
      <c r="Q245">
        <v>2.2969042866869999E-3</v>
      </c>
    </row>
    <row r="246" spans="1:17" x14ac:dyDescent="0.3">
      <c r="A246" t="s">
        <v>589</v>
      </c>
      <c r="B246" t="s">
        <v>590</v>
      </c>
      <c r="C246" t="s">
        <v>3143</v>
      </c>
      <c r="D246" t="s">
        <v>75</v>
      </c>
      <c r="E246">
        <v>33390.109085647397</v>
      </c>
      <c r="F246">
        <v>4345.25</v>
      </c>
      <c r="G246">
        <v>12.725611825174999</v>
      </c>
      <c r="H246">
        <v>-0.98787466434869398</v>
      </c>
      <c r="I246">
        <v>2.8694977363248402</v>
      </c>
      <c r="J246">
        <v>1.78596294254701</v>
      </c>
      <c r="K246">
        <v>4393.3757988663701</v>
      </c>
      <c r="L246">
        <v>4200.5424696586297</v>
      </c>
      <c r="M246">
        <v>55.247545415207902</v>
      </c>
      <c r="N246">
        <v>0.69233448642510698</v>
      </c>
      <c r="O246">
        <v>12.663252977389099</v>
      </c>
      <c r="P246">
        <v>41.079545454545404</v>
      </c>
      <c r="Q246">
        <v>6.3946515258760002E-3</v>
      </c>
    </row>
    <row r="247" spans="1:17" x14ac:dyDescent="0.3">
      <c r="A247" t="s">
        <v>591</v>
      </c>
      <c r="B247" t="s">
        <v>592</v>
      </c>
      <c r="C247" t="s">
        <v>3135</v>
      </c>
      <c r="D247" t="s">
        <v>386</v>
      </c>
      <c r="E247">
        <v>33160.272085752797</v>
      </c>
      <c r="F247">
        <v>6489.35</v>
      </c>
      <c r="G247">
        <v>143.77467463180301</v>
      </c>
      <c r="H247">
        <v>20.081761061840201</v>
      </c>
      <c r="I247">
        <v>51.4837356013903</v>
      </c>
      <c r="J247">
        <v>-2.1131775403307702</v>
      </c>
      <c r="K247">
        <v>5861.4477038959303</v>
      </c>
      <c r="L247">
        <v>4464.0844353685297</v>
      </c>
      <c r="M247">
        <v>47.050968421146599</v>
      </c>
      <c r="N247">
        <v>1.13287577500555</v>
      </c>
      <c r="O247">
        <v>5.8657646759690802</v>
      </c>
      <c r="P247">
        <v>177.577688902196</v>
      </c>
      <c r="Q247">
        <v>0.15469777145463401</v>
      </c>
    </row>
    <row r="248" spans="1:17" x14ac:dyDescent="0.3">
      <c r="A248" t="s">
        <v>593</v>
      </c>
      <c r="B248" t="s">
        <v>594</v>
      </c>
      <c r="C248" t="s">
        <v>3149</v>
      </c>
      <c r="D248" t="s">
        <v>158</v>
      </c>
      <c r="E248">
        <v>33141.517968857203</v>
      </c>
      <c r="F248">
        <v>8310.2999999999993</v>
      </c>
      <c r="G248">
        <v>202.07123783596501</v>
      </c>
      <c r="H248">
        <v>8.4508664163926497</v>
      </c>
      <c r="I248">
        <v>99.509429197049997</v>
      </c>
      <c r="J248">
        <v>3.8242072977574302</v>
      </c>
      <c r="K248">
        <v>7299.6445355698197</v>
      </c>
      <c r="L248">
        <v>5538.5823355339198</v>
      </c>
      <c r="M248">
        <v>37.9366152212069</v>
      </c>
      <c r="N248">
        <v>0.40991254686698803</v>
      </c>
      <c r="O248">
        <v>5.2910243914178796</v>
      </c>
      <c r="P248">
        <v>234.001848800289</v>
      </c>
      <c r="Q248">
        <v>8.9532129914379005E-2</v>
      </c>
    </row>
    <row r="249" spans="1:17" x14ac:dyDescent="0.3">
      <c r="A249" t="s">
        <v>595</v>
      </c>
      <c r="B249" t="s">
        <v>596</v>
      </c>
      <c r="C249" t="s">
        <v>3147</v>
      </c>
      <c r="D249" t="s">
        <v>108</v>
      </c>
      <c r="E249">
        <v>32862.715815531898</v>
      </c>
      <c r="F249">
        <v>314.05</v>
      </c>
      <c r="G249">
        <v>16.206752076119301</v>
      </c>
      <c r="H249">
        <v>-6.0832391598878903</v>
      </c>
      <c r="I249">
        <v>11.5076636563211</v>
      </c>
      <c r="J249">
        <v>-0.81828646765274204</v>
      </c>
      <c r="K249">
        <v>323.60435131517801</v>
      </c>
      <c r="L249">
        <v>294.71481036699799</v>
      </c>
      <c r="M249">
        <v>34.559504890225597</v>
      </c>
      <c r="N249">
        <v>0.52205310705177399</v>
      </c>
      <c r="O249">
        <v>16.032478904632999</v>
      </c>
      <c r="P249">
        <v>58.012578616352201</v>
      </c>
      <c r="Q249">
        <v>-1.8296632243483001E-2</v>
      </c>
    </row>
    <row r="250" spans="1:17" x14ac:dyDescent="0.3">
      <c r="A250" t="s">
        <v>597</v>
      </c>
      <c r="B250" t="s">
        <v>598</v>
      </c>
      <c r="C250" t="s">
        <v>3145</v>
      </c>
      <c r="D250" t="s">
        <v>599</v>
      </c>
      <c r="E250">
        <v>32638.7505715109</v>
      </c>
      <c r="F250">
        <v>1188.75</v>
      </c>
      <c r="G250">
        <v>-26.906537343532399</v>
      </c>
      <c r="H250">
        <v>-0.16455634133043001</v>
      </c>
      <c r="I250">
        <v>1.8121535129481301</v>
      </c>
      <c r="J250">
        <v>2.3069239065251699</v>
      </c>
      <c r="K250">
        <v>1231.3975647700699</v>
      </c>
      <c r="L250">
        <v>1204.6504637370499</v>
      </c>
      <c r="M250">
        <v>45.469768239623498</v>
      </c>
      <c r="N250">
        <v>0.70071809146331898</v>
      </c>
      <c r="O250">
        <v>21.236593059936901</v>
      </c>
      <c r="P250">
        <v>20.069693449825699</v>
      </c>
      <c r="Q250">
        <v>0.103028468151763</v>
      </c>
    </row>
    <row r="251" spans="1:17" hidden="1" x14ac:dyDescent="0.3">
      <c r="A251" t="s">
        <v>600</v>
      </c>
      <c r="B251" t="s">
        <v>601</v>
      </c>
      <c r="C251" t="s">
        <v>3150</v>
      </c>
      <c r="D251" t="s">
        <v>108</v>
      </c>
      <c r="E251">
        <v>32592.207274251799</v>
      </c>
      <c r="F251">
        <v>635.20000000000005</v>
      </c>
      <c r="G251">
        <v>-34.455159244066998</v>
      </c>
      <c r="H251">
        <v>4.7455835838284601</v>
      </c>
      <c r="I251">
        <v>-13.9827362914186</v>
      </c>
      <c r="J251">
        <v>-2.69958654139027</v>
      </c>
      <c r="K251">
        <v>646.21153727330295</v>
      </c>
      <c r="M251">
        <v>49.789609167472797</v>
      </c>
      <c r="O251">
        <v>15.5541561712846</v>
      </c>
      <c r="P251">
        <v>8.1007488087133996</v>
      </c>
    </row>
    <row r="252" spans="1:17" x14ac:dyDescent="0.3">
      <c r="A252" t="s">
        <v>602</v>
      </c>
      <c r="B252" t="s">
        <v>603</v>
      </c>
      <c r="C252" t="s">
        <v>3137</v>
      </c>
      <c r="D252" t="s">
        <v>197</v>
      </c>
      <c r="E252">
        <v>32432.393430974698</v>
      </c>
      <c r="F252">
        <v>9961.1</v>
      </c>
      <c r="G252">
        <v>30.346917374045798</v>
      </c>
      <c r="H252">
        <v>23.782098417314</v>
      </c>
      <c r="I252">
        <v>39.582830177125601</v>
      </c>
      <c r="J252">
        <v>18.6862557098592</v>
      </c>
      <c r="K252">
        <v>8745.8739148234399</v>
      </c>
      <c r="L252">
        <v>7681.3679686312998</v>
      </c>
      <c r="M252">
        <v>76.221451155987097</v>
      </c>
      <c r="N252">
        <v>2.1792912847530101</v>
      </c>
      <c r="O252">
        <v>1.37384425414863</v>
      </c>
      <c r="P252">
        <v>67.243391173680493</v>
      </c>
      <c r="Q252">
        <v>5.6297931968437999E-2</v>
      </c>
    </row>
    <row r="253" spans="1:17" x14ac:dyDescent="0.3">
      <c r="A253" t="s">
        <v>604</v>
      </c>
      <c r="B253" t="s">
        <v>605</v>
      </c>
      <c r="C253" t="s">
        <v>3135</v>
      </c>
      <c r="D253" t="s">
        <v>386</v>
      </c>
      <c r="E253">
        <v>32299.9193675071</v>
      </c>
      <c r="F253">
        <v>1558</v>
      </c>
      <c r="G253">
        <v>79.500539179435606</v>
      </c>
      <c r="H253">
        <v>12.5251733443953</v>
      </c>
      <c r="I253">
        <v>42.5057751181212</v>
      </c>
      <c r="J253">
        <v>4.3174854822814996</v>
      </c>
      <c r="K253">
        <v>1445.4264146850501</v>
      </c>
      <c r="L253">
        <v>1190.3312855929801</v>
      </c>
      <c r="M253">
        <v>55.970150130898801</v>
      </c>
      <c r="N253">
        <v>0.87005059279172103</v>
      </c>
      <c r="O253">
        <v>6.8292682926829302</v>
      </c>
      <c r="P253">
        <v>112.696245733788</v>
      </c>
      <c r="Q253">
        <v>8.6303206285205006E-2</v>
      </c>
    </row>
    <row r="254" spans="1:17" x14ac:dyDescent="0.3">
      <c r="A254" t="s">
        <v>606</v>
      </c>
      <c r="B254" t="s">
        <v>607</v>
      </c>
      <c r="C254" t="s">
        <v>3135</v>
      </c>
      <c r="D254" t="s">
        <v>43</v>
      </c>
      <c r="E254">
        <v>32283.615052711699</v>
      </c>
      <c r="F254">
        <v>199.56</v>
      </c>
      <c r="G254">
        <v>17.620369825756299</v>
      </c>
      <c r="H254">
        <v>-9.7536901987599798</v>
      </c>
      <c r="I254">
        <v>-24.090204418868399</v>
      </c>
      <c r="J254">
        <v>-1.42623965829102</v>
      </c>
      <c r="K254">
        <v>222.459211241182</v>
      </c>
      <c r="L254">
        <v>227.65276103931001</v>
      </c>
      <c r="M254">
        <v>44.1614705989412</v>
      </c>
      <c r="N254">
        <v>0.59167078482193303</v>
      </c>
      <c r="O254">
        <v>62.707957506514298</v>
      </c>
      <c r="P254">
        <v>50.045112781954799</v>
      </c>
      <c r="Q254">
        <v>2.4011763419009999E-2</v>
      </c>
    </row>
    <row r="255" spans="1:17" hidden="1" x14ac:dyDescent="0.3">
      <c r="A255" t="s">
        <v>608</v>
      </c>
      <c r="B255" t="s">
        <v>609</v>
      </c>
      <c r="C255" t="s">
        <v>3150</v>
      </c>
      <c r="D255" t="s">
        <v>139</v>
      </c>
      <c r="E255">
        <v>32216.064643341</v>
      </c>
      <c r="F255">
        <v>395.96</v>
      </c>
      <c r="G255">
        <v>-1.9409963807047299</v>
      </c>
      <c r="H255">
        <v>6.9139096204334702</v>
      </c>
      <c r="I255">
        <v>3.5223929252985302</v>
      </c>
      <c r="J255">
        <v>1.90356520601794</v>
      </c>
      <c r="K255">
        <v>387.621296160415</v>
      </c>
      <c r="L255">
        <v>367.35461273603801</v>
      </c>
      <c r="M255">
        <v>56.330526885428</v>
      </c>
      <c r="N255">
        <v>0.52037521568446898</v>
      </c>
      <c r="O255">
        <v>0.767754318618041</v>
      </c>
      <c r="P255">
        <v>39.422535211267501</v>
      </c>
      <c r="Q255">
        <v>-0.123824141917355</v>
      </c>
    </row>
    <row r="256" spans="1:17" x14ac:dyDescent="0.3">
      <c r="A256" t="s">
        <v>610</v>
      </c>
      <c r="B256" t="s">
        <v>611</v>
      </c>
      <c r="C256" t="s">
        <v>3135</v>
      </c>
      <c r="D256" t="s">
        <v>397</v>
      </c>
      <c r="E256">
        <v>32203.128189032799</v>
      </c>
      <c r="F256">
        <v>1745.35</v>
      </c>
      <c r="G256">
        <v>29.418189516908701</v>
      </c>
      <c r="H256">
        <v>-10.888180462934701</v>
      </c>
      <c r="I256">
        <v>45.174060100206198</v>
      </c>
      <c r="J256">
        <v>-8.0392444527952307</v>
      </c>
      <c r="K256">
        <v>1820.04572760684</v>
      </c>
      <c r="L256">
        <v>1472.9161706663499</v>
      </c>
      <c r="M256">
        <v>14.5733358665472</v>
      </c>
      <c r="N256">
        <v>0.42899308090459398</v>
      </c>
      <c r="O256">
        <v>23.468072306414101</v>
      </c>
      <c r="P256">
        <v>81.599209239413099</v>
      </c>
      <c r="Q256">
        <v>0.108860060400752</v>
      </c>
    </row>
    <row r="257" spans="1:17" x14ac:dyDescent="0.3">
      <c r="A257" t="s">
        <v>612</v>
      </c>
      <c r="B257" t="s">
        <v>613</v>
      </c>
      <c r="C257" t="s">
        <v>3141</v>
      </c>
      <c r="D257" t="s">
        <v>409</v>
      </c>
      <c r="E257">
        <v>32062.175372181799</v>
      </c>
      <c r="F257">
        <v>503.2</v>
      </c>
      <c r="G257">
        <v>4.1868466215587397</v>
      </c>
      <c r="H257">
        <v>-2.5384829190532101</v>
      </c>
      <c r="I257">
        <v>-9.4955065965439598</v>
      </c>
      <c r="J257">
        <v>2.9624180897349199</v>
      </c>
      <c r="K257">
        <v>509.31439159453998</v>
      </c>
      <c r="L257">
        <v>492.26232098418302</v>
      </c>
      <c r="M257">
        <v>47.532022651517003</v>
      </c>
      <c r="N257">
        <v>0.63820245439679701</v>
      </c>
      <c r="O257">
        <v>16.2360890302066</v>
      </c>
      <c r="P257">
        <v>32.386214154169899</v>
      </c>
      <c r="Q257">
        <v>0.11451530292378501</v>
      </c>
    </row>
    <row r="258" spans="1:17" x14ac:dyDescent="0.3">
      <c r="A258" t="s">
        <v>614</v>
      </c>
      <c r="B258" t="s">
        <v>615</v>
      </c>
      <c r="C258" t="s">
        <v>580</v>
      </c>
      <c r="D258" t="s">
        <v>580</v>
      </c>
      <c r="E258">
        <v>31931.882713484301</v>
      </c>
      <c r="F258">
        <v>926.2</v>
      </c>
      <c r="G258">
        <v>-12.128824594685</v>
      </c>
      <c r="H258">
        <v>2.6248233879507898</v>
      </c>
      <c r="I258">
        <v>-0.18256970649041801</v>
      </c>
      <c r="J258">
        <v>4.6609860737630999</v>
      </c>
      <c r="K258">
        <v>910.28427657736199</v>
      </c>
      <c r="L258">
        <v>851.302054454933</v>
      </c>
      <c r="M258">
        <v>47.398022980514703</v>
      </c>
      <c r="N258">
        <v>0.37606041925998102</v>
      </c>
      <c r="O258">
        <v>13.690347657093399</v>
      </c>
      <c r="P258">
        <v>30.450704225352101</v>
      </c>
      <c r="Q258">
        <v>6.0298781103292003E-2</v>
      </c>
    </row>
    <row r="259" spans="1:17" x14ac:dyDescent="0.3">
      <c r="A259" t="s">
        <v>616</v>
      </c>
      <c r="B259" t="s">
        <v>617</v>
      </c>
      <c r="C259" t="s">
        <v>3137</v>
      </c>
      <c r="D259" t="s">
        <v>237</v>
      </c>
      <c r="E259">
        <v>31818.398850026399</v>
      </c>
      <c r="F259">
        <v>2402.4</v>
      </c>
      <c r="G259">
        <v>68.380048968285095</v>
      </c>
      <c r="H259">
        <v>23.142653058382699</v>
      </c>
      <c r="I259">
        <v>28.679899112357202</v>
      </c>
      <c r="J259">
        <v>0.28773548412115202</v>
      </c>
      <c r="K259">
        <v>2107.5024768370399</v>
      </c>
      <c r="L259">
        <v>1813.2121992790001</v>
      </c>
      <c r="M259">
        <v>72.915856073146699</v>
      </c>
      <c r="N259">
        <v>1.3577886487395501</v>
      </c>
      <c r="O259">
        <v>5.0616050616050599</v>
      </c>
      <c r="P259">
        <v>97.233282705964399</v>
      </c>
      <c r="Q259">
        <v>0.108218523735824</v>
      </c>
    </row>
    <row r="260" spans="1:17" x14ac:dyDescent="0.3">
      <c r="A260" t="s">
        <v>618</v>
      </c>
      <c r="B260" t="s">
        <v>619</v>
      </c>
      <c r="C260" t="s">
        <v>3138</v>
      </c>
      <c r="D260" t="s">
        <v>46</v>
      </c>
      <c r="E260">
        <v>31305.139214022402</v>
      </c>
      <c r="F260">
        <v>53.49</v>
      </c>
      <c r="G260">
        <v>31.6809207740429</v>
      </c>
      <c r="H260">
        <v>-9.87785773980249</v>
      </c>
      <c r="I260">
        <v>-30.775112985443801</v>
      </c>
      <c r="J260">
        <v>-2.7545323095925101</v>
      </c>
      <c r="K260">
        <v>58.6099697492605</v>
      </c>
      <c r="L260">
        <v>58.505196571723999</v>
      </c>
      <c r="M260">
        <v>45.272279780928798</v>
      </c>
      <c r="N260">
        <v>0.88260467541393794</v>
      </c>
      <c r="O260">
        <v>46.102075154234399</v>
      </c>
      <c r="P260">
        <v>60.872180451127797</v>
      </c>
      <c r="Q260">
        <v>9.3137354128017005E-2</v>
      </c>
    </row>
    <row r="261" spans="1:17" x14ac:dyDescent="0.3">
      <c r="A261" t="s">
        <v>620</v>
      </c>
      <c r="B261" t="s">
        <v>621</v>
      </c>
      <c r="C261" t="s">
        <v>3137</v>
      </c>
      <c r="D261" t="s">
        <v>197</v>
      </c>
      <c r="E261">
        <v>30694.289782082498</v>
      </c>
      <c r="F261">
        <v>716.45</v>
      </c>
      <c r="G261">
        <v>12.0503266765087</v>
      </c>
      <c r="H261">
        <v>-1.31368575078885</v>
      </c>
      <c r="I261">
        <v>40.066417148335802</v>
      </c>
      <c r="J261">
        <v>9.1903753783160305</v>
      </c>
      <c r="K261">
        <v>728.22007642181802</v>
      </c>
      <c r="L261">
        <v>659.41667571362905</v>
      </c>
      <c r="M261">
        <v>40.147649592267001</v>
      </c>
      <c r="N261">
        <v>0.61379085917490195</v>
      </c>
      <c r="O261">
        <v>20.036290041175199</v>
      </c>
      <c r="P261">
        <v>71.769359865739602</v>
      </c>
      <c r="Q261">
        <v>-1.8196990949609999E-3</v>
      </c>
    </row>
    <row r="262" spans="1:17" x14ac:dyDescent="0.3">
      <c r="A262" t="s">
        <v>622</v>
      </c>
      <c r="B262" t="s">
        <v>623</v>
      </c>
      <c r="C262" t="s">
        <v>3139</v>
      </c>
      <c r="D262" t="s">
        <v>51</v>
      </c>
      <c r="E262">
        <v>30451.0492416911</v>
      </c>
      <c r="F262">
        <v>1960.3</v>
      </c>
      <c r="G262">
        <v>12.015706865725001</v>
      </c>
      <c r="H262">
        <v>9.6054561227509403</v>
      </c>
      <c r="I262">
        <v>-3.5566943307938299</v>
      </c>
      <c r="J262">
        <v>1.94993676731313</v>
      </c>
      <c r="K262">
        <v>1876.8580254951601</v>
      </c>
      <c r="L262">
        <v>1764.71328969469</v>
      </c>
      <c r="M262">
        <v>53.296624018765002</v>
      </c>
      <c r="N262">
        <v>0.69478431370782601</v>
      </c>
      <c r="O262">
        <v>3.5555782278222599</v>
      </c>
      <c r="P262">
        <v>42.983223924142898</v>
      </c>
      <c r="Q262">
        <v>0.101128150309774</v>
      </c>
    </row>
    <row r="263" spans="1:17" hidden="1" x14ac:dyDescent="0.3">
      <c r="A263" t="s">
        <v>624</v>
      </c>
      <c r="B263" t="s">
        <v>625</v>
      </c>
      <c r="C263" t="s">
        <v>3135</v>
      </c>
      <c r="D263" t="s">
        <v>43</v>
      </c>
      <c r="E263">
        <v>30403.936874387</v>
      </c>
      <c r="F263">
        <v>337.05</v>
      </c>
      <c r="G263">
        <v>-17.843662193472301</v>
      </c>
      <c r="H263">
        <v>-4.6927415920824798</v>
      </c>
      <c r="I263">
        <v>2.6287607591759601</v>
      </c>
      <c r="J263">
        <v>-5.8977620502434602</v>
      </c>
      <c r="K263">
        <v>356.59149608747401</v>
      </c>
      <c r="M263">
        <v>47.5003908588344</v>
      </c>
      <c r="N263">
        <v>0.79618959668837197</v>
      </c>
      <c r="O263">
        <v>20.8722741433021</v>
      </c>
      <c r="P263">
        <v>21.001615508885301</v>
      </c>
    </row>
    <row r="264" spans="1:17" hidden="1" x14ac:dyDescent="0.3">
      <c r="A264" t="s">
        <v>626</v>
      </c>
      <c r="B264" t="s">
        <v>627</v>
      </c>
      <c r="C264" t="s">
        <v>3150</v>
      </c>
      <c r="D264" t="s">
        <v>580</v>
      </c>
      <c r="E264">
        <v>30308.4895574945</v>
      </c>
      <c r="F264">
        <v>2768.05</v>
      </c>
      <c r="G264">
        <v>128.38141939237099</v>
      </c>
      <c r="H264">
        <v>0.75807187809904997</v>
      </c>
      <c r="I264">
        <v>30.219616497883699</v>
      </c>
      <c r="J264">
        <v>-1.42671663893957</v>
      </c>
      <c r="K264">
        <v>2664.8231645883402</v>
      </c>
      <c r="L264">
        <v>2149.05023754997</v>
      </c>
      <c r="M264">
        <v>42.8941312422469</v>
      </c>
      <c r="N264">
        <v>0.77556911886467805</v>
      </c>
      <c r="O264">
        <v>13.437257274976901</v>
      </c>
      <c r="P264">
        <v>159.642622643279</v>
      </c>
      <c r="Q264">
        <v>0.13904094521986601</v>
      </c>
    </row>
    <row r="265" spans="1:17" x14ac:dyDescent="0.3">
      <c r="A265" t="s">
        <v>628</v>
      </c>
      <c r="B265" t="s">
        <v>629</v>
      </c>
      <c r="C265" t="s">
        <v>3149</v>
      </c>
      <c r="D265" t="s">
        <v>400</v>
      </c>
      <c r="E265">
        <v>29771.2269464151</v>
      </c>
      <c r="F265">
        <v>6654.45</v>
      </c>
      <c r="G265">
        <v>7.3599893532856999</v>
      </c>
      <c r="H265">
        <v>9.4401979897372197</v>
      </c>
      <c r="I265">
        <v>14.729745437869401</v>
      </c>
      <c r="J265">
        <v>4.1669673040552802</v>
      </c>
      <c r="K265">
        <v>6479.1801701094601</v>
      </c>
      <c r="L265">
        <v>6063.6872797461601</v>
      </c>
      <c r="M265">
        <v>40.163916552612001</v>
      </c>
      <c r="N265">
        <v>0.41336653495879899</v>
      </c>
      <c r="O265">
        <v>8.1509365913035694</v>
      </c>
      <c r="P265">
        <v>37.085028583200199</v>
      </c>
      <c r="Q265">
        <v>1.1088942877908001E-2</v>
      </c>
    </row>
    <row r="266" spans="1:17" x14ac:dyDescent="0.3">
      <c r="A266" t="s">
        <v>630</v>
      </c>
      <c r="B266" t="s">
        <v>631</v>
      </c>
      <c r="C266" t="s">
        <v>3139</v>
      </c>
      <c r="D266" t="s">
        <v>247</v>
      </c>
      <c r="E266">
        <v>29697.313547989801</v>
      </c>
      <c r="F266">
        <v>1115.7</v>
      </c>
      <c r="G266">
        <v>11.5415451160647</v>
      </c>
      <c r="H266">
        <v>15.3928677891418</v>
      </c>
      <c r="I266">
        <v>-29.193330533025499</v>
      </c>
      <c r="J266">
        <v>2.7181754927932902</v>
      </c>
      <c r="K266">
        <v>1084.6152435751301</v>
      </c>
      <c r="L266">
        <v>1113.7010951423899</v>
      </c>
      <c r="M266">
        <v>61.747741423611501</v>
      </c>
      <c r="N266">
        <v>0.53212360793164104</v>
      </c>
      <c r="O266">
        <v>35.690597830958097</v>
      </c>
      <c r="P266">
        <v>43.443044484443298</v>
      </c>
    </row>
    <row r="267" spans="1:17" x14ac:dyDescent="0.3">
      <c r="A267" t="s">
        <v>632</v>
      </c>
      <c r="B267" t="s">
        <v>633</v>
      </c>
      <c r="C267" t="s">
        <v>3152</v>
      </c>
      <c r="D267" t="s">
        <v>634</v>
      </c>
      <c r="E267">
        <v>29636.346521523599</v>
      </c>
      <c r="F267">
        <v>753.75</v>
      </c>
      <c r="G267">
        <v>-10.6298802229184</v>
      </c>
      <c r="H267">
        <v>-4.0440043227628601</v>
      </c>
      <c r="I267">
        <v>7.0682023917122301</v>
      </c>
      <c r="J267">
        <v>1.39936769006009</v>
      </c>
      <c r="K267">
        <v>783.63811204104604</v>
      </c>
      <c r="L267">
        <v>734.761204058266</v>
      </c>
      <c r="M267">
        <v>40.039077499003902</v>
      </c>
      <c r="N267">
        <v>0.45791282332021099</v>
      </c>
      <c r="O267">
        <v>22.189054726368099</v>
      </c>
      <c r="P267">
        <v>32.7959830866807</v>
      </c>
      <c r="Q267">
        <v>1.205363075455E-3</v>
      </c>
    </row>
    <row r="268" spans="1:17" x14ac:dyDescent="0.3">
      <c r="A268" t="s">
        <v>635</v>
      </c>
      <c r="B268" t="s">
        <v>636</v>
      </c>
      <c r="C268" t="s">
        <v>3135</v>
      </c>
      <c r="D268" t="s">
        <v>43</v>
      </c>
      <c r="E268">
        <v>29603.782049546899</v>
      </c>
      <c r="F268">
        <v>511.75</v>
      </c>
      <c r="G268">
        <v>-34.614204275828499</v>
      </c>
      <c r="H268">
        <v>-10.8891611533098</v>
      </c>
      <c r="I268">
        <v>-16.6858521999586</v>
      </c>
      <c r="J268">
        <v>-8.2630933988784694</v>
      </c>
      <c r="K268">
        <v>568.67545084079302</v>
      </c>
      <c r="L268">
        <v>572.76860939209803</v>
      </c>
      <c r="M268">
        <v>15.2038052477021</v>
      </c>
      <c r="N268">
        <v>0.84319877855791103</v>
      </c>
      <c r="O268">
        <v>26.428920371275002</v>
      </c>
      <c r="P268">
        <v>12.521987686895301</v>
      </c>
      <c r="Q268">
        <v>-0.10288341698431799</v>
      </c>
    </row>
    <row r="269" spans="1:17" x14ac:dyDescent="0.3">
      <c r="A269" t="s">
        <v>637</v>
      </c>
      <c r="B269" t="s">
        <v>638</v>
      </c>
      <c r="C269" t="s">
        <v>3133</v>
      </c>
      <c r="D269" t="s">
        <v>194</v>
      </c>
      <c r="E269">
        <v>29403.887558971601</v>
      </c>
      <c r="F269">
        <v>421.7</v>
      </c>
      <c r="G269">
        <v>-17.3518649236002</v>
      </c>
      <c r="H269">
        <v>-19.534170412098899</v>
      </c>
      <c r="I269">
        <v>-16.556261826217099</v>
      </c>
      <c r="J269">
        <v>-2.4939123548748099</v>
      </c>
      <c r="K269">
        <v>495.361504761802</v>
      </c>
      <c r="L269">
        <v>487.13808219785602</v>
      </c>
      <c r="M269">
        <v>25.013076791770601</v>
      </c>
      <c r="N269">
        <v>1.5749610998483301</v>
      </c>
      <c r="O269">
        <v>35.250177851553197</v>
      </c>
      <c r="P269">
        <v>12.243811551769999</v>
      </c>
      <c r="Q269">
        <v>-4.6250143485800997E-2</v>
      </c>
    </row>
    <row r="270" spans="1:17" x14ac:dyDescent="0.3">
      <c r="A270" t="s">
        <v>639</v>
      </c>
      <c r="B270" t="s">
        <v>640</v>
      </c>
      <c r="C270" t="s">
        <v>3135</v>
      </c>
      <c r="D270" t="s">
        <v>24</v>
      </c>
      <c r="E270">
        <v>29346.875346058299</v>
      </c>
      <c r="F270">
        <v>183.65</v>
      </c>
      <c r="G270">
        <v>-41.971985654004101</v>
      </c>
      <c r="H270">
        <v>-2.3930218887393502</v>
      </c>
      <c r="I270">
        <v>-11.2404474745762</v>
      </c>
      <c r="J270">
        <v>2.8061361366508799</v>
      </c>
      <c r="K270">
        <v>192.066411388673</v>
      </c>
      <c r="L270">
        <v>201.08656600749501</v>
      </c>
      <c r="M270">
        <v>42.813924650214403</v>
      </c>
      <c r="N270">
        <v>0.930997138239816</v>
      </c>
      <c r="O270">
        <v>43.261638987203902</v>
      </c>
      <c r="P270">
        <v>9.7728631201434393</v>
      </c>
      <c r="Q270">
        <v>-9.2254286491361998E-2</v>
      </c>
    </row>
    <row r="271" spans="1:17" x14ac:dyDescent="0.3">
      <c r="A271" t="s">
        <v>641</v>
      </c>
      <c r="B271" t="s">
        <v>642</v>
      </c>
      <c r="C271" t="s">
        <v>3149</v>
      </c>
      <c r="D271" t="s">
        <v>158</v>
      </c>
      <c r="E271">
        <v>29262.334721061201</v>
      </c>
      <c r="F271">
        <v>1154.75</v>
      </c>
      <c r="G271">
        <v>-6.4828554937735197</v>
      </c>
      <c r="H271">
        <v>10.326264064901901</v>
      </c>
      <c r="I271">
        <v>-2.60302072823389</v>
      </c>
      <c r="J271">
        <v>2.9842380483562998</v>
      </c>
      <c r="K271">
        <v>1095.5475639583699</v>
      </c>
      <c r="L271">
        <v>1070.8352258750399</v>
      </c>
      <c r="M271">
        <v>56.243893967736298</v>
      </c>
      <c r="N271">
        <v>2.0383836249381302</v>
      </c>
      <c r="O271">
        <v>16.8218229053907</v>
      </c>
      <c r="P271">
        <v>23.767416934619501</v>
      </c>
      <c r="Q271">
        <v>1.3472607217908E-2</v>
      </c>
    </row>
    <row r="272" spans="1:17" x14ac:dyDescent="0.3">
      <c r="A272" t="s">
        <v>643</v>
      </c>
      <c r="B272" t="s">
        <v>644</v>
      </c>
      <c r="C272" t="s">
        <v>3146</v>
      </c>
      <c r="D272" t="s">
        <v>161</v>
      </c>
      <c r="E272">
        <v>29172.315650242101</v>
      </c>
      <c r="F272">
        <v>222.96</v>
      </c>
      <c r="G272">
        <v>293.88250509463398</v>
      </c>
      <c r="H272">
        <v>-0.12131158770174801</v>
      </c>
      <c r="I272">
        <v>34.5940099221339</v>
      </c>
      <c r="J272">
        <v>6.0554114171408902</v>
      </c>
      <c r="K272">
        <v>216.86659206272</v>
      </c>
      <c r="L272">
        <v>170.470141696778</v>
      </c>
      <c r="M272">
        <v>55.128640437931999</v>
      </c>
      <c r="N272">
        <v>0.66296430450367805</v>
      </c>
      <c r="O272">
        <v>17.4650161463939</v>
      </c>
      <c r="P272">
        <v>328.04895608351302</v>
      </c>
      <c r="Q272">
        <v>0.182491781610811</v>
      </c>
    </row>
    <row r="273" spans="1:17" x14ac:dyDescent="0.3">
      <c r="A273" t="s">
        <v>645</v>
      </c>
      <c r="B273" t="s">
        <v>646</v>
      </c>
      <c r="C273" t="s">
        <v>3135</v>
      </c>
      <c r="D273" t="s">
        <v>54</v>
      </c>
      <c r="E273">
        <v>29121.879011830799</v>
      </c>
      <c r="F273">
        <v>378.25</v>
      </c>
      <c r="G273">
        <v>-20.822566887521699</v>
      </c>
      <c r="H273">
        <v>0.29681371858769801</v>
      </c>
      <c r="I273">
        <v>-30.677262005440198</v>
      </c>
      <c r="J273">
        <v>3.5746605468376802</v>
      </c>
      <c r="K273">
        <v>378.97571111154002</v>
      </c>
      <c r="L273">
        <v>404.925385395847</v>
      </c>
      <c r="M273">
        <v>57.698398440391003</v>
      </c>
      <c r="N273">
        <v>2.6514985770866599</v>
      </c>
      <c r="O273">
        <v>37.3959021810971</v>
      </c>
      <c r="P273">
        <v>40.066654323273397</v>
      </c>
      <c r="Q273">
        <v>8.1525875202871995E-2</v>
      </c>
    </row>
    <row r="274" spans="1:17" x14ac:dyDescent="0.3">
      <c r="A274" t="s">
        <v>647</v>
      </c>
      <c r="B274" t="s">
        <v>648</v>
      </c>
      <c r="C274" t="s">
        <v>3139</v>
      </c>
      <c r="D274" t="s">
        <v>649</v>
      </c>
      <c r="E274">
        <v>29117.468947571499</v>
      </c>
      <c r="F274">
        <v>3128.9</v>
      </c>
      <c r="G274">
        <v>95.278866538299994</v>
      </c>
      <c r="H274">
        <v>30.241282559740998</v>
      </c>
      <c r="I274">
        <v>83.105559618112693</v>
      </c>
      <c r="J274">
        <v>10.708513003095799</v>
      </c>
      <c r="K274">
        <v>2430.6696225703699</v>
      </c>
      <c r="L274">
        <v>1998.3204057591699</v>
      </c>
      <c r="M274">
        <v>77.815348352520004</v>
      </c>
      <c r="N274">
        <v>1.7186809380538399</v>
      </c>
      <c r="O274">
        <v>7.3156700437853397</v>
      </c>
      <c r="P274">
        <v>129.897134459955</v>
      </c>
      <c r="Q274">
        <v>0.12392748521892299</v>
      </c>
    </row>
    <row r="275" spans="1:17" x14ac:dyDescent="0.3">
      <c r="A275" t="s">
        <v>650</v>
      </c>
      <c r="B275" t="s">
        <v>651</v>
      </c>
      <c r="C275" t="s">
        <v>3148</v>
      </c>
      <c r="D275" t="s">
        <v>139</v>
      </c>
      <c r="E275">
        <v>28782.6678097966</v>
      </c>
      <c r="F275">
        <v>1251.5999999999999</v>
      </c>
      <c r="G275">
        <v>61.496499687064997</v>
      </c>
      <c r="H275">
        <v>-10.8567333899461</v>
      </c>
      <c r="I275">
        <v>13.7255264052774</v>
      </c>
      <c r="J275">
        <v>-1.77983992351356</v>
      </c>
      <c r="K275">
        <v>1266.5978726891899</v>
      </c>
      <c r="L275">
        <v>1141.17144667262</v>
      </c>
      <c r="M275">
        <v>33.987417426108301</v>
      </c>
      <c r="N275">
        <v>0.64480534543060497</v>
      </c>
      <c r="O275">
        <v>16.0993927772451</v>
      </c>
      <c r="P275">
        <v>107.355864811133</v>
      </c>
      <c r="Q275">
        <v>0.115150593393007</v>
      </c>
    </row>
    <row r="276" spans="1:17" x14ac:dyDescent="0.3">
      <c r="A276" t="s">
        <v>652</v>
      </c>
      <c r="B276" t="s">
        <v>653</v>
      </c>
      <c r="C276" t="s">
        <v>3149</v>
      </c>
      <c r="D276" t="s">
        <v>284</v>
      </c>
      <c r="E276">
        <v>28609.5585311328</v>
      </c>
      <c r="F276">
        <v>570.6</v>
      </c>
      <c r="G276">
        <v>24.6577541033834</v>
      </c>
      <c r="H276">
        <v>8.3163995534412294</v>
      </c>
      <c r="I276">
        <v>34.598762956817097</v>
      </c>
      <c r="J276">
        <v>10.2823707976072</v>
      </c>
      <c r="K276">
        <v>541.070728716806</v>
      </c>
      <c r="L276">
        <v>486.25096817130901</v>
      </c>
      <c r="M276">
        <v>62.852461549703499</v>
      </c>
      <c r="N276">
        <v>0.83561981798339802</v>
      </c>
      <c r="O276">
        <v>10.1121626358219</v>
      </c>
      <c r="P276">
        <v>69.770901517405505</v>
      </c>
      <c r="Q276">
        <v>3.1986555788450999E-2</v>
      </c>
    </row>
    <row r="277" spans="1:17" x14ac:dyDescent="0.3">
      <c r="A277" t="s">
        <v>654</v>
      </c>
      <c r="B277" t="s">
        <v>655</v>
      </c>
      <c r="C277" t="s">
        <v>3142</v>
      </c>
      <c r="D277" t="s">
        <v>656</v>
      </c>
      <c r="E277">
        <v>28443.4177068549</v>
      </c>
      <c r="F277">
        <v>294.35000000000002</v>
      </c>
      <c r="G277">
        <v>81.064676710270902</v>
      </c>
      <c r="H277">
        <v>-8.2285484950262493</v>
      </c>
      <c r="I277">
        <v>-32.323509457890196</v>
      </c>
      <c r="J277">
        <v>0.60608785159474898</v>
      </c>
      <c r="K277">
        <v>313.09488902044899</v>
      </c>
      <c r="L277">
        <v>297.88253077184203</v>
      </c>
      <c r="M277">
        <v>40.047280600177601</v>
      </c>
      <c r="N277">
        <v>0.77645927495473499</v>
      </c>
      <c r="O277">
        <v>41.260404280618303</v>
      </c>
      <c r="P277">
        <v>110.024973242953</v>
      </c>
      <c r="Q277">
        <v>8.8424696653092993E-2</v>
      </c>
    </row>
    <row r="278" spans="1:17" x14ac:dyDescent="0.3">
      <c r="A278" t="s">
        <v>657</v>
      </c>
      <c r="B278" t="s">
        <v>658</v>
      </c>
      <c r="C278" t="s">
        <v>3149</v>
      </c>
      <c r="D278" t="s">
        <v>284</v>
      </c>
      <c r="E278">
        <v>28282.5773089412</v>
      </c>
      <c r="F278">
        <v>576.29999999999995</v>
      </c>
      <c r="G278">
        <v>109.07221604593499</v>
      </c>
      <c r="H278">
        <v>-7.6311646633924601</v>
      </c>
      <c r="I278">
        <v>46.593214169902403</v>
      </c>
      <c r="J278">
        <v>-1.2385302663059401</v>
      </c>
      <c r="K278">
        <v>577.033892133363</v>
      </c>
      <c r="L278">
        <v>447.01535854956398</v>
      </c>
      <c r="M278">
        <v>34.7075371156957</v>
      </c>
      <c r="N278">
        <v>0.61607888302501401</v>
      </c>
      <c r="O278">
        <v>19.503730695818099</v>
      </c>
      <c r="P278">
        <v>144.03980520855299</v>
      </c>
      <c r="Q278">
        <v>0.23604825477005101</v>
      </c>
    </row>
    <row r="279" spans="1:17" x14ac:dyDescent="0.3">
      <c r="A279" t="s">
        <v>659</v>
      </c>
      <c r="B279" t="s">
        <v>660</v>
      </c>
      <c r="C279" t="s">
        <v>3141</v>
      </c>
      <c r="D279" t="s">
        <v>202</v>
      </c>
      <c r="E279">
        <v>28257.980000960601</v>
      </c>
      <c r="F279">
        <v>1341.95</v>
      </c>
      <c r="G279">
        <v>-22.925150455248001</v>
      </c>
      <c r="H279">
        <v>3.0699733383504402</v>
      </c>
      <c r="I279">
        <v>10.871644591138301</v>
      </c>
      <c r="J279">
        <v>-4.2639388809825602</v>
      </c>
      <c r="K279">
        <v>1379.6814894886099</v>
      </c>
      <c r="L279">
        <v>1296.3271415311599</v>
      </c>
      <c r="M279">
        <v>34.685596966722102</v>
      </c>
      <c r="N279">
        <v>0.54361449613533097</v>
      </c>
      <c r="O279">
        <v>12.221021647602299</v>
      </c>
      <c r="P279">
        <v>33.786949803100498</v>
      </c>
      <c r="Q279">
        <v>4.6099651384552999E-2</v>
      </c>
    </row>
    <row r="280" spans="1:17" x14ac:dyDescent="0.3">
      <c r="A280" t="s">
        <v>661</v>
      </c>
      <c r="B280" t="s">
        <v>662</v>
      </c>
      <c r="C280" t="s">
        <v>3135</v>
      </c>
      <c r="D280" t="s">
        <v>502</v>
      </c>
      <c r="E280">
        <v>28191.2619008685</v>
      </c>
      <c r="F280">
        <v>863.9</v>
      </c>
      <c r="G280">
        <v>9.8033614457145095</v>
      </c>
      <c r="H280">
        <v>4.9513916370014499</v>
      </c>
      <c r="I280">
        <v>7.8375571900196297</v>
      </c>
      <c r="J280">
        <v>3.3621493226533099</v>
      </c>
      <c r="K280">
        <v>845.38793999533698</v>
      </c>
      <c r="L280">
        <v>778.72027058397703</v>
      </c>
      <c r="M280">
        <v>60.299256557884299</v>
      </c>
      <c r="N280">
        <v>0.64109923809337599</v>
      </c>
      <c r="O280">
        <v>6.7774047922213301</v>
      </c>
      <c r="P280">
        <v>38.991231598423298</v>
      </c>
      <c r="Q280">
        <v>-1.5173434348314E-2</v>
      </c>
    </row>
    <row r="281" spans="1:17" hidden="1" x14ac:dyDescent="0.3">
      <c r="A281" t="s">
        <v>663</v>
      </c>
      <c r="B281" t="s">
        <v>664</v>
      </c>
      <c r="C281" t="s">
        <v>3150</v>
      </c>
      <c r="D281" t="s">
        <v>136</v>
      </c>
      <c r="E281">
        <v>28142.916608118001</v>
      </c>
      <c r="F281">
        <v>1678.85</v>
      </c>
      <c r="G281">
        <v>91.094493650882796</v>
      </c>
      <c r="H281">
        <v>-3.3382848645566301</v>
      </c>
      <c r="I281">
        <v>95.756916852706695</v>
      </c>
      <c r="J281">
        <v>-0.90160278176741804</v>
      </c>
      <c r="K281">
        <v>1640.23179457028</v>
      </c>
      <c r="L281">
        <v>1222.7513910924299</v>
      </c>
      <c r="M281">
        <v>40.372940029825997</v>
      </c>
      <c r="N281">
        <v>0.910295027069142</v>
      </c>
      <c r="O281">
        <v>13.1727075081156</v>
      </c>
      <c r="P281">
        <v>191.391130781914</v>
      </c>
    </row>
    <row r="282" spans="1:17" x14ac:dyDescent="0.3">
      <c r="A282" t="s">
        <v>665</v>
      </c>
      <c r="B282" t="s">
        <v>666</v>
      </c>
      <c r="C282" t="s">
        <v>3133</v>
      </c>
      <c r="D282" t="s">
        <v>451</v>
      </c>
      <c r="E282">
        <v>28094.709855613699</v>
      </c>
      <c r="F282">
        <v>808.15</v>
      </c>
      <c r="G282">
        <v>157.02074080630899</v>
      </c>
      <c r="H282">
        <v>12.682094225914099</v>
      </c>
      <c r="I282">
        <v>17.331076259762099</v>
      </c>
      <c r="J282">
        <v>5.7328368779624599</v>
      </c>
      <c r="K282">
        <v>758.24632364904301</v>
      </c>
      <c r="L282">
        <v>665.72886992723795</v>
      </c>
      <c r="M282">
        <v>73.958497976273307</v>
      </c>
      <c r="N282">
        <v>0.95442667774201295</v>
      </c>
      <c r="O282">
        <v>20.027222669058901</v>
      </c>
      <c r="P282">
        <v>188.625</v>
      </c>
      <c r="Q282">
        <v>0.13348650799936301</v>
      </c>
    </row>
    <row r="283" spans="1:17" hidden="1" x14ac:dyDescent="0.3">
      <c r="A283" t="s">
        <v>667</v>
      </c>
      <c r="B283" t="s">
        <v>668</v>
      </c>
      <c r="C283" t="s">
        <v>3150</v>
      </c>
      <c r="D283" t="s">
        <v>202</v>
      </c>
      <c r="E283">
        <v>27804.055172607299</v>
      </c>
      <c r="F283">
        <v>12494</v>
      </c>
      <c r="G283">
        <v>101.997589966072</v>
      </c>
      <c r="H283">
        <v>-7.8278187238692398</v>
      </c>
      <c r="I283">
        <v>31.320121973539798</v>
      </c>
      <c r="J283">
        <v>-1.52850090204695</v>
      </c>
      <c r="K283">
        <v>13330.3284285963</v>
      </c>
      <c r="L283">
        <v>11368.7907401641</v>
      </c>
      <c r="M283">
        <v>26.3329259830608</v>
      </c>
      <c r="N283">
        <v>1.22946971511057</v>
      </c>
      <c r="O283">
        <v>21.157755722746899</v>
      </c>
      <c r="P283">
        <v>132.97965577041401</v>
      </c>
      <c r="Q283">
        <v>0.17910107140394599</v>
      </c>
    </row>
    <row r="284" spans="1:17" x14ac:dyDescent="0.3">
      <c r="A284" t="s">
        <v>669</v>
      </c>
      <c r="B284" t="s">
        <v>670</v>
      </c>
      <c r="C284" t="s">
        <v>3141</v>
      </c>
      <c r="D284" t="s">
        <v>548</v>
      </c>
      <c r="E284">
        <v>27758.2837097435</v>
      </c>
      <c r="F284">
        <v>63.97</v>
      </c>
      <c r="G284">
        <v>-19.750450289421401</v>
      </c>
      <c r="H284">
        <v>-6.3574841459403801</v>
      </c>
      <c r="I284">
        <v>-14.673595597009401</v>
      </c>
      <c r="J284">
        <v>-0.98637838216759999</v>
      </c>
      <c r="K284">
        <v>66.868197847903602</v>
      </c>
      <c r="L284">
        <v>67.737177060081905</v>
      </c>
      <c r="M284">
        <v>37.385121211871301</v>
      </c>
      <c r="N284">
        <v>0.72716815339874696</v>
      </c>
      <c r="O284">
        <v>25.0586212287009</v>
      </c>
      <c r="P284">
        <v>10.579083837510799</v>
      </c>
      <c r="Q284">
        <v>1.5659967414247002E-2</v>
      </c>
    </row>
    <row r="285" spans="1:17" x14ac:dyDescent="0.3">
      <c r="A285" t="s">
        <v>671</v>
      </c>
      <c r="B285" t="s">
        <v>672</v>
      </c>
      <c r="C285" t="s">
        <v>3135</v>
      </c>
      <c r="D285" t="s">
        <v>502</v>
      </c>
      <c r="E285">
        <v>27513.071060820501</v>
      </c>
      <c r="F285">
        <v>3070.2</v>
      </c>
      <c r="G285">
        <v>-11.2331008918853</v>
      </c>
      <c r="H285">
        <v>23.492277887423299</v>
      </c>
      <c r="I285">
        <v>3.0279158844457301</v>
      </c>
      <c r="J285">
        <v>4.43798614053504</v>
      </c>
      <c r="K285">
        <v>2730.21093299019</v>
      </c>
      <c r="L285">
        <v>2581.6256853765399</v>
      </c>
      <c r="M285">
        <v>60.884389675857101</v>
      </c>
      <c r="N285">
        <v>0.86242843048931905</v>
      </c>
      <c r="O285">
        <v>26.8972705361214</v>
      </c>
      <c r="P285">
        <v>51.6148148148148</v>
      </c>
      <c r="Q285">
        <v>9.2736345070251996E-2</v>
      </c>
    </row>
    <row r="286" spans="1:17" x14ac:dyDescent="0.3">
      <c r="A286" t="s">
        <v>673</v>
      </c>
      <c r="B286" t="s">
        <v>674</v>
      </c>
      <c r="C286" t="s">
        <v>3141</v>
      </c>
      <c r="D286" t="s">
        <v>202</v>
      </c>
      <c r="E286">
        <v>27250.733014208399</v>
      </c>
      <c r="F286">
        <v>14400.9</v>
      </c>
      <c r="G286">
        <v>-34.795187651526597</v>
      </c>
      <c r="H286">
        <v>-3.6929674483563399</v>
      </c>
      <c r="I286">
        <v>-2.3600228443746198</v>
      </c>
      <c r="J286">
        <v>3.02111795272921</v>
      </c>
      <c r="K286">
        <v>15133.7628559771</v>
      </c>
      <c r="L286">
        <v>15146.0507501048</v>
      </c>
      <c r="M286">
        <v>33.3876745642768</v>
      </c>
      <c r="N286">
        <v>0.78058667974016804</v>
      </c>
      <c r="O286">
        <v>26.728190599198602</v>
      </c>
      <c r="P286">
        <v>10.9895953757225</v>
      </c>
      <c r="Q286">
        <v>6.1576685136408002E-2</v>
      </c>
    </row>
    <row r="287" spans="1:17" hidden="1" x14ac:dyDescent="0.3">
      <c r="A287" t="s">
        <v>675</v>
      </c>
      <c r="B287" t="s">
        <v>676</v>
      </c>
      <c r="C287" t="s">
        <v>3150</v>
      </c>
      <c r="D287" t="s">
        <v>51</v>
      </c>
      <c r="E287">
        <v>27206.9936196337</v>
      </c>
      <c r="F287">
        <v>1440.8</v>
      </c>
      <c r="G287">
        <v>-21.9832899019666</v>
      </c>
      <c r="H287">
        <v>3.8571915451604899</v>
      </c>
      <c r="I287">
        <v>-1.51086694931832</v>
      </c>
      <c r="J287">
        <v>2.05845980739802</v>
      </c>
      <c r="K287">
        <v>1413.4338648534299</v>
      </c>
      <c r="M287">
        <v>55.342109904690702</v>
      </c>
      <c r="N287">
        <v>0.55122750170304902</v>
      </c>
      <c r="O287">
        <v>9.6612992781788005</v>
      </c>
      <c r="P287">
        <v>17.616326530612199</v>
      </c>
    </row>
    <row r="288" spans="1:17" x14ac:dyDescent="0.3">
      <c r="A288" t="s">
        <v>677</v>
      </c>
      <c r="B288" t="s">
        <v>678</v>
      </c>
      <c r="C288" t="s">
        <v>3139</v>
      </c>
      <c r="D288" t="s">
        <v>51</v>
      </c>
      <c r="E288">
        <v>27196.009969987699</v>
      </c>
      <c r="F288">
        <v>1646.35</v>
      </c>
      <c r="G288">
        <v>-20.6632331588578</v>
      </c>
      <c r="H288">
        <v>-2.3665372511018798</v>
      </c>
      <c r="I288">
        <v>-11.9280989120571</v>
      </c>
      <c r="J288">
        <v>-0.31675602555737098</v>
      </c>
      <c r="K288">
        <v>1752.7599778433801</v>
      </c>
      <c r="L288">
        <v>1804.09890911501</v>
      </c>
      <c r="M288">
        <v>45.202749464373703</v>
      </c>
      <c r="N288">
        <v>0.49001744728179802</v>
      </c>
      <c r="O288">
        <v>34.901448659155101</v>
      </c>
      <c r="P288">
        <v>10.742272895436001</v>
      </c>
      <c r="Q288">
        <v>-0.113644302859815</v>
      </c>
    </row>
    <row r="289" spans="1:17" x14ac:dyDescent="0.3">
      <c r="A289" t="s">
        <v>679</v>
      </c>
      <c r="B289" t="s">
        <v>680</v>
      </c>
      <c r="C289" t="s">
        <v>3139</v>
      </c>
      <c r="D289" t="s">
        <v>51</v>
      </c>
      <c r="E289">
        <v>26480.216073980901</v>
      </c>
      <c r="F289">
        <v>499.8</v>
      </c>
      <c r="G289">
        <v>11.268125458339499</v>
      </c>
      <c r="H289">
        <v>12.0479401328747</v>
      </c>
      <c r="I289">
        <v>3.4990275686985299</v>
      </c>
      <c r="J289">
        <v>9.0086204704479993</v>
      </c>
      <c r="K289">
        <v>467.974254188256</v>
      </c>
      <c r="L289">
        <v>441.744097271643</v>
      </c>
      <c r="M289">
        <v>61.625757497893403</v>
      </c>
      <c r="N289">
        <v>1.59209243658387</v>
      </c>
      <c r="O289">
        <v>3.6414565826330398</v>
      </c>
      <c r="P289">
        <v>40.137389597644699</v>
      </c>
      <c r="Q289">
        <v>-3.1780495480210003E-2</v>
      </c>
    </row>
    <row r="290" spans="1:17" x14ac:dyDescent="0.3">
      <c r="A290" t="s">
        <v>681</v>
      </c>
      <c r="B290" t="s">
        <v>682</v>
      </c>
      <c r="C290" t="s">
        <v>3144</v>
      </c>
      <c r="D290" t="s">
        <v>438</v>
      </c>
      <c r="E290">
        <v>26377.5562746094</v>
      </c>
      <c r="F290">
        <v>364.65</v>
      </c>
      <c r="G290">
        <v>-37.416950525198502</v>
      </c>
      <c r="H290">
        <v>-10.553943019761199</v>
      </c>
      <c r="I290">
        <v>-26.529958253137401</v>
      </c>
      <c r="J290">
        <v>-3.98071757277966</v>
      </c>
      <c r="K290">
        <v>398.18614531478801</v>
      </c>
      <c r="L290">
        <v>411.50799582852198</v>
      </c>
      <c r="M290">
        <v>10.645268401809499</v>
      </c>
      <c r="N290">
        <v>0.496699729784359</v>
      </c>
      <c r="O290">
        <v>33.8269573563691</v>
      </c>
      <c r="P290">
        <v>4.7092605886575702</v>
      </c>
      <c r="Q290">
        <v>-8.6847541347557997E-2</v>
      </c>
    </row>
    <row r="291" spans="1:17" x14ac:dyDescent="0.3">
      <c r="A291" t="s">
        <v>683</v>
      </c>
      <c r="B291" t="s">
        <v>684</v>
      </c>
      <c r="C291" t="s">
        <v>3146</v>
      </c>
      <c r="D291" t="s">
        <v>265</v>
      </c>
      <c r="E291">
        <v>26241.853486313699</v>
      </c>
      <c r="F291">
        <v>1392.9</v>
      </c>
      <c r="G291">
        <v>2.8410077201418602</v>
      </c>
      <c r="H291">
        <v>-2.3852391778004001</v>
      </c>
      <c r="I291">
        <v>-15.065092170287301</v>
      </c>
      <c r="J291">
        <v>-3.3025255204280599</v>
      </c>
      <c r="K291">
        <v>1477.38754558662</v>
      </c>
      <c r="L291">
        <v>1439.6168089211001</v>
      </c>
      <c r="M291">
        <v>47.046451691335598</v>
      </c>
      <c r="N291">
        <v>0.487001452527768</v>
      </c>
      <c r="O291">
        <v>32.181061095555997</v>
      </c>
      <c r="P291">
        <v>35.813182527301102</v>
      </c>
      <c r="Q291">
        <v>5.2856280105263997E-2</v>
      </c>
    </row>
    <row r="292" spans="1:17" x14ac:dyDescent="0.3">
      <c r="A292" t="s">
        <v>685</v>
      </c>
      <c r="B292" t="s">
        <v>686</v>
      </c>
      <c r="C292" t="s">
        <v>3138</v>
      </c>
      <c r="D292" t="s">
        <v>46</v>
      </c>
      <c r="E292">
        <v>26235.370115366299</v>
      </c>
      <c r="F292">
        <v>99.97</v>
      </c>
      <c r="G292">
        <v>99.386079589518204</v>
      </c>
      <c r="H292">
        <v>-13.028617222378999</v>
      </c>
      <c r="I292">
        <v>0.55737761132222696</v>
      </c>
      <c r="J292">
        <v>4.8669171325768499</v>
      </c>
      <c r="K292">
        <v>109.158182227442</v>
      </c>
      <c r="L292">
        <v>97.898367069811101</v>
      </c>
      <c r="M292">
        <v>40.996430096682602</v>
      </c>
      <c r="N292">
        <v>0.33986455780422897</v>
      </c>
      <c r="O292">
        <v>39.875295922109899</v>
      </c>
      <c r="P292">
        <v>135.03918495297799</v>
      </c>
      <c r="Q292">
        <v>0.118173929292764</v>
      </c>
    </row>
    <row r="293" spans="1:17" x14ac:dyDescent="0.3">
      <c r="A293" t="s">
        <v>687</v>
      </c>
      <c r="B293" t="s">
        <v>688</v>
      </c>
      <c r="C293" t="s">
        <v>3138</v>
      </c>
      <c r="D293" t="s">
        <v>46</v>
      </c>
      <c r="E293">
        <v>26212.113372002899</v>
      </c>
      <c r="F293">
        <v>1002.05</v>
      </c>
      <c r="G293">
        <v>33.253144137073299</v>
      </c>
      <c r="H293">
        <v>1.06947609034584</v>
      </c>
      <c r="I293">
        <v>26.876819961397601</v>
      </c>
      <c r="J293">
        <v>6.7707959014009598</v>
      </c>
      <c r="K293">
        <v>956.38675008453299</v>
      </c>
      <c r="L293">
        <v>836.17565972835803</v>
      </c>
      <c r="M293">
        <v>48.829988468623903</v>
      </c>
      <c r="N293">
        <v>0.224811351781872</v>
      </c>
      <c r="O293">
        <v>6.5815079087869899</v>
      </c>
      <c r="P293">
        <v>82.174347786564795</v>
      </c>
      <c r="Q293">
        <v>7.6967055440851001E-2</v>
      </c>
    </row>
    <row r="294" spans="1:17" x14ac:dyDescent="0.3">
      <c r="A294" t="s">
        <v>689</v>
      </c>
      <c r="B294" t="s">
        <v>690</v>
      </c>
      <c r="C294" t="s">
        <v>3139</v>
      </c>
      <c r="D294" t="s">
        <v>247</v>
      </c>
      <c r="E294">
        <v>25925.861534257499</v>
      </c>
      <c r="F294">
        <v>3087.8</v>
      </c>
      <c r="G294">
        <v>1.7106273259225599</v>
      </c>
      <c r="H294">
        <v>-0.27798805974700402</v>
      </c>
      <c r="I294">
        <v>23.8914263744166</v>
      </c>
      <c r="J294">
        <v>0.955811019394877</v>
      </c>
      <c r="K294">
        <v>3254.4065483412501</v>
      </c>
      <c r="L294">
        <v>2912.2676520771302</v>
      </c>
      <c r="M294">
        <v>26.4356688165634</v>
      </c>
      <c r="N294">
        <v>1.28714113993213</v>
      </c>
      <c r="O294">
        <v>18.3350605609171</v>
      </c>
      <c r="P294">
        <v>58.861964294901398</v>
      </c>
      <c r="Q294">
        <v>-4.2082127937652002E-2</v>
      </c>
    </row>
    <row r="295" spans="1:17" x14ac:dyDescent="0.3">
      <c r="A295" t="s">
        <v>691</v>
      </c>
      <c r="B295" t="s">
        <v>692</v>
      </c>
      <c r="C295" t="s">
        <v>3133</v>
      </c>
      <c r="D295" t="s">
        <v>18</v>
      </c>
      <c r="E295">
        <v>25890.5475832925</v>
      </c>
      <c r="F295">
        <v>151.5</v>
      </c>
      <c r="G295">
        <v>17.822560984923101</v>
      </c>
      <c r="H295">
        <v>-13.9055148608526</v>
      </c>
      <c r="I295">
        <v>-47.884367735677898</v>
      </c>
      <c r="J295">
        <v>-4.4631006523262302</v>
      </c>
      <c r="K295">
        <v>175.598665489338</v>
      </c>
      <c r="L295">
        <v>185.13730846217399</v>
      </c>
      <c r="M295">
        <v>33.298003494756202</v>
      </c>
      <c r="N295">
        <v>1.0891955230435699</v>
      </c>
      <c r="O295">
        <v>90.924092409240899</v>
      </c>
      <c r="P295">
        <v>49.8516320474777</v>
      </c>
      <c r="Q295">
        <v>0.100485782095735</v>
      </c>
    </row>
    <row r="296" spans="1:17" x14ac:dyDescent="0.3">
      <c r="A296" t="s">
        <v>693</v>
      </c>
      <c r="B296" t="s">
        <v>694</v>
      </c>
      <c r="C296" t="s">
        <v>3139</v>
      </c>
      <c r="D296" t="s">
        <v>247</v>
      </c>
      <c r="E296">
        <v>25844.705414677999</v>
      </c>
      <c r="F296">
        <v>1248.2</v>
      </c>
      <c r="G296">
        <v>-2.8767030748377</v>
      </c>
      <c r="H296">
        <v>8.0679970742798606</v>
      </c>
      <c r="I296">
        <v>-8.3564311328737997</v>
      </c>
      <c r="J296">
        <v>2.2295022013217598</v>
      </c>
      <c r="K296">
        <v>1252.2747243326401</v>
      </c>
      <c r="L296">
        <v>1224.73060975915</v>
      </c>
      <c r="M296">
        <v>32.650960951508701</v>
      </c>
      <c r="N296">
        <v>0.66003246531204296</v>
      </c>
      <c r="O296">
        <v>15.7586925172248</v>
      </c>
      <c r="P296">
        <v>26.2082912032356</v>
      </c>
      <c r="Q296">
        <v>0.100281540934556</v>
      </c>
    </row>
    <row r="297" spans="1:17" x14ac:dyDescent="0.3">
      <c r="A297" t="s">
        <v>695</v>
      </c>
      <c r="B297" t="s">
        <v>696</v>
      </c>
      <c r="C297" t="s">
        <v>3146</v>
      </c>
      <c r="D297" t="s">
        <v>470</v>
      </c>
      <c r="E297">
        <v>25787.676845836599</v>
      </c>
      <c r="F297">
        <v>3669.35</v>
      </c>
      <c r="G297">
        <v>4.2142870896456399</v>
      </c>
      <c r="H297">
        <v>5.5593811466154897</v>
      </c>
      <c r="I297">
        <v>7.7359658424216899</v>
      </c>
      <c r="J297">
        <v>2.8511808803844101</v>
      </c>
      <c r="K297">
        <v>3606.4578113325801</v>
      </c>
      <c r="L297">
        <v>3385.7343140825001</v>
      </c>
      <c r="M297">
        <v>60.317639763715597</v>
      </c>
      <c r="N297">
        <v>0.41372413087234</v>
      </c>
      <c r="O297">
        <v>8.42519792333791</v>
      </c>
      <c r="P297">
        <v>42.140228549292999</v>
      </c>
      <c r="Q297">
        <v>0.113745082508135</v>
      </c>
    </row>
    <row r="298" spans="1:17" x14ac:dyDescent="0.3">
      <c r="A298" t="s">
        <v>697</v>
      </c>
      <c r="B298" t="s">
        <v>698</v>
      </c>
      <c r="C298" t="s">
        <v>3146</v>
      </c>
      <c r="D298" t="s">
        <v>265</v>
      </c>
      <c r="E298">
        <v>25497.798798719999</v>
      </c>
      <c r="F298">
        <v>5239.75</v>
      </c>
      <c r="G298">
        <v>-19.719119905305199</v>
      </c>
      <c r="H298">
        <v>0.50686264339006903</v>
      </c>
      <c r="I298">
        <v>3.6146117843161698</v>
      </c>
      <c r="J298">
        <v>-1.15040018267489</v>
      </c>
      <c r="K298">
        <v>5326.1969725338904</v>
      </c>
      <c r="L298">
        <v>5274.2276315403496</v>
      </c>
      <c r="M298">
        <v>34.112665896671899</v>
      </c>
      <c r="N298">
        <v>0.72205094189574004</v>
      </c>
      <c r="O298">
        <v>40.2738680280547</v>
      </c>
      <c r="P298">
        <v>30.196297676730001</v>
      </c>
      <c r="Q298">
        <v>1.2331778667141999E-2</v>
      </c>
    </row>
    <row r="299" spans="1:17" x14ac:dyDescent="0.3">
      <c r="A299" t="s">
        <v>699</v>
      </c>
      <c r="B299" t="s">
        <v>700</v>
      </c>
      <c r="C299" t="s">
        <v>3146</v>
      </c>
      <c r="D299" t="s">
        <v>265</v>
      </c>
      <c r="E299">
        <v>25483.988431666599</v>
      </c>
      <c r="F299">
        <v>3422.25</v>
      </c>
      <c r="G299">
        <v>-9.3973121387400198</v>
      </c>
      <c r="H299">
        <v>-4.0603238363619996</v>
      </c>
      <c r="I299">
        <v>-5.5821896422818096</v>
      </c>
      <c r="J299">
        <v>-0.13030332905855599</v>
      </c>
      <c r="K299">
        <v>3672.76791338574</v>
      </c>
      <c r="L299">
        <v>3618.4230651375101</v>
      </c>
      <c r="M299">
        <v>36.565032053989199</v>
      </c>
      <c r="N299">
        <v>0.57744439225238797</v>
      </c>
      <c r="O299">
        <v>40.781649499598203</v>
      </c>
      <c r="P299">
        <v>35.561497326203202</v>
      </c>
      <c r="Q299">
        <v>6.7517482934238995E-2</v>
      </c>
    </row>
    <row r="300" spans="1:17" x14ac:dyDescent="0.3">
      <c r="A300" t="s">
        <v>701</v>
      </c>
      <c r="B300" t="s">
        <v>702</v>
      </c>
      <c r="C300" t="s">
        <v>3141</v>
      </c>
      <c r="D300" t="s">
        <v>533</v>
      </c>
      <c r="E300">
        <v>25445.755706859502</v>
      </c>
      <c r="F300">
        <v>1405.3</v>
      </c>
      <c r="G300">
        <v>97.061876490685506</v>
      </c>
      <c r="H300">
        <v>3.2725405593815902</v>
      </c>
      <c r="I300">
        <v>18.438500358161502</v>
      </c>
      <c r="J300">
        <v>9.3137296816674002</v>
      </c>
      <c r="K300">
        <v>1387.2513817557101</v>
      </c>
      <c r="L300">
        <v>1240.88313897581</v>
      </c>
      <c r="M300">
        <v>57.937744311736701</v>
      </c>
      <c r="N300">
        <v>1.12030637592842</v>
      </c>
      <c r="O300">
        <v>26.375151213264001</v>
      </c>
      <c r="P300">
        <v>128.133116883116</v>
      </c>
      <c r="Q300">
        <v>7.8345256225372001E-2</v>
      </c>
    </row>
    <row r="301" spans="1:17" x14ac:dyDescent="0.3">
      <c r="A301" t="s">
        <v>703</v>
      </c>
      <c r="B301" t="s">
        <v>704</v>
      </c>
      <c r="C301" t="s">
        <v>3148</v>
      </c>
      <c r="D301" t="s">
        <v>139</v>
      </c>
      <c r="E301">
        <v>25321.543646456699</v>
      </c>
      <c r="F301">
        <v>757.2</v>
      </c>
      <c r="G301">
        <v>188.961978857422</v>
      </c>
      <c r="H301">
        <v>10.4185410707058</v>
      </c>
      <c r="I301">
        <v>103.048998932309</v>
      </c>
      <c r="J301">
        <v>6.6960038884111102</v>
      </c>
      <c r="K301">
        <v>676.36948146286102</v>
      </c>
      <c r="L301">
        <v>502.43935629996099</v>
      </c>
      <c r="M301">
        <v>43.504968945894802</v>
      </c>
      <c r="N301">
        <v>0.66396131490566301</v>
      </c>
      <c r="O301">
        <v>5.15715795034337</v>
      </c>
      <c r="P301">
        <v>228.78853669127199</v>
      </c>
      <c r="Q301">
        <v>0.25697225957822301</v>
      </c>
    </row>
    <row r="302" spans="1:17" x14ac:dyDescent="0.3">
      <c r="A302" t="s">
        <v>705</v>
      </c>
      <c r="B302" t="s">
        <v>706</v>
      </c>
      <c r="C302" t="s">
        <v>3145</v>
      </c>
      <c r="D302" t="s">
        <v>307</v>
      </c>
      <c r="E302">
        <v>25232.909839691401</v>
      </c>
      <c r="F302">
        <v>2045.3</v>
      </c>
      <c r="G302">
        <v>-1.16220894060581</v>
      </c>
      <c r="H302">
        <v>-7.4702339188793401</v>
      </c>
      <c r="I302">
        <v>29.7409462816636</v>
      </c>
      <c r="J302">
        <v>-11.8118008872601</v>
      </c>
      <c r="K302">
        <v>2176.28341992491</v>
      </c>
      <c r="L302">
        <v>1871.8704237019399</v>
      </c>
      <c r="M302">
        <v>12.584999510783399</v>
      </c>
      <c r="N302">
        <v>0.92707327757297697</v>
      </c>
      <c r="O302">
        <v>19.772160563242501</v>
      </c>
      <c r="P302">
        <v>72.439086080431593</v>
      </c>
      <c r="Q302">
        <v>-4.6094136338482999E-2</v>
      </c>
    </row>
    <row r="303" spans="1:17" x14ac:dyDescent="0.3">
      <c r="A303" t="s">
        <v>707</v>
      </c>
      <c r="B303" t="s">
        <v>708</v>
      </c>
      <c r="C303" t="s">
        <v>3145</v>
      </c>
      <c r="D303" t="s">
        <v>307</v>
      </c>
      <c r="E303">
        <v>25161.021416768399</v>
      </c>
      <c r="F303">
        <v>392.15</v>
      </c>
      <c r="G303">
        <v>13.733167671107999</v>
      </c>
      <c r="H303">
        <v>-0.18993968717277099</v>
      </c>
      <c r="I303">
        <v>13.496977356106299</v>
      </c>
      <c r="J303">
        <v>-1.52360079385087</v>
      </c>
      <c r="K303">
        <v>421.645577206795</v>
      </c>
      <c r="L303">
        <v>388.85051356606999</v>
      </c>
      <c r="M303">
        <v>27.026225446410301</v>
      </c>
      <c r="N303">
        <v>0.72184993812671705</v>
      </c>
      <c r="O303">
        <v>23.422159887797999</v>
      </c>
      <c r="P303">
        <v>50.105263157894697</v>
      </c>
      <c r="Q303">
        <v>-6.0237435549645002E-2</v>
      </c>
    </row>
    <row r="304" spans="1:17" x14ac:dyDescent="0.3">
      <c r="A304" t="s">
        <v>709</v>
      </c>
      <c r="B304" t="s">
        <v>710</v>
      </c>
      <c r="C304" t="s">
        <v>3139</v>
      </c>
      <c r="D304" t="s">
        <v>51</v>
      </c>
      <c r="E304">
        <v>25122.5408557386</v>
      </c>
      <c r="F304">
        <v>1426.9</v>
      </c>
      <c r="G304">
        <v>64.430558734869294</v>
      </c>
      <c r="H304">
        <v>4.4287679631229198</v>
      </c>
      <c r="I304">
        <v>33.598252397991402</v>
      </c>
      <c r="J304">
        <v>3.2306923657826401</v>
      </c>
      <c r="K304">
        <v>1401.8110706410801</v>
      </c>
      <c r="L304">
        <v>1210.3259155332901</v>
      </c>
      <c r="M304">
        <v>55.331545093972501</v>
      </c>
      <c r="N304">
        <v>0.415710560655973</v>
      </c>
      <c r="O304">
        <v>14.8643913378653</v>
      </c>
      <c r="P304">
        <v>97.031206848936705</v>
      </c>
      <c r="Q304">
        <v>4.5351745974741002E-2</v>
      </c>
    </row>
    <row r="305" spans="1:17" x14ac:dyDescent="0.3">
      <c r="A305" t="s">
        <v>711</v>
      </c>
      <c r="B305" t="s">
        <v>712</v>
      </c>
      <c r="C305" t="s">
        <v>3135</v>
      </c>
      <c r="D305" t="s">
        <v>571</v>
      </c>
      <c r="E305">
        <v>25122.424576325899</v>
      </c>
      <c r="F305">
        <v>968.15</v>
      </c>
      <c r="G305">
        <v>7.6995382682119198</v>
      </c>
      <c r="H305">
        <v>4.2383051601293102</v>
      </c>
      <c r="I305">
        <v>13.955980480188501</v>
      </c>
      <c r="J305">
        <v>-2.36815066464793</v>
      </c>
      <c r="K305">
        <v>941.90673944441403</v>
      </c>
      <c r="L305">
        <v>838.31066214714497</v>
      </c>
      <c r="M305">
        <v>45.74234320747</v>
      </c>
      <c r="N305">
        <v>0.68316560113021496</v>
      </c>
      <c r="O305">
        <v>24.174972886432801</v>
      </c>
      <c r="P305">
        <v>60.289735099337697</v>
      </c>
      <c r="Q305">
        <v>8.8891673872651997E-2</v>
      </c>
    </row>
    <row r="306" spans="1:17" x14ac:dyDescent="0.3">
      <c r="A306" t="s">
        <v>713</v>
      </c>
      <c r="B306" t="s">
        <v>714</v>
      </c>
      <c r="C306" t="s">
        <v>3140</v>
      </c>
      <c r="D306" t="s">
        <v>57</v>
      </c>
      <c r="E306">
        <v>25072.799852035499</v>
      </c>
      <c r="F306">
        <v>190.69</v>
      </c>
      <c r="G306">
        <v>98.751252823664004</v>
      </c>
      <c r="H306">
        <v>0.20138304947730401</v>
      </c>
      <c r="I306">
        <v>17.3605493488751</v>
      </c>
      <c r="J306">
        <v>0.170234593275602</v>
      </c>
      <c r="K306">
        <v>187.783576554994</v>
      </c>
      <c r="L306">
        <v>160.73701993687499</v>
      </c>
      <c r="M306">
        <v>42.103344591442998</v>
      </c>
      <c r="N306">
        <v>0.41485367005381601</v>
      </c>
      <c r="O306">
        <v>11.432167392102301</v>
      </c>
      <c r="P306">
        <v>128.09808612440099</v>
      </c>
      <c r="Q306">
        <v>8.5246172573852003E-2</v>
      </c>
    </row>
    <row r="307" spans="1:17" x14ac:dyDescent="0.3">
      <c r="A307" t="s">
        <v>715</v>
      </c>
      <c r="B307" t="s">
        <v>716</v>
      </c>
      <c r="C307" t="s">
        <v>3135</v>
      </c>
      <c r="D307" t="s">
        <v>397</v>
      </c>
      <c r="E307">
        <v>25004.538813508199</v>
      </c>
      <c r="F307">
        <v>7093.45</v>
      </c>
      <c r="G307">
        <v>116.953079808288</v>
      </c>
      <c r="H307">
        <v>10.9799036346318</v>
      </c>
      <c r="I307">
        <v>26.261063916654901</v>
      </c>
      <c r="J307">
        <v>0.216759839738147</v>
      </c>
      <c r="K307">
        <v>6576.5179872639201</v>
      </c>
      <c r="L307">
        <v>5308.23206146763</v>
      </c>
      <c r="M307">
        <v>48.410576160680201</v>
      </c>
      <c r="N307">
        <v>1.00280126726104</v>
      </c>
      <c r="O307">
        <v>4.25815364878867</v>
      </c>
      <c r="P307">
        <v>170.881942985889</v>
      </c>
    </row>
    <row r="308" spans="1:17" x14ac:dyDescent="0.3">
      <c r="A308" t="s">
        <v>717</v>
      </c>
      <c r="B308" t="s">
        <v>718</v>
      </c>
      <c r="C308" t="s">
        <v>3146</v>
      </c>
      <c r="D308" t="s">
        <v>265</v>
      </c>
      <c r="E308">
        <v>24502.8873021123</v>
      </c>
      <c r="F308">
        <v>2251.85</v>
      </c>
      <c r="G308">
        <v>-22.781292652481898</v>
      </c>
      <c r="H308">
        <v>-2.3942542534395299</v>
      </c>
      <c r="I308">
        <v>-1.52145182179654</v>
      </c>
      <c r="J308">
        <v>2.3467977281353698</v>
      </c>
      <c r="K308">
        <v>2369.7911564071201</v>
      </c>
      <c r="L308">
        <v>2360.4972447054702</v>
      </c>
      <c r="M308">
        <v>31.964819183612999</v>
      </c>
      <c r="N308">
        <v>1.75907756946566</v>
      </c>
      <c r="O308">
        <v>31.447476519306299</v>
      </c>
      <c r="P308">
        <v>20.085857508532399</v>
      </c>
      <c r="Q308">
        <v>1.3175050625484E-2</v>
      </c>
    </row>
    <row r="309" spans="1:17" hidden="1" x14ac:dyDescent="0.3">
      <c r="A309" t="s">
        <v>719</v>
      </c>
      <c r="B309" t="s">
        <v>720</v>
      </c>
      <c r="C309" t="s">
        <v>3150</v>
      </c>
      <c r="D309" t="s">
        <v>125</v>
      </c>
      <c r="E309">
        <v>24228.421555659901</v>
      </c>
      <c r="F309">
        <v>1110.5999999999999</v>
      </c>
      <c r="G309">
        <v>-29.437167019309001</v>
      </c>
      <c r="H309">
        <v>-3.9653678964338801</v>
      </c>
      <c r="I309">
        <v>-5.8661997622162403</v>
      </c>
      <c r="J309">
        <v>-0.40512732860858203</v>
      </c>
      <c r="K309">
        <v>1154.55673811627</v>
      </c>
      <c r="L309">
        <v>1135.9721948232</v>
      </c>
      <c r="M309">
        <v>28.524022952351299</v>
      </c>
      <c r="N309">
        <v>0.36630618069538901</v>
      </c>
      <c r="O309">
        <v>26.057986673869902</v>
      </c>
      <c r="P309">
        <v>15.693525704463701</v>
      </c>
      <c r="Q309">
        <v>-7.4032275093378994E-2</v>
      </c>
    </row>
    <row r="310" spans="1:17" hidden="1" x14ac:dyDescent="0.3">
      <c r="A310" t="s">
        <v>721</v>
      </c>
      <c r="B310" t="s">
        <v>722</v>
      </c>
      <c r="C310" t="s">
        <v>3146</v>
      </c>
      <c r="D310" t="s">
        <v>723</v>
      </c>
      <c r="E310">
        <v>23836.5125895083</v>
      </c>
      <c r="F310">
        <v>1078.4000000000001</v>
      </c>
      <c r="G310">
        <v>120.374087826848</v>
      </c>
      <c r="H310">
        <v>-3.44013429581153</v>
      </c>
      <c r="I310">
        <v>22.065936494646799</v>
      </c>
      <c r="J310">
        <v>2.2735076521451498</v>
      </c>
      <c r="K310">
        <v>1111.07912022404</v>
      </c>
      <c r="M310">
        <v>43.516794327078799</v>
      </c>
      <c r="N310">
        <v>0.40894532607504303</v>
      </c>
      <c r="O310">
        <v>34.453820474777402</v>
      </c>
      <c r="P310">
        <v>193.04347826086899</v>
      </c>
    </row>
    <row r="311" spans="1:17" x14ac:dyDescent="0.3">
      <c r="A311" t="s">
        <v>724</v>
      </c>
      <c r="B311" t="s">
        <v>725</v>
      </c>
      <c r="C311" t="s">
        <v>3135</v>
      </c>
      <c r="D311" t="s">
        <v>397</v>
      </c>
      <c r="E311">
        <v>23823.391598917799</v>
      </c>
      <c r="F311">
        <v>1065.95</v>
      </c>
      <c r="G311">
        <v>-17.7295366363449</v>
      </c>
      <c r="H311">
        <v>1.70045094484342</v>
      </c>
      <c r="I311">
        <v>5.5198779695808096</v>
      </c>
      <c r="J311">
        <v>-5.6569222572261699E-2</v>
      </c>
      <c r="K311">
        <v>1047.5123344449701</v>
      </c>
      <c r="L311">
        <v>977.36041835511401</v>
      </c>
      <c r="M311">
        <v>60.395379340728901</v>
      </c>
      <c r="N311">
        <v>0.76950962628800501</v>
      </c>
      <c r="O311">
        <v>7.3033444345419403</v>
      </c>
      <c r="P311">
        <v>44.712191148520198</v>
      </c>
      <c r="Q311">
        <v>-6.7448507393843005E-2</v>
      </c>
    </row>
    <row r="312" spans="1:17" x14ac:dyDescent="0.3">
      <c r="A312" t="s">
        <v>726</v>
      </c>
      <c r="B312" t="s">
        <v>727</v>
      </c>
      <c r="C312" t="s">
        <v>3146</v>
      </c>
      <c r="D312" t="s">
        <v>117</v>
      </c>
      <c r="E312">
        <v>23584.851419515999</v>
      </c>
      <c r="F312">
        <v>840.6</v>
      </c>
      <c r="G312">
        <v>66.210503425645697</v>
      </c>
      <c r="H312">
        <v>-1.2384999334709399</v>
      </c>
      <c r="I312">
        <v>27.8113324596745</v>
      </c>
      <c r="J312">
        <v>2.4562904437059601</v>
      </c>
      <c r="K312">
        <v>845.98574140761104</v>
      </c>
      <c r="L312">
        <v>714.500910439942</v>
      </c>
      <c r="M312">
        <v>42.3169525667819</v>
      </c>
      <c r="N312">
        <v>0.35633948072035898</v>
      </c>
      <c r="O312">
        <v>13.8353556983107</v>
      </c>
      <c r="P312">
        <v>97.834784655212999</v>
      </c>
      <c r="Q312">
        <v>0.10396910913051401</v>
      </c>
    </row>
    <row r="313" spans="1:17" x14ac:dyDescent="0.3">
      <c r="A313" t="s">
        <v>728</v>
      </c>
      <c r="B313" t="s">
        <v>729</v>
      </c>
      <c r="C313" t="s">
        <v>3136</v>
      </c>
      <c r="D313" t="s">
        <v>730</v>
      </c>
      <c r="E313">
        <v>23546.791969778998</v>
      </c>
      <c r="F313">
        <v>1369.6</v>
      </c>
      <c r="G313">
        <v>33.690308377402602</v>
      </c>
      <c r="H313">
        <v>17.1472399899239</v>
      </c>
      <c r="I313">
        <v>15.6804066221626</v>
      </c>
      <c r="J313">
        <v>2.8474244665410202</v>
      </c>
      <c r="K313">
        <v>1248.90224697651</v>
      </c>
      <c r="L313">
        <v>1130.43486751976</v>
      </c>
      <c r="M313">
        <v>52.909733093284999</v>
      </c>
      <c r="N313">
        <v>3.5958125144536401</v>
      </c>
      <c r="O313">
        <v>9.1559579439252303</v>
      </c>
      <c r="P313">
        <v>110.303262955854</v>
      </c>
      <c r="Q313">
        <v>0.107179069291174</v>
      </c>
    </row>
    <row r="314" spans="1:17" x14ac:dyDescent="0.3">
      <c r="A314" t="s">
        <v>731</v>
      </c>
      <c r="B314" t="s">
        <v>732</v>
      </c>
      <c r="C314" t="s">
        <v>3144</v>
      </c>
      <c r="D314" t="s">
        <v>733</v>
      </c>
      <c r="E314">
        <v>23442.204154539799</v>
      </c>
      <c r="F314">
        <v>339.45</v>
      </c>
      <c r="G314">
        <v>89.745007013787102</v>
      </c>
      <c r="H314">
        <v>14.7020525234348</v>
      </c>
      <c r="I314">
        <v>53.893970123948897</v>
      </c>
      <c r="J314">
        <v>1.92808182424111</v>
      </c>
      <c r="K314">
        <v>317.65397470260098</v>
      </c>
      <c r="L314">
        <v>255.01540143512199</v>
      </c>
      <c r="M314">
        <v>51.428715497488398</v>
      </c>
      <c r="N314">
        <v>1.0740423042809299</v>
      </c>
      <c r="O314">
        <v>11.356606274856301</v>
      </c>
      <c r="P314">
        <v>120.136186770428</v>
      </c>
      <c r="Q314">
        <v>5.6452929718233999E-2</v>
      </c>
    </row>
    <row r="315" spans="1:17" x14ac:dyDescent="0.3">
      <c r="A315" t="s">
        <v>734</v>
      </c>
      <c r="B315" t="s">
        <v>735</v>
      </c>
      <c r="C315" t="s">
        <v>3139</v>
      </c>
      <c r="D315" t="s">
        <v>51</v>
      </c>
      <c r="E315">
        <v>23316.4661608182</v>
      </c>
      <c r="F315">
        <v>5159.3999999999996</v>
      </c>
      <c r="G315">
        <v>4.8722159558945997</v>
      </c>
      <c r="H315">
        <v>-5.3232072385656499</v>
      </c>
      <c r="I315">
        <v>13.112985545653499</v>
      </c>
      <c r="J315">
        <v>-5.4602746066117298</v>
      </c>
      <c r="K315">
        <v>5547.1697547700596</v>
      </c>
      <c r="L315">
        <v>5058.1690849949</v>
      </c>
      <c r="M315">
        <v>16.549978688614999</v>
      </c>
      <c r="N315">
        <v>0.39686500690424498</v>
      </c>
      <c r="O315">
        <v>25.036825987517901</v>
      </c>
      <c r="P315">
        <v>34.010389610389602</v>
      </c>
      <c r="Q315">
        <v>-5.0215321344894003E-2</v>
      </c>
    </row>
    <row r="316" spans="1:17" x14ac:dyDescent="0.3">
      <c r="A316" t="s">
        <v>736</v>
      </c>
      <c r="B316" t="s">
        <v>737</v>
      </c>
      <c r="C316" t="s">
        <v>3149</v>
      </c>
      <c r="D316" t="s">
        <v>158</v>
      </c>
      <c r="E316">
        <v>23082.7125524603</v>
      </c>
      <c r="F316">
        <v>7851.95</v>
      </c>
      <c r="G316">
        <v>-3.4818174152920899E-2</v>
      </c>
      <c r="H316">
        <v>7.3647882531654201</v>
      </c>
      <c r="I316">
        <v>23.369349876970102</v>
      </c>
      <c r="J316">
        <v>1.33257589840283</v>
      </c>
      <c r="K316">
        <v>7676.5370611200697</v>
      </c>
      <c r="L316">
        <v>7129.2094234290898</v>
      </c>
      <c r="M316">
        <v>52.969958345830797</v>
      </c>
      <c r="N316">
        <v>1.23137099681687</v>
      </c>
      <c r="O316">
        <v>4.1779430587306203</v>
      </c>
      <c r="P316">
        <v>51.732900470544998</v>
      </c>
      <c r="Q316">
        <v>-7.3799781445680002E-2</v>
      </c>
    </row>
    <row r="317" spans="1:17" x14ac:dyDescent="0.3">
      <c r="A317" t="s">
        <v>738</v>
      </c>
      <c r="B317" t="s">
        <v>739</v>
      </c>
      <c r="C317" t="s">
        <v>3145</v>
      </c>
      <c r="D317" t="s">
        <v>94</v>
      </c>
      <c r="E317">
        <v>23042.186850666199</v>
      </c>
      <c r="F317">
        <v>287</v>
      </c>
      <c r="G317">
        <v>-36.894069691815297</v>
      </c>
      <c r="H317">
        <v>-2.23164945574131</v>
      </c>
      <c r="I317">
        <v>-7.1861882933343901</v>
      </c>
      <c r="J317">
        <v>3.6922738082662199</v>
      </c>
      <c r="K317">
        <v>291.01300831509599</v>
      </c>
      <c r="L317">
        <v>293.16321100383698</v>
      </c>
      <c r="M317">
        <v>52.193334328675903</v>
      </c>
      <c r="N317">
        <v>0.67087457660938199</v>
      </c>
      <c r="O317">
        <v>24.494773519163701</v>
      </c>
      <c r="P317">
        <v>13.956720270001901</v>
      </c>
      <c r="Q317">
        <v>-9.3836549819315995E-2</v>
      </c>
    </row>
    <row r="318" spans="1:17" hidden="1" x14ac:dyDescent="0.3">
      <c r="A318" t="s">
        <v>740</v>
      </c>
      <c r="B318" t="s">
        <v>741</v>
      </c>
      <c r="C318" t="s">
        <v>3150</v>
      </c>
      <c r="D318" t="s">
        <v>742</v>
      </c>
      <c r="E318">
        <v>23025.673136879999</v>
      </c>
      <c r="F318">
        <v>93.5</v>
      </c>
      <c r="G318">
        <v>46.890705657253498</v>
      </c>
      <c r="H318">
        <v>-3.6107281754838301</v>
      </c>
      <c r="I318">
        <v>-1.4250267605976199</v>
      </c>
      <c r="J318">
        <v>-0.53263453997240295</v>
      </c>
      <c r="K318">
        <v>96.6591786378319</v>
      </c>
      <c r="L318">
        <v>88.674048145116004</v>
      </c>
      <c r="M318">
        <v>50.681017208567297</v>
      </c>
      <c r="N318">
        <v>0.73726058529523697</v>
      </c>
      <c r="O318">
        <v>14.0106951871657</v>
      </c>
      <c r="P318">
        <v>77.486712224753205</v>
      </c>
      <c r="Q318">
        <v>2.0612820630179999E-2</v>
      </c>
    </row>
    <row r="319" spans="1:17" x14ac:dyDescent="0.3">
      <c r="A319" t="s">
        <v>743</v>
      </c>
      <c r="B319" t="s">
        <v>744</v>
      </c>
      <c r="C319" t="s">
        <v>3135</v>
      </c>
      <c r="D319" t="s">
        <v>218</v>
      </c>
      <c r="E319">
        <v>22911.854413824702</v>
      </c>
      <c r="F319">
        <v>808.2</v>
      </c>
      <c r="G319">
        <v>53.4641510081441</v>
      </c>
      <c r="H319">
        <v>16.683700567911298</v>
      </c>
      <c r="I319">
        <v>39.373741194098002</v>
      </c>
      <c r="J319">
        <v>7.75087462511559</v>
      </c>
      <c r="K319">
        <v>733.22694259393404</v>
      </c>
      <c r="L319">
        <v>631.11954872299395</v>
      </c>
      <c r="M319">
        <v>60.817364323763499</v>
      </c>
      <c r="N319">
        <v>0.765306475656093</v>
      </c>
      <c r="O319">
        <v>0.79806978470675605</v>
      </c>
      <c r="P319">
        <v>85.750402206389296</v>
      </c>
      <c r="Q319">
        <v>-4.4467638298830003E-3</v>
      </c>
    </row>
    <row r="320" spans="1:17" x14ac:dyDescent="0.3">
      <c r="A320" t="s">
        <v>745</v>
      </c>
      <c r="B320" t="s">
        <v>746</v>
      </c>
      <c r="C320" t="s">
        <v>3147</v>
      </c>
      <c r="D320" t="s">
        <v>268</v>
      </c>
      <c r="E320">
        <v>22786.247320950901</v>
      </c>
      <c r="F320">
        <v>378.25</v>
      </c>
      <c r="G320">
        <v>39.413571968171901</v>
      </c>
      <c r="H320">
        <v>1.94672257719785</v>
      </c>
      <c r="I320">
        <v>-26.5485881210804</v>
      </c>
      <c r="J320">
        <v>-2.6063085834641599</v>
      </c>
      <c r="K320">
        <v>387.44178740321598</v>
      </c>
      <c r="L320">
        <v>380.44174084625701</v>
      </c>
      <c r="M320">
        <v>27.7109716225164</v>
      </c>
      <c r="N320">
        <v>0.59007914291207997</v>
      </c>
      <c r="O320">
        <v>32.769332452081898</v>
      </c>
      <c r="P320">
        <v>70.921825576140904</v>
      </c>
      <c r="Q320">
        <v>0.107407907395805</v>
      </c>
    </row>
    <row r="321" spans="1:17" x14ac:dyDescent="0.3">
      <c r="A321" t="s">
        <v>747</v>
      </c>
      <c r="B321" t="s">
        <v>748</v>
      </c>
      <c r="C321" t="s">
        <v>3139</v>
      </c>
      <c r="D321" t="s">
        <v>51</v>
      </c>
      <c r="E321">
        <v>22184.014081274701</v>
      </c>
      <c r="F321">
        <v>1127.05</v>
      </c>
      <c r="G321">
        <v>30.180635379040499</v>
      </c>
      <c r="H321">
        <v>-1.18608439252835</v>
      </c>
      <c r="I321">
        <v>5.7929169358978898</v>
      </c>
      <c r="J321">
        <v>5.3402459566658704</v>
      </c>
      <c r="K321">
        <v>1134.43529306346</v>
      </c>
      <c r="L321">
        <v>1025.9252575353701</v>
      </c>
      <c r="M321">
        <v>38.177527248383399</v>
      </c>
      <c r="N321">
        <v>0.33768097138256598</v>
      </c>
      <c r="O321">
        <v>15.691406769885999</v>
      </c>
      <c r="P321">
        <v>59.120429196667999</v>
      </c>
      <c r="Q321">
        <v>2.2422983435762E-2</v>
      </c>
    </row>
    <row r="322" spans="1:17" x14ac:dyDescent="0.3">
      <c r="A322" t="s">
        <v>749</v>
      </c>
      <c r="B322" t="s">
        <v>750</v>
      </c>
      <c r="C322" t="s">
        <v>3139</v>
      </c>
      <c r="D322" t="s">
        <v>247</v>
      </c>
      <c r="E322">
        <v>22137.028337150401</v>
      </c>
      <c r="F322">
        <v>444.9</v>
      </c>
      <c r="G322">
        <v>6.8478908938937799</v>
      </c>
      <c r="H322">
        <v>13.190048587853299</v>
      </c>
      <c r="I322">
        <v>22.039069437102501</v>
      </c>
      <c r="J322">
        <v>0.70704263604617601</v>
      </c>
      <c r="K322">
        <v>415.70861644611398</v>
      </c>
      <c r="L322">
        <v>389.83773007289</v>
      </c>
      <c r="M322">
        <v>57.529797519118198</v>
      </c>
      <c r="N322">
        <v>1.9028335385805699</v>
      </c>
      <c r="O322">
        <v>25.421443020903499</v>
      </c>
      <c r="P322">
        <v>43.008678881388597</v>
      </c>
      <c r="Q322">
        <v>0.12550151976239399</v>
      </c>
    </row>
    <row r="323" spans="1:17" x14ac:dyDescent="0.3">
      <c r="A323" t="s">
        <v>751</v>
      </c>
      <c r="B323" t="s">
        <v>752</v>
      </c>
      <c r="C323" t="s">
        <v>3146</v>
      </c>
      <c r="D323" t="s">
        <v>161</v>
      </c>
      <c r="E323">
        <v>21988.9335323468</v>
      </c>
      <c r="F323">
        <v>705.3</v>
      </c>
      <c r="G323">
        <v>68.553796190745103</v>
      </c>
      <c r="H323">
        <v>5.7713218420719397</v>
      </c>
      <c r="I323">
        <v>18.518156546082501</v>
      </c>
      <c r="J323">
        <v>-3.2998431631225502</v>
      </c>
      <c r="K323">
        <v>717.89166785173097</v>
      </c>
      <c r="L323">
        <v>614.19977592437795</v>
      </c>
      <c r="M323">
        <v>31.705517850712798</v>
      </c>
      <c r="N323">
        <v>0.42724766800758701</v>
      </c>
      <c r="O323">
        <v>19.658301432014699</v>
      </c>
      <c r="P323">
        <v>101.312972741544</v>
      </c>
      <c r="Q323">
        <v>0.130015733437951</v>
      </c>
    </row>
    <row r="324" spans="1:17" x14ac:dyDescent="0.3">
      <c r="A324" t="s">
        <v>753</v>
      </c>
      <c r="B324" t="s">
        <v>754</v>
      </c>
      <c r="C324" t="s">
        <v>3133</v>
      </c>
      <c r="D324" t="s">
        <v>194</v>
      </c>
      <c r="E324">
        <v>21948.503700243698</v>
      </c>
      <c r="F324">
        <v>390.9</v>
      </c>
      <c r="G324">
        <v>22.819464168183298</v>
      </c>
      <c r="H324">
        <v>-3.2073275130722498</v>
      </c>
      <c r="I324">
        <v>25.373083883632201</v>
      </c>
      <c r="J324">
        <v>-0.85669746419715798</v>
      </c>
      <c r="K324">
        <v>393.12949972810202</v>
      </c>
      <c r="L324">
        <v>352.391094370063</v>
      </c>
      <c r="M324">
        <v>36.1541144681932</v>
      </c>
      <c r="N324">
        <v>0.17690837527912001</v>
      </c>
      <c r="O324">
        <v>20.158608339728801</v>
      </c>
      <c r="P324">
        <v>53.595284872298599</v>
      </c>
      <c r="Q324">
        <v>9.4704255248360004E-3</v>
      </c>
    </row>
    <row r="325" spans="1:17" x14ac:dyDescent="0.3">
      <c r="A325" t="s">
        <v>755</v>
      </c>
      <c r="B325" t="s">
        <v>756</v>
      </c>
      <c r="C325" t="s">
        <v>3135</v>
      </c>
      <c r="D325" t="s">
        <v>397</v>
      </c>
      <c r="E325">
        <v>21894.9169967001</v>
      </c>
      <c r="F325">
        <v>4518.7</v>
      </c>
      <c r="G325">
        <v>73.962351608696494</v>
      </c>
      <c r="H325">
        <v>5.8623441119570998</v>
      </c>
      <c r="I325">
        <v>29.016880434233901</v>
      </c>
      <c r="J325">
        <v>-2.15003282110764</v>
      </c>
      <c r="K325">
        <v>4408.8148999315599</v>
      </c>
      <c r="L325">
        <v>3783.8528073819498</v>
      </c>
      <c r="M325">
        <v>43.804370558051801</v>
      </c>
      <c r="N325">
        <v>0.71431938516026705</v>
      </c>
      <c r="O325">
        <v>9.9840662137340406</v>
      </c>
      <c r="P325">
        <v>102.632286995515</v>
      </c>
      <c r="Q325">
        <v>2.9570797894545E-2</v>
      </c>
    </row>
    <row r="326" spans="1:17" x14ac:dyDescent="0.3">
      <c r="A326" t="s">
        <v>757</v>
      </c>
      <c r="B326" t="s">
        <v>758</v>
      </c>
      <c r="C326" t="s">
        <v>3146</v>
      </c>
      <c r="D326" t="s">
        <v>759</v>
      </c>
      <c r="E326">
        <v>21888.539490749299</v>
      </c>
      <c r="F326">
        <v>522.65</v>
      </c>
      <c r="G326">
        <v>42.809932577769402</v>
      </c>
      <c r="H326">
        <v>5.7373230967208704</v>
      </c>
      <c r="I326">
        <v>19.031338739520599</v>
      </c>
      <c r="J326">
        <v>7.6240820697032703</v>
      </c>
      <c r="K326">
        <v>519.24327343054097</v>
      </c>
      <c r="L326">
        <v>489.266781443458</v>
      </c>
      <c r="M326">
        <v>49.285371593323099</v>
      </c>
      <c r="N326">
        <v>1.2368951418365099</v>
      </c>
      <c r="O326">
        <v>43.135941834879901</v>
      </c>
      <c r="P326">
        <v>73.926788685524102</v>
      </c>
      <c r="Q326">
        <v>0.23900323991281999</v>
      </c>
    </row>
    <row r="327" spans="1:17" x14ac:dyDescent="0.3">
      <c r="A327" t="s">
        <v>760</v>
      </c>
      <c r="B327" t="s">
        <v>761</v>
      </c>
      <c r="C327" t="s">
        <v>3139</v>
      </c>
      <c r="D327" t="s">
        <v>247</v>
      </c>
      <c r="E327">
        <v>21798.6435005858</v>
      </c>
      <c r="F327">
        <v>541.45000000000005</v>
      </c>
      <c r="G327">
        <v>16.345908951275799</v>
      </c>
      <c r="H327">
        <v>2.89858682425495</v>
      </c>
      <c r="I327">
        <v>28.935835000162601</v>
      </c>
      <c r="J327">
        <v>4.6719548377227298</v>
      </c>
      <c r="K327">
        <v>523.45521984071502</v>
      </c>
      <c r="L327">
        <v>456.905149552095</v>
      </c>
      <c r="M327">
        <v>53.1380023896061</v>
      </c>
      <c r="N327">
        <v>0.38820728400598697</v>
      </c>
      <c r="O327">
        <v>7.1197709853171904</v>
      </c>
      <c r="P327">
        <v>54.7</v>
      </c>
      <c r="Q327">
        <v>0.109134190165965</v>
      </c>
    </row>
    <row r="328" spans="1:17" x14ac:dyDescent="0.3">
      <c r="A328" t="s">
        <v>762</v>
      </c>
      <c r="B328" t="s">
        <v>763</v>
      </c>
      <c r="C328" t="s">
        <v>3136</v>
      </c>
      <c r="D328" t="s">
        <v>730</v>
      </c>
      <c r="E328">
        <v>21749.564301947401</v>
      </c>
      <c r="F328">
        <v>227.88</v>
      </c>
      <c r="G328">
        <v>-42.273211143012702</v>
      </c>
      <c r="H328">
        <v>-6.9190663115045199</v>
      </c>
      <c r="I328">
        <v>-32.7545185367944</v>
      </c>
      <c r="J328">
        <v>1.12766573927219</v>
      </c>
      <c r="K328">
        <v>256.01421607082602</v>
      </c>
      <c r="L328">
        <v>270.43368781461498</v>
      </c>
      <c r="M328">
        <v>47.499562047183801</v>
      </c>
      <c r="N328">
        <v>1.05033524374995</v>
      </c>
      <c r="O328">
        <v>68.641390205371195</v>
      </c>
      <c r="P328">
        <v>8.5142857142857196</v>
      </c>
      <c r="Q328">
        <v>6.3298080223895006E-2</v>
      </c>
    </row>
    <row r="329" spans="1:17" x14ac:dyDescent="0.3">
      <c r="A329" t="s">
        <v>764</v>
      </c>
      <c r="B329" t="s">
        <v>765</v>
      </c>
      <c r="C329" t="s">
        <v>3134</v>
      </c>
      <c r="D329" t="s">
        <v>766</v>
      </c>
      <c r="E329">
        <v>21571.513318339199</v>
      </c>
      <c r="F329">
        <v>1522</v>
      </c>
      <c r="G329">
        <v>19.658513003072098</v>
      </c>
      <c r="H329">
        <v>2.1650830539515602</v>
      </c>
      <c r="I329">
        <v>27.812693799782</v>
      </c>
      <c r="J329">
        <v>2.5668057828087001</v>
      </c>
      <c r="K329">
        <v>1532.5759936527199</v>
      </c>
      <c r="L329">
        <v>1368.26352606048</v>
      </c>
      <c r="M329">
        <v>47.9763639334762</v>
      </c>
      <c r="N329">
        <v>0.56308268757517699</v>
      </c>
      <c r="O329">
        <v>12.680683311432301</v>
      </c>
      <c r="P329">
        <v>52.474454017230997</v>
      </c>
      <c r="Q329">
        <v>2.8286208292209E-2</v>
      </c>
    </row>
    <row r="330" spans="1:17" x14ac:dyDescent="0.3">
      <c r="A330" t="s">
        <v>767</v>
      </c>
      <c r="B330" t="s">
        <v>768</v>
      </c>
      <c r="C330" t="s">
        <v>3137</v>
      </c>
      <c r="D330" t="s">
        <v>125</v>
      </c>
      <c r="E330">
        <v>21275.172728817401</v>
      </c>
      <c r="F330">
        <v>857</v>
      </c>
      <c r="G330">
        <v>54.777459831793202</v>
      </c>
      <c r="H330">
        <v>-4.1251876470345996</v>
      </c>
      <c r="I330">
        <v>53.693139106451603</v>
      </c>
      <c r="J330">
        <v>-3.2683796369409901</v>
      </c>
      <c r="K330">
        <v>858.45602420852401</v>
      </c>
      <c r="L330">
        <v>714.96451996372195</v>
      </c>
      <c r="M330">
        <v>42.281330330920603</v>
      </c>
      <c r="N330">
        <v>0.66156702449303095</v>
      </c>
      <c r="O330">
        <v>17.613768961493498</v>
      </c>
      <c r="P330">
        <v>83.4921314634407</v>
      </c>
    </row>
    <row r="331" spans="1:17" x14ac:dyDescent="0.3">
      <c r="A331" t="s">
        <v>769</v>
      </c>
      <c r="B331" t="s">
        <v>770</v>
      </c>
      <c r="C331" t="s">
        <v>3146</v>
      </c>
      <c r="D331" t="s">
        <v>265</v>
      </c>
      <c r="E331">
        <v>20956.633087256101</v>
      </c>
      <c r="F331">
        <v>662.9</v>
      </c>
      <c r="G331">
        <v>4.8150487916729396</v>
      </c>
      <c r="H331">
        <v>3.2769439863458598</v>
      </c>
      <c r="I331">
        <v>-6.8195285064011397</v>
      </c>
      <c r="J331">
        <v>5.4716216185929101</v>
      </c>
      <c r="K331">
        <v>663.57469432799599</v>
      </c>
      <c r="L331">
        <v>642.70141348176901</v>
      </c>
      <c r="M331">
        <v>28.713821219590201</v>
      </c>
      <c r="N331">
        <v>0.46996758887055501</v>
      </c>
      <c r="O331">
        <v>20.523457535073099</v>
      </c>
      <c r="P331">
        <v>33.380281690140798</v>
      </c>
      <c r="Q331">
        <v>0.1068137314953</v>
      </c>
    </row>
    <row r="332" spans="1:17" x14ac:dyDescent="0.3">
      <c r="A332" t="s">
        <v>771</v>
      </c>
      <c r="B332" t="s">
        <v>772</v>
      </c>
      <c r="C332" t="s">
        <v>3143</v>
      </c>
      <c r="D332" t="s">
        <v>75</v>
      </c>
      <c r="E332">
        <v>20943.767105916799</v>
      </c>
      <c r="F332">
        <v>892.4</v>
      </c>
      <c r="G332">
        <v>-37.327305391684298</v>
      </c>
      <c r="H332">
        <v>7.8464415630927702</v>
      </c>
      <c r="I332">
        <v>8.1749669904206392</v>
      </c>
      <c r="J332">
        <v>3.7706547991680699</v>
      </c>
      <c r="K332">
        <v>849.97083680081801</v>
      </c>
      <c r="L332">
        <v>846.16740205902897</v>
      </c>
      <c r="M332">
        <v>72.500956043643697</v>
      </c>
      <c r="N332">
        <v>0.93572665632692698</v>
      </c>
      <c r="O332">
        <v>18.579112505602801</v>
      </c>
      <c r="P332">
        <v>27.485714285714199</v>
      </c>
      <c r="Q332">
        <v>-8.2231116434243995E-2</v>
      </c>
    </row>
    <row r="333" spans="1:17" x14ac:dyDescent="0.3">
      <c r="A333" t="s">
        <v>773</v>
      </c>
      <c r="B333" t="s">
        <v>774</v>
      </c>
      <c r="C333" t="s">
        <v>3133</v>
      </c>
      <c r="D333" t="s">
        <v>284</v>
      </c>
      <c r="E333">
        <v>20798.5209667577</v>
      </c>
      <c r="F333">
        <v>214.18</v>
      </c>
      <c r="G333">
        <v>31.01447571648</v>
      </c>
      <c r="H333">
        <v>-8.9608831481926003</v>
      </c>
      <c r="I333">
        <v>-1.5410590737547201</v>
      </c>
      <c r="J333">
        <v>0.60930359967825798</v>
      </c>
      <c r="K333">
        <v>231.36024901108101</v>
      </c>
      <c r="L333">
        <v>216.92859063159401</v>
      </c>
      <c r="M333">
        <v>45.219715353041003</v>
      </c>
      <c r="N333">
        <v>0.44184832588290002</v>
      </c>
      <c r="O333">
        <v>32.785507517041701</v>
      </c>
      <c r="P333">
        <v>61.767371601208403</v>
      </c>
      <c r="Q333">
        <v>3.6327122108825001E-2</v>
      </c>
    </row>
    <row r="334" spans="1:17" x14ac:dyDescent="0.3">
      <c r="A334" t="s">
        <v>775</v>
      </c>
      <c r="B334" t="s">
        <v>776</v>
      </c>
      <c r="C334" t="s">
        <v>3135</v>
      </c>
      <c r="D334" t="s">
        <v>54</v>
      </c>
      <c r="E334">
        <v>20798.400970467101</v>
      </c>
      <c r="F334">
        <v>716.65</v>
      </c>
      <c r="G334">
        <v>-31.342035919227001</v>
      </c>
      <c r="H334">
        <v>-3.3893007170029499</v>
      </c>
      <c r="I334">
        <v>-10.4375611366915</v>
      </c>
      <c r="J334">
        <v>-19.714623129446998</v>
      </c>
      <c r="K334">
        <v>802.10519257428496</v>
      </c>
      <c r="L334">
        <v>758.38213100698397</v>
      </c>
      <c r="M334">
        <v>29.448269203364301</v>
      </c>
      <c r="N334">
        <v>1.63753972904052</v>
      </c>
      <c r="O334">
        <v>31.689109049047602</v>
      </c>
      <c r="P334">
        <v>19.431714023831301</v>
      </c>
    </row>
    <row r="335" spans="1:17" x14ac:dyDescent="0.3">
      <c r="A335" t="s">
        <v>777</v>
      </c>
      <c r="B335" t="s">
        <v>778</v>
      </c>
      <c r="C335" t="s">
        <v>3138</v>
      </c>
      <c r="D335" t="s">
        <v>215</v>
      </c>
      <c r="E335">
        <v>20693.399203836801</v>
      </c>
      <c r="F335">
        <v>1293.6500000000001</v>
      </c>
      <c r="G335">
        <v>68.314286570251596</v>
      </c>
      <c r="H335">
        <v>-2.7461727323691898</v>
      </c>
      <c r="I335">
        <v>-1.44228642071438</v>
      </c>
      <c r="J335">
        <v>4.0432772674194499</v>
      </c>
      <c r="K335">
        <v>1293.8079136660899</v>
      </c>
      <c r="L335">
        <v>1157.19268352163</v>
      </c>
      <c r="M335">
        <v>51.828147322658303</v>
      </c>
      <c r="N335">
        <v>0.79038076264963597</v>
      </c>
      <c r="O335">
        <v>12.0086576740231</v>
      </c>
      <c r="P335">
        <v>115.160083160083</v>
      </c>
      <c r="Q335">
        <v>0.154193178309109</v>
      </c>
    </row>
    <row r="336" spans="1:17" x14ac:dyDescent="0.3">
      <c r="A336" t="s">
        <v>779</v>
      </c>
      <c r="B336" t="s">
        <v>780</v>
      </c>
      <c r="C336" t="s">
        <v>3138</v>
      </c>
      <c r="D336" t="s">
        <v>46</v>
      </c>
      <c r="E336">
        <v>20464.7583380545</v>
      </c>
      <c r="F336">
        <v>220.18</v>
      </c>
      <c r="G336">
        <v>31.849569364123401</v>
      </c>
      <c r="H336">
        <v>1.0663961221350899</v>
      </c>
      <c r="I336">
        <v>-19.9367547071537</v>
      </c>
      <c r="J336">
        <v>6.5216137436263999</v>
      </c>
      <c r="K336">
        <v>228.85288321798299</v>
      </c>
      <c r="L336">
        <v>229.90162340505299</v>
      </c>
      <c r="M336">
        <v>54.390390843515704</v>
      </c>
      <c r="N336">
        <v>0.93619921002667605</v>
      </c>
      <c r="O336">
        <v>59.687528385866102</v>
      </c>
      <c r="P336">
        <v>60.656694636993699</v>
      </c>
      <c r="Q336">
        <v>0.150779258166541</v>
      </c>
    </row>
    <row r="337" spans="1:18" hidden="1" x14ac:dyDescent="0.3">
      <c r="A337" t="s">
        <v>781</v>
      </c>
      <c r="B337" t="s">
        <v>782</v>
      </c>
      <c r="C337" t="s">
        <v>3150</v>
      </c>
      <c r="D337" t="s">
        <v>117</v>
      </c>
      <c r="E337">
        <v>20458.355275195299</v>
      </c>
      <c r="F337">
        <v>335.15</v>
      </c>
      <c r="G337">
        <v>-25.919760152071099</v>
      </c>
      <c r="H337">
        <v>-9.2426184580684492</v>
      </c>
      <c r="I337">
        <v>-29.248797830817701</v>
      </c>
      <c r="J337">
        <v>0.116672496758719</v>
      </c>
      <c r="K337">
        <v>374.35476161577998</v>
      </c>
      <c r="L337">
        <v>392.827867288866</v>
      </c>
      <c r="M337">
        <v>45.513688284944102</v>
      </c>
      <c r="N337">
        <v>0.84231630608595298</v>
      </c>
      <c r="O337">
        <v>72.266149485304993</v>
      </c>
      <c r="P337">
        <v>10.6836195508586</v>
      </c>
      <c r="Q337">
        <v>2.6272030123752999E-2</v>
      </c>
    </row>
    <row r="338" spans="1:18" x14ac:dyDescent="0.3">
      <c r="A338" t="s">
        <v>783</v>
      </c>
      <c r="B338" t="s">
        <v>784</v>
      </c>
      <c r="C338" t="s">
        <v>3149</v>
      </c>
      <c r="D338" t="s">
        <v>473</v>
      </c>
      <c r="E338">
        <v>20453.789380087899</v>
      </c>
      <c r="F338">
        <v>1936.25</v>
      </c>
      <c r="G338">
        <v>-15.3984084043368</v>
      </c>
      <c r="H338">
        <v>5.5996502383913502E-2</v>
      </c>
      <c r="I338">
        <v>11.452516067751001</v>
      </c>
      <c r="J338">
        <v>1.32347008654243</v>
      </c>
      <c r="K338">
        <v>1966.02158105482</v>
      </c>
      <c r="L338">
        <v>1880.5536841685</v>
      </c>
      <c r="M338">
        <v>47.546051981231798</v>
      </c>
      <c r="N338">
        <v>0.47290061450756998</v>
      </c>
      <c r="O338">
        <v>20.335700451904401</v>
      </c>
      <c r="P338">
        <v>32.420325536862201</v>
      </c>
      <c r="Q338">
        <v>-4.4305360289907003E-2</v>
      </c>
    </row>
    <row r="339" spans="1:18" x14ac:dyDescent="0.3">
      <c r="A339" t="s">
        <v>785</v>
      </c>
      <c r="B339" t="s">
        <v>786</v>
      </c>
      <c r="C339" t="s">
        <v>3147</v>
      </c>
      <c r="D339" t="s">
        <v>540</v>
      </c>
      <c r="E339">
        <v>20450.0367248328</v>
      </c>
      <c r="F339">
        <v>170.97</v>
      </c>
      <c r="G339">
        <v>-35.097485483179398</v>
      </c>
      <c r="H339">
        <v>-8.2515384538081893</v>
      </c>
      <c r="I339">
        <v>-3.9942290361972201</v>
      </c>
      <c r="J339">
        <v>1.9111400626514801</v>
      </c>
      <c r="K339">
        <v>178.238849409257</v>
      </c>
      <c r="L339">
        <v>175.47818708259999</v>
      </c>
      <c r="M339">
        <v>41.1679091247223</v>
      </c>
      <c r="N339">
        <v>0.35668112466659502</v>
      </c>
      <c r="O339">
        <v>30.2801661110136</v>
      </c>
      <c r="P339">
        <v>20.1898066783831</v>
      </c>
      <c r="Q339">
        <v>2.9207390778699998E-4</v>
      </c>
    </row>
    <row r="340" spans="1:18" x14ac:dyDescent="0.3">
      <c r="A340" t="s">
        <v>787</v>
      </c>
      <c r="B340" t="s">
        <v>788</v>
      </c>
      <c r="C340" t="s">
        <v>3145</v>
      </c>
      <c r="D340" t="s">
        <v>307</v>
      </c>
      <c r="E340">
        <v>20397.122944644801</v>
      </c>
      <c r="F340">
        <v>6160.95</v>
      </c>
      <c r="G340">
        <v>83.047695068770693</v>
      </c>
      <c r="H340">
        <v>32.320254023017</v>
      </c>
      <c r="I340">
        <v>50.056800724602603</v>
      </c>
      <c r="J340">
        <v>-6.3527196509598998</v>
      </c>
      <c r="K340">
        <v>5207.9223795532998</v>
      </c>
      <c r="L340">
        <v>4283.76555993067</v>
      </c>
      <c r="M340">
        <v>56.828721024679197</v>
      </c>
      <c r="N340">
        <v>3.10826224058217</v>
      </c>
      <c r="O340">
        <v>16.199612072813402</v>
      </c>
      <c r="P340">
        <v>114.219401947148</v>
      </c>
      <c r="Q340">
        <v>5.2316252650948997E-2</v>
      </c>
    </row>
    <row r="341" spans="1:18" x14ac:dyDescent="0.3">
      <c r="A341" t="s">
        <v>789</v>
      </c>
      <c r="B341" t="s">
        <v>790</v>
      </c>
      <c r="C341" t="s">
        <v>3134</v>
      </c>
      <c r="D341" t="s">
        <v>277</v>
      </c>
      <c r="E341">
        <v>20198.6350757808</v>
      </c>
      <c r="F341">
        <v>1844.5</v>
      </c>
      <c r="G341">
        <v>-15.191063482755199</v>
      </c>
      <c r="H341">
        <v>2.4601631456925102</v>
      </c>
      <c r="I341">
        <v>-4.9492050320451497</v>
      </c>
      <c r="J341">
        <v>-0.52455912373697999</v>
      </c>
      <c r="K341">
        <v>1871.5997955436701</v>
      </c>
      <c r="L341">
        <v>1860.8947360654799</v>
      </c>
      <c r="M341">
        <v>54.739997289138003</v>
      </c>
      <c r="N341">
        <v>0.96702164083128295</v>
      </c>
      <c r="O341">
        <v>33.312550826782299</v>
      </c>
      <c r="P341">
        <v>16.225582860743501</v>
      </c>
      <c r="Q341">
        <v>5.0587608260350997E-2</v>
      </c>
    </row>
    <row r="342" spans="1:18" hidden="1" x14ac:dyDescent="0.3">
      <c r="A342" t="s">
        <v>791</v>
      </c>
      <c r="B342" t="s">
        <v>792</v>
      </c>
      <c r="C342" t="s">
        <v>3150</v>
      </c>
      <c r="D342" t="s">
        <v>139</v>
      </c>
      <c r="E342">
        <v>20173.740000000002</v>
      </c>
      <c r="F342">
        <v>144.71</v>
      </c>
      <c r="G342">
        <v>-13.739970977525999</v>
      </c>
      <c r="H342">
        <v>4.8350975920118202</v>
      </c>
      <c r="I342">
        <v>1.00063706875492</v>
      </c>
      <c r="J342">
        <v>-1.3523218763475999</v>
      </c>
      <c r="K342">
        <v>142.65901784389999</v>
      </c>
      <c r="L342">
        <v>136.49141371550999</v>
      </c>
      <c r="M342">
        <v>53.328059728626101</v>
      </c>
      <c r="N342">
        <v>0.198257355331208</v>
      </c>
      <c r="O342">
        <v>7.0071176836431404</v>
      </c>
      <c r="P342">
        <v>20.3409563409563</v>
      </c>
    </row>
    <row r="343" spans="1:18" hidden="1" x14ac:dyDescent="0.3">
      <c r="A343" t="s">
        <v>793</v>
      </c>
      <c r="B343" t="s">
        <v>794</v>
      </c>
      <c r="C343" t="s">
        <v>3150</v>
      </c>
      <c r="D343" t="s">
        <v>139</v>
      </c>
      <c r="E343">
        <v>20155.501969815999</v>
      </c>
      <c r="F343">
        <v>374.82</v>
      </c>
      <c r="G343">
        <v>-6.9717361274241298</v>
      </c>
      <c r="H343">
        <v>10.144926652253201</v>
      </c>
      <c r="I343">
        <v>-1.5201645274059601</v>
      </c>
      <c r="J343">
        <v>-0.34422660160469998</v>
      </c>
      <c r="K343">
        <v>359.59339134572099</v>
      </c>
      <c r="L343">
        <v>344.70375603576701</v>
      </c>
      <c r="M343">
        <v>42.778347382377802</v>
      </c>
      <c r="N343">
        <v>0.77068251731299697</v>
      </c>
      <c r="O343">
        <v>0.51224587802145505</v>
      </c>
      <c r="P343">
        <v>21.8490946328142</v>
      </c>
      <c r="Q343">
        <v>-0.10379904096142301</v>
      </c>
    </row>
    <row r="344" spans="1:18" x14ac:dyDescent="0.3">
      <c r="A344" t="s">
        <v>795</v>
      </c>
      <c r="B344" t="s">
        <v>796</v>
      </c>
      <c r="C344" t="s">
        <v>3146</v>
      </c>
      <c r="D344" t="s">
        <v>470</v>
      </c>
      <c r="E344">
        <v>20143.327322589801</v>
      </c>
      <c r="F344">
        <v>314.45</v>
      </c>
      <c r="G344">
        <v>16.633862172603799</v>
      </c>
      <c r="H344">
        <v>-9.2477843378558902</v>
      </c>
      <c r="I344">
        <v>5.6746465000813897</v>
      </c>
      <c r="J344">
        <v>-0.77878564147150797</v>
      </c>
      <c r="K344">
        <v>337.273172866268</v>
      </c>
      <c r="L344">
        <v>289.85359192915001</v>
      </c>
      <c r="M344">
        <v>32.720162808935001</v>
      </c>
      <c r="N344">
        <v>0.86821977740978695</v>
      </c>
      <c r="O344">
        <v>22.070281443790702</v>
      </c>
      <c r="P344">
        <v>65.521779181471203</v>
      </c>
      <c r="Q344">
        <v>0.17298533013065001</v>
      </c>
    </row>
    <row r="345" spans="1:18" hidden="1" x14ac:dyDescent="0.3">
      <c r="A345" t="s">
        <v>797</v>
      </c>
      <c r="B345" t="s">
        <v>798</v>
      </c>
      <c r="C345" t="s">
        <v>3150</v>
      </c>
      <c r="D345" t="s">
        <v>473</v>
      </c>
      <c r="E345">
        <v>20043.682032169902</v>
      </c>
      <c r="F345">
        <v>4518.5</v>
      </c>
      <c r="G345">
        <v>56.580479955683302</v>
      </c>
      <c r="H345">
        <v>22.863548861670999</v>
      </c>
      <c r="I345">
        <v>71.588250215335705</v>
      </c>
      <c r="J345">
        <v>17.6620904783158</v>
      </c>
      <c r="K345">
        <v>3751.2185094571901</v>
      </c>
      <c r="L345">
        <v>3142.2762267378498</v>
      </c>
      <c r="M345">
        <v>47.541897402224599</v>
      </c>
      <c r="N345">
        <v>1.7879109062626699</v>
      </c>
      <c r="O345">
        <v>3.4414075467522398</v>
      </c>
      <c r="P345">
        <v>99.316277018085501</v>
      </c>
      <c r="Q345">
        <v>6.5157950075096005E-2</v>
      </c>
    </row>
    <row r="346" spans="1:18" x14ac:dyDescent="0.3">
      <c r="A346" t="s">
        <v>799</v>
      </c>
      <c r="B346" t="s">
        <v>800</v>
      </c>
      <c r="C346" t="s">
        <v>3142</v>
      </c>
      <c r="D346" t="s">
        <v>117</v>
      </c>
      <c r="E346">
        <v>19839.721057292201</v>
      </c>
      <c r="F346">
        <v>1080</v>
      </c>
      <c r="G346">
        <v>65.766006647153205</v>
      </c>
      <c r="H346">
        <v>12.2042453865859</v>
      </c>
      <c r="I346">
        <v>-6.0957633529104799E-2</v>
      </c>
      <c r="J346">
        <v>4.37333901548228</v>
      </c>
      <c r="K346">
        <v>1047.58645839572</v>
      </c>
      <c r="L346">
        <v>921.19163942845501</v>
      </c>
      <c r="M346">
        <v>51.167069948198801</v>
      </c>
      <c r="N346">
        <v>1.0344144537202999</v>
      </c>
      <c r="O346">
        <v>21.6666666666666</v>
      </c>
      <c r="P346">
        <v>103.94674723822099</v>
      </c>
      <c r="Q346">
        <v>0.23846616516085301</v>
      </c>
    </row>
    <row r="347" spans="1:18" x14ac:dyDescent="0.3">
      <c r="A347" t="s">
        <v>801</v>
      </c>
      <c r="B347" t="s">
        <v>802</v>
      </c>
      <c r="C347" t="s">
        <v>3149</v>
      </c>
      <c r="D347" t="s">
        <v>400</v>
      </c>
      <c r="E347">
        <v>19371.166689050198</v>
      </c>
      <c r="F347">
        <v>484.2</v>
      </c>
      <c r="G347">
        <v>41.695629079371002</v>
      </c>
      <c r="H347">
        <v>-3.6524295380670302</v>
      </c>
      <c r="I347">
        <v>9.0440514782560797</v>
      </c>
      <c r="J347">
        <v>1.83826378320357</v>
      </c>
      <c r="K347">
        <v>492.585884567927</v>
      </c>
      <c r="L347">
        <v>446.329042999168</v>
      </c>
      <c r="M347">
        <v>46.891442811329597</v>
      </c>
      <c r="N347">
        <v>0.60621877452209105</v>
      </c>
      <c r="O347">
        <v>18.618339529120199</v>
      </c>
      <c r="P347">
        <v>71.793507184672606</v>
      </c>
      <c r="Q347">
        <v>2.3267959143528999E-2</v>
      </c>
    </row>
    <row r="348" spans="1:18" hidden="1" x14ac:dyDescent="0.3">
      <c r="A348" t="s">
        <v>803</v>
      </c>
      <c r="B348" t="s">
        <v>804</v>
      </c>
      <c r="C348" t="s">
        <v>3150</v>
      </c>
      <c r="D348" t="s">
        <v>805</v>
      </c>
      <c r="E348" t="s">
        <v>256</v>
      </c>
      <c r="F348">
        <v>19318.263549633</v>
      </c>
      <c r="G348">
        <v>2756.45</v>
      </c>
      <c r="H348">
        <v>67.0388187289917</v>
      </c>
      <c r="I348">
        <v>1.4175279492910999</v>
      </c>
      <c r="J348">
        <v>69.114940217021697</v>
      </c>
      <c r="K348">
        <v>-1.0710861925736801</v>
      </c>
      <c r="L348">
        <v>2618.97448466782</v>
      </c>
      <c r="M348">
        <v>2103.8273979471001</v>
      </c>
      <c r="N348">
        <v>51.919542778374598</v>
      </c>
      <c r="O348">
        <v>0.97585598486443603</v>
      </c>
      <c r="P348">
        <v>7.92867637722434</v>
      </c>
      <c r="Q348">
        <v>118.887477169856</v>
      </c>
      <c r="R348">
        <v>9.9009953851459997E-2</v>
      </c>
    </row>
    <row r="349" spans="1:18" x14ac:dyDescent="0.3">
      <c r="A349" t="s">
        <v>806</v>
      </c>
      <c r="B349" t="s">
        <v>807</v>
      </c>
      <c r="C349" t="s">
        <v>3144</v>
      </c>
      <c r="D349" t="s">
        <v>438</v>
      </c>
      <c r="E349">
        <v>19316.6973754797</v>
      </c>
      <c r="F349">
        <v>8073.3</v>
      </c>
      <c r="G349">
        <v>-1.9497861661751399</v>
      </c>
      <c r="H349">
        <v>3.6453663804435998</v>
      </c>
      <c r="I349">
        <v>21.838706309875398</v>
      </c>
      <c r="J349">
        <v>3.2249641796498101</v>
      </c>
      <c r="K349">
        <v>8159.2555681255699</v>
      </c>
      <c r="L349">
        <v>7618.3917562039596</v>
      </c>
      <c r="M349">
        <v>38.254014706267597</v>
      </c>
      <c r="N349">
        <v>0.26610700075872201</v>
      </c>
      <c r="O349">
        <v>17.531864293411601</v>
      </c>
      <c r="P349">
        <v>47.145773338679597</v>
      </c>
      <c r="Q349">
        <v>-1.1734656446671999E-2</v>
      </c>
    </row>
    <row r="350" spans="1:18" hidden="1" x14ac:dyDescent="0.3">
      <c r="A350" t="s">
        <v>808</v>
      </c>
      <c r="B350" t="s">
        <v>809</v>
      </c>
      <c r="C350" t="s">
        <v>3150</v>
      </c>
      <c r="D350" t="s">
        <v>599</v>
      </c>
      <c r="E350">
        <v>19211.227210004901</v>
      </c>
      <c r="F350">
        <v>781.55</v>
      </c>
      <c r="G350">
        <v>-44.545280060350002</v>
      </c>
      <c r="H350">
        <v>0.54393622495996297</v>
      </c>
      <c r="I350">
        <v>-13.3216004628107</v>
      </c>
      <c r="J350">
        <v>0.127910106748198</v>
      </c>
      <c r="K350">
        <v>793.36661380280702</v>
      </c>
      <c r="L350">
        <v>827.59300084082599</v>
      </c>
      <c r="M350">
        <v>30.256929237806801</v>
      </c>
      <c r="N350">
        <v>0.81188507441034896</v>
      </c>
      <c r="O350">
        <v>22.704881325570899</v>
      </c>
      <c r="P350">
        <v>6.5362595419847098</v>
      </c>
      <c r="Q350">
        <v>-0.211430357798259</v>
      </c>
    </row>
    <row r="351" spans="1:18" x14ac:dyDescent="0.3">
      <c r="A351" t="s">
        <v>810</v>
      </c>
      <c r="B351" t="s">
        <v>811</v>
      </c>
      <c r="C351" t="s">
        <v>3139</v>
      </c>
      <c r="D351" t="s">
        <v>51</v>
      </c>
      <c r="E351">
        <v>19189.3863298541</v>
      </c>
      <c r="F351">
        <v>1262.5999999999999</v>
      </c>
      <c r="G351">
        <v>206.960864073859</v>
      </c>
      <c r="H351">
        <v>10.9541462553833</v>
      </c>
      <c r="I351">
        <v>78.568658457385595</v>
      </c>
      <c r="J351">
        <v>8.4153013101264804</v>
      </c>
      <c r="K351">
        <v>1088.1752198813499</v>
      </c>
      <c r="L351">
        <v>831.26867005357303</v>
      </c>
      <c r="M351">
        <v>50.121121177105003</v>
      </c>
      <c r="N351">
        <v>0.31321583622148402</v>
      </c>
      <c r="O351">
        <v>1.3583082528116599</v>
      </c>
      <c r="P351">
        <v>240.82872182480699</v>
      </c>
      <c r="Q351">
        <v>6.5705687466354995E-2</v>
      </c>
    </row>
    <row r="352" spans="1:18" x14ac:dyDescent="0.3">
      <c r="A352" t="s">
        <v>812</v>
      </c>
      <c r="B352" t="s">
        <v>813</v>
      </c>
      <c r="C352" t="s">
        <v>3148</v>
      </c>
      <c r="D352" t="s">
        <v>139</v>
      </c>
      <c r="E352">
        <v>19149.386577941499</v>
      </c>
      <c r="F352">
        <v>1386.65</v>
      </c>
      <c r="G352">
        <v>111.499779846556</v>
      </c>
      <c r="H352">
        <v>-9.5491547776000303</v>
      </c>
      <c r="I352">
        <v>2.93653704796135</v>
      </c>
      <c r="J352">
        <v>-3.5206547578274501</v>
      </c>
      <c r="K352">
        <v>1467.4498152977601</v>
      </c>
      <c r="L352">
        <v>1293.77317123988</v>
      </c>
      <c r="M352">
        <v>26.685195965397099</v>
      </c>
      <c r="N352">
        <v>0.53327352424802499</v>
      </c>
      <c r="O352">
        <v>18.775466051274599</v>
      </c>
      <c r="P352">
        <v>142.16730702060701</v>
      </c>
    </row>
    <row r="353" spans="1:17" x14ac:dyDescent="0.3">
      <c r="A353" t="s">
        <v>814</v>
      </c>
      <c r="B353" t="s">
        <v>815</v>
      </c>
      <c r="C353" t="s">
        <v>3139</v>
      </c>
      <c r="D353" t="s">
        <v>51</v>
      </c>
      <c r="E353">
        <v>19143.576865544499</v>
      </c>
      <c r="F353">
        <v>1861.3</v>
      </c>
      <c r="G353">
        <v>34.902553388984202</v>
      </c>
      <c r="H353">
        <v>-4.0516657145213397</v>
      </c>
      <c r="I353">
        <v>4.6825579245548496</v>
      </c>
      <c r="J353">
        <v>-0.190297988184808</v>
      </c>
      <c r="K353">
        <v>1881.81900350662</v>
      </c>
      <c r="L353">
        <v>1638.32522400416</v>
      </c>
      <c r="M353">
        <v>32.2397265664695</v>
      </c>
      <c r="N353">
        <v>0.30344264501773499</v>
      </c>
      <c r="O353">
        <v>43.125772309676002</v>
      </c>
      <c r="P353">
        <v>65.368042290435696</v>
      </c>
    </row>
    <row r="354" spans="1:17" x14ac:dyDescent="0.3">
      <c r="A354" t="s">
        <v>816</v>
      </c>
      <c r="B354" t="s">
        <v>817</v>
      </c>
      <c r="C354" t="s">
        <v>3141</v>
      </c>
      <c r="D354" t="s">
        <v>202</v>
      </c>
      <c r="E354">
        <v>19122.151491123499</v>
      </c>
      <c r="F354">
        <v>1631.1</v>
      </c>
      <c r="G354">
        <v>7.5164651589556497</v>
      </c>
      <c r="H354">
        <v>-4.5026354994173401</v>
      </c>
      <c r="I354">
        <v>-24.2904176683946</v>
      </c>
      <c r="J354">
        <v>-1.74136420676851</v>
      </c>
      <c r="K354">
        <v>1777.6861130166201</v>
      </c>
      <c r="L354">
        <v>1800.0491818140299</v>
      </c>
      <c r="M354">
        <v>37.377211593757401</v>
      </c>
      <c r="N354">
        <v>1.02786880364852</v>
      </c>
      <c r="O354">
        <v>48.878057752437002</v>
      </c>
      <c r="P354">
        <v>38.752073497511702</v>
      </c>
      <c r="Q354">
        <v>0.181209020432062</v>
      </c>
    </row>
    <row r="355" spans="1:17" x14ac:dyDescent="0.3">
      <c r="A355" t="s">
        <v>818</v>
      </c>
      <c r="B355" t="s">
        <v>819</v>
      </c>
      <c r="C355" t="s">
        <v>3145</v>
      </c>
      <c r="D355" t="s">
        <v>820</v>
      </c>
      <c r="E355">
        <v>19118.7061677073</v>
      </c>
      <c r="F355">
        <v>1219.95</v>
      </c>
      <c r="G355">
        <v>-32.097779655580602</v>
      </c>
      <c r="H355">
        <v>-12.9382076598047</v>
      </c>
      <c r="I355">
        <v>-5.5200538437940896</v>
      </c>
      <c r="J355">
        <v>-1.55355362674619</v>
      </c>
      <c r="K355">
        <v>1363.32579744128</v>
      </c>
      <c r="L355">
        <v>1345.7930180465501</v>
      </c>
      <c r="M355">
        <v>20.690822827432601</v>
      </c>
      <c r="N355">
        <v>0.85687322150095302</v>
      </c>
      <c r="O355">
        <v>29.406942907496202</v>
      </c>
      <c r="P355">
        <v>9.8707614716080592</v>
      </c>
      <c r="Q355">
        <v>-3.0754871160937999E-2</v>
      </c>
    </row>
    <row r="356" spans="1:17" x14ac:dyDescent="0.3">
      <c r="A356" t="s">
        <v>821</v>
      </c>
      <c r="B356" t="s">
        <v>822</v>
      </c>
      <c r="C356" t="s">
        <v>3146</v>
      </c>
      <c r="D356" t="s">
        <v>117</v>
      </c>
      <c r="E356">
        <v>19084.475424136799</v>
      </c>
      <c r="F356">
        <v>733.4</v>
      </c>
      <c r="G356">
        <v>40.762155191005498</v>
      </c>
      <c r="H356">
        <v>-0.22533266277684499</v>
      </c>
      <c r="I356">
        <v>13.664781909208999</v>
      </c>
      <c r="J356">
        <v>1.20801487931901</v>
      </c>
      <c r="K356">
        <v>701.20855380390503</v>
      </c>
      <c r="L356">
        <v>612.02691434168696</v>
      </c>
      <c r="M356">
        <v>53.0188961775278</v>
      </c>
      <c r="N356">
        <v>0.51315416345063602</v>
      </c>
      <c r="O356">
        <v>8.3651486228524696</v>
      </c>
      <c r="P356">
        <v>73.135033050047198</v>
      </c>
      <c r="Q356">
        <v>0.172800581918441</v>
      </c>
    </row>
    <row r="357" spans="1:17" x14ac:dyDescent="0.3">
      <c r="A357" t="s">
        <v>823</v>
      </c>
      <c r="B357" t="s">
        <v>824</v>
      </c>
      <c r="C357" t="s">
        <v>3139</v>
      </c>
      <c r="D357" t="s">
        <v>51</v>
      </c>
      <c r="E357">
        <v>19057.9424030685</v>
      </c>
      <c r="F357">
        <v>7550.95</v>
      </c>
      <c r="G357">
        <v>33.724097049946103</v>
      </c>
      <c r="H357">
        <v>3.9088625009715998</v>
      </c>
      <c r="I357">
        <v>33.415480725448298</v>
      </c>
      <c r="J357">
        <v>6.0564927938853996</v>
      </c>
      <c r="K357">
        <v>7233.76355515253</v>
      </c>
      <c r="L357">
        <v>6343.4900532599804</v>
      </c>
      <c r="M357">
        <v>49.393123569136101</v>
      </c>
      <c r="N357">
        <v>0.19905144132880001</v>
      </c>
      <c r="O357">
        <v>7.7877618048060198</v>
      </c>
      <c r="P357">
        <v>67.426829268292593</v>
      </c>
      <c r="Q357">
        <v>0.111045476136838</v>
      </c>
    </row>
    <row r="358" spans="1:17" x14ac:dyDescent="0.3">
      <c r="A358" t="s">
        <v>825</v>
      </c>
      <c r="B358" t="s">
        <v>826</v>
      </c>
      <c r="C358" t="s">
        <v>3137</v>
      </c>
      <c r="D358" t="s">
        <v>40</v>
      </c>
      <c r="E358">
        <v>19057.493214636899</v>
      </c>
      <c r="F358">
        <v>527.85</v>
      </c>
      <c r="G358">
        <v>18.005683353071401</v>
      </c>
      <c r="H358">
        <v>-3.4148569917681</v>
      </c>
      <c r="I358">
        <v>12.6250955853563</v>
      </c>
      <c r="J358">
        <v>2.46465751334655</v>
      </c>
      <c r="K358">
        <v>523.56682945339003</v>
      </c>
      <c r="L358">
        <v>480.30796015252503</v>
      </c>
      <c r="M358">
        <v>54.546475726809803</v>
      </c>
      <c r="N358">
        <v>1.79884625620565</v>
      </c>
      <c r="O358">
        <v>12.882447665056301</v>
      </c>
      <c r="P358">
        <v>47.8157378885466</v>
      </c>
      <c r="Q358">
        <v>0.14566278128406701</v>
      </c>
    </row>
    <row r="359" spans="1:17" x14ac:dyDescent="0.3">
      <c r="A359" t="s">
        <v>827</v>
      </c>
      <c r="B359" t="s">
        <v>828</v>
      </c>
      <c r="C359" t="s">
        <v>3147</v>
      </c>
      <c r="D359" t="s">
        <v>268</v>
      </c>
      <c r="E359">
        <v>19002.743184515701</v>
      </c>
      <c r="F359">
        <v>895.4</v>
      </c>
      <c r="G359">
        <v>32.345925056952801</v>
      </c>
      <c r="H359">
        <v>4.5160753958941697</v>
      </c>
      <c r="I359">
        <v>-5.7220270320660402</v>
      </c>
      <c r="J359">
        <v>7.3738514878838703</v>
      </c>
      <c r="K359">
        <v>858.54571584601695</v>
      </c>
      <c r="L359">
        <v>796.47520969000504</v>
      </c>
      <c r="M359">
        <v>40.439477874387599</v>
      </c>
      <c r="N359">
        <v>2.01673352497092</v>
      </c>
      <c r="O359">
        <v>6.9912888094706096</v>
      </c>
      <c r="P359">
        <v>64.293577981651296</v>
      </c>
      <c r="Q359">
        <v>0.16087352028669</v>
      </c>
    </row>
    <row r="360" spans="1:17" x14ac:dyDescent="0.3">
      <c r="A360" t="s">
        <v>829</v>
      </c>
      <c r="B360" t="s">
        <v>830</v>
      </c>
      <c r="C360" t="s">
        <v>3145</v>
      </c>
      <c r="D360" t="s">
        <v>244</v>
      </c>
      <c r="E360">
        <v>18907.152762108799</v>
      </c>
      <c r="F360">
        <v>437.45</v>
      </c>
      <c r="G360">
        <v>18.804580996420999</v>
      </c>
      <c r="H360">
        <v>4.4578871115754497</v>
      </c>
      <c r="I360">
        <v>18.149613455324701</v>
      </c>
      <c r="J360">
        <v>3.4345380652741202</v>
      </c>
      <c r="K360">
        <v>441.30470499442498</v>
      </c>
      <c r="L360">
        <v>402.12142557138901</v>
      </c>
      <c r="M360">
        <v>44.622738265667998</v>
      </c>
      <c r="N360">
        <v>0.45978435301714199</v>
      </c>
      <c r="O360">
        <v>32.003657560864099</v>
      </c>
      <c r="P360">
        <v>54.521370540444998</v>
      </c>
      <c r="Q360">
        <v>5.0137237247018997E-2</v>
      </c>
    </row>
    <row r="361" spans="1:17" hidden="1" x14ac:dyDescent="0.3">
      <c r="A361" t="s">
        <v>831</v>
      </c>
      <c r="B361" t="s">
        <v>832</v>
      </c>
      <c r="C361" t="s">
        <v>3135</v>
      </c>
      <c r="D361" t="s">
        <v>54</v>
      </c>
      <c r="E361">
        <v>18887.397384984401</v>
      </c>
      <c r="F361">
        <v>444.65</v>
      </c>
      <c r="G361">
        <v>6.9766488418538604</v>
      </c>
      <c r="H361">
        <v>-1.1294025529749201</v>
      </c>
      <c r="I361">
        <v>27.449071794502199</v>
      </c>
      <c r="J361">
        <v>5.1253992198402596</v>
      </c>
      <c r="K361">
        <v>437.22542601346498</v>
      </c>
      <c r="M361">
        <v>63.784044947170301</v>
      </c>
      <c r="N361">
        <v>0.50686847080451902</v>
      </c>
      <c r="O361">
        <v>16.226245361520199</v>
      </c>
      <c r="P361">
        <v>52.277397260273901</v>
      </c>
    </row>
    <row r="362" spans="1:17" x14ac:dyDescent="0.3">
      <c r="A362" t="s">
        <v>833</v>
      </c>
      <c r="B362" t="s">
        <v>834</v>
      </c>
      <c r="C362" t="s">
        <v>3145</v>
      </c>
      <c r="D362" t="s">
        <v>835</v>
      </c>
      <c r="E362">
        <v>18859.3350095204</v>
      </c>
      <c r="F362">
        <v>850.55</v>
      </c>
      <c r="G362">
        <v>10.4676869269995</v>
      </c>
      <c r="H362">
        <v>1.36722041823125</v>
      </c>
      <c r="I362">
        <v>21.7446198687772</v>
      </c>
      <c r="J362">
        <v>-1.66926619813316</v>
      </c>
      <c r="K362">
        <v>840.97499507870202</v>
      </c>
      <c r="L362">
        <v>752.23053413579601</v>
      </c>
      <c r="M362">
        <v>33.078245115455502</v>
      </c>
      <c r="N362">
        <v>0.25293691426345699</v>
      </c>
      <c r="O362">
        <v>9.9288695549938293</v>
      </c>
      <c r="P362">
        <v>40.586776859504099</v>
      </c>
      <c r="Q362">
        <v>1.6162685071825E-2</v>
      </c>
    </row>
    <row r="363" spans="1:17" x14ac:dyDescent="0.3">
      <c r="A363" t="s">
        <v>836</v>
      </c>
      <c r="B363" t="s">
        <v>837</v>
      </c>
      <c r="C363" t="s">
        <v>3141</v>
      </c>
      <c r="D363" t="s">
        <v>202</v>
      </c>
      <c r="E363">
        <v>18842.463996223702</v>
      </c>
      <c r="F363">
        <v>501.05</v>
      </c>
      <c r="G363">
        <v>-18.719853316572799</v>
      </c>
      <c r="H363">
        <v>-4.9660462076100496</v>
      </c>
      <c r="I363">
        <v>-4.6227235700521696</v>
      </c>
      <c r="J363">
        <v>-1.13106659080773</v>
      </c>
      <c r="K363">
        <v>538.01070345780897</v>
      </c>
      <c r="L363">
        <v>527.68217174676897</v>
      </c>
      <c r="M363">
        <v>29.570872854072999</v>
      </c>
      <c r="N363">
        <v>0.63855374092037398</v>
      </c>
      <c r="O363">
        <v>24.219139806406499</v>
      </c>
      <c r="P363">
        <v>23.168633235004901</v>
      </c>
      <c r="Q363">
        <v>6.0546846973525997E-2</v>
      </c>
    </row>
    <row r="364" spans="1:17" x14ac:dyDescent="0.3">
      <c r="A364" t="s">
        <v>838</v>
      </c>
      <c r="B364" t="s">
        <v>839</v>
      </c>
      <c r="C364" t="s">
        <v>3138</v>
      </c>
      <c r="D364" t="s">
        <v>46</v>
      </c>
      <c r="E364">
        <v>18755.816740865601</v>
      </c>
      <c r="F364">
        <v>312.60000000000002</v>
      </c>
      <c r="G364">
        <v>93.475803956430696</v>
      </c>
      <c r="H364">
        <v>3.4966948804778002</v>
      </c>
      <c r="I364">
        <v>19.2971177571475</v>
      </c>
      <c r="J364">
        <v>3.94632015030556</v>
      </c>
      <c r="K364">
        <v>304.65153032711299</v>
      </c>
      <c r="L364">
        <v>276.77151053117802</v>
      </c>
      <c r="M364">
        <v>47.102246117198497</v>
      </c>
      <c r="N364">
        <v>0.73559377233388301</v>
      </c>
      <c r="O364">
        <v>16.602687140115101</v>
      </c>
      <c r="P364">
        <v>122.411953041622</v>
      </c>
      <c r="Q364">
        <v>0.165019822428014</v>
      </c>
    </row>
    <row r="365" spans="1:17" x14ac:dyDescent="0.3">
      <c r="A365" t="s">
        <v>840</v>
      </c>
      <c r="B365" t="s">
        <v>841</v>
      </c>
      <c r="C365" t="s">
        <v>3146</v>
      </c>
      <c r="D365" t="s">
        <v>470</v>
      </c>
      <c r="E365">
        <v>18752.3137913594</v>
      </c>
      <c r="F365">
        <v>305.55</v>
      </c>
      <c r="G365">
        <v>32.108833607048503</v>
      </c>
      <c r="H365">
        <v>14.144408179743699</v>
      </c>
      <c r="I365">
        <v>6.0479535617383497</v>
      </c>
      <c r="J365">
        <v>4.1466389416735998</v>
      </c>
      <c r="K365">
        <v>299.98214263202601</v>
      </c>
      <c r="L365">
        <v>280.868516584509</v>
      </c>
      <c r="M365">
        <v>46.683077590219298</v>
      </c>
      <c r="N365">
        <v>1.3273872682610699</v>
      </c>
      <c r="O365">
        <v>16.478481426935002</v>
      </c>
      <c r="P365">
        <v>63.003467591357698</v>
      </c>
      <c r="Q365">
        <v>2.0279953143835999E-2</v>
      </c>
    </row>
    <row r="366" spans="1:17" x14ac:dyDescent="0.3">
      <c r="A366" t="s">
        <v>842</v>
      </c>
      <c r="B366" t="s">
        <v>843</v>
      </c>
      <c r="C366" t="s">
        <v>3139</v>
      </c>
      <c r="D366" t="s">
        <v>51</v>
      </c>
      <c r="E366">
        <v>18735.870866458499</v>
      </c>
      <c r="F366">
        <v>14560.85</v>
      </c>
      <c r="G366">
        <v>249.52188576797599</v>
      </c>
      <c r="H366">
        <v>25.143655962853199</v>
      </c>
      <c r="I366">
        <v>82.360426588446899</v>
      </c>
      <c r="J366">
        <v>5.2971821442429396</v>
      </c>
      <c r="K366">
        <v>12861.1704404748</v>
      </c>
      <c r="L366">
        <v>9361.9530577677597</v>
      </c>
      <c r="M366">
        <v>50.585697151434402</v>
      </c>
      <c r="N366">
        <v>0.63241338688542703</v>
      </c>
      <c r="O366">
        <v>13.488910331471001</v>
      </c>
      <c r="P366">
        <v>282.67171259247499</v>
      </c>
      <c r="Q366">
        <v>0.18790971895662101</v>
      </c>
    </row>
    <row r="367" spans="1:17" x14ac:dyDescent="0.3">
      <c r="A367" t="s">
        <v>844</v>
      </c>
      <c r="B367" t="s">
        <v>845</v>
      </c>
      <c r="C367" t="s">
        <v>3146</v>
      </c>
      <c r="D367" t="s">
        <v>548</v>
      </c>
      <c r="E367">
        <v>18707.900382534601</v>
      </c>
      <c r="F367">
        <v>1245.5999999999999</v>
      </c>
      <c r="G367">
        <v>7.0117176108635801</v>
      </c>
      <c r="H367">
        <v>-8.2852319613118102</v>
      </c>
      <c r="I367">
        <v>9.3297319544082704</v>
      </c>
      <c r="J367">
        <v>-3.9328157159415902</v>
      </c>
      <c r="K367">
        <v>1345.9556285451999</v>
      </c>
      <c r="L367">
        <v>1281.94025600123</v>
      </c>
      <c r="M367">
        <v>26.6287623608087</v>
      </c>
      <c r="N367">
        <v>0.63074756646224095</v>
      </c>
      <c r="O367">
        <v>36.480411046885003</v>
      </c>
      <c r="P367">
        <v>49.846616541353299</v>
      </c>
      <c r="Q367">
        <v>0.10330051217743</v>
      </c>
    </row>
    <row r="368" spans="1:17" x14ac:dyDescent="0.3">
      <c r="A368" t="s">
        <v>846</v>
      </c>
      <c r="B368" t="s">
        <v>847</v>
      </c>
      <c r="C368" t="s">
        <v>3146</v>
      </c>
      <c r="D368" t="s">
        <v>161</v>
      </c>
      <c r="E368">
        <v>18637.5335153249</v>
      </c>
      <c r="F368">
        <v>786.55</v>
      </c>
      <c r="G368">
        <v>117.38441546716599</v>
      </c>
      <c r="H368">
        <v>1.32526171102337</v>
      </c>
      <c r="I368">
        <v>-12.6103040975359</v>
      </c>
      <c r="J368">
        <v>2.2977869124702099</v>
      </c>
      <c r="K368">
        <v>798.73659600056897</v>
      </c>
      <c r="L368">
        <v>719.06166425729498</v>
      </c>
      <c r="M368">
        <v>42.486186788462</v>
      </c>
      <c r="N368">
        <v>0.40707791172770003</v>
      </c>
      <c r="O368">
        <v>24.5947492212828</v>
      </c>
      <c r="P368">
        <v>147.888433658997</v>
      </c>
      <c r="Q368">
        <v>0.18308362646495699</v>
      </c>
    </row>
    <row r="369" spans="1:17" x14ac:dyDescent="0.3">
      <c r="A369" t="s">
        <v>848</v>
      </c>
      <c r="B369" t="s">
        <v>849</v>
      </c>
      <c r="C369" t="s">
        <v>3135</v>
      </c>
      <c r="D369" t="s">
        <v>502</v>
      </c>
      <c r="E369">
        <v>18536.018749160699</v>
      </c>
      <c r="F369">
        <v>453.35</v>
      </c>
      <c r="G369">
        <v>-51.489120691075499</v>
      </c>
      <c r="H369">
        <v>-1.1295176478286</v>
      </c>
      <c r="I369">
        <v>6.4460056058325703</v>
      </c>
      <c r="J369">
        <v>7.4075256242381098</v>
      </c>
      <c r="K369">
        <v>453.68684144842598</v>
      </c>
      <c r="L369">
        <v>470.06976897744403</v>
      </c>
      <c r="M369">
        <v>42.054956744451701</v>
      </c>
      <c r="N369">
        <v>0.76424202452535905</v>
      </c>
      <c r="O369">
        <v>44.561183378426598</v>
      </c>
      <c r="P369">
        <v>48.991060864992697</v>
      </c>
      <c r="Q369">
        <v>2.2384885553192999E-2</v>
      </c>
    </row>
    <row r="370" spans="1:17" x14ac:dyDescent="0.3">
      <c r="A370" t="s">
        <v>850</v>
      </c>
      <c r="B370" t="s">
        <v>851</v>
      </c>
      <c r="C370" t="s">
        <v>3139</v>
      </c>
      <c r="D370" t="s">
        <v>51</v>
      </c>
      <c r="E370">
        <v>18534.6240327134</v>
      </c>
      <c r="F370">
        <v>1250.2</v>
      </c>
      <c r="G370">
        <v>430.88277026596597</v>
      </c>
      <c r="H370">
        <v>28.21852006208</v>
      </c>
      <c r="I370">
        <v>111.603601856775</v>
      </c>
      <c r="J370">
        <v>6.7977915044203803</v>
      </c>
      <c r="K370">
        <v>1024.8428005670701</v>
      </c>
      <c r="L370">
        <v>770.63113939818595</v>
      </c>
      <c r="M370">
        <v>65.712305496665607</v>
      </c>
      <c r="N370">
        <v>1.6178365413334199</v>
      </c>
      <c r="O370">
        <v>1.1038233882578701</v>
      </c>
      <c r="P370">
        <v>461.76140193215002</v>
      </c>
      <c r="Q370">
        <v>0.104962367073409</v>
      </c>
    </row>
    <row r="371" spans="1:17" x14ac:dyDescent="0.3">
      <c r="A371" t="s">
        <v>852</v>
      </c>
      <c r="B371" t="s">
        <v>853</v>
      </c>
      <c r="C371" t="s">
        <v>3149</v>
      </c>
      <c r="D371" t="s">
        <v>473</v>
      </c>
      <c r="E371">
        <v>18516.9231701645</v>
      </c>
      <c r="F371">
        <v>525.75</v>
      </c>
      <c r="G371">
        <v>-10.5833963184756</v>
      </c>
      <c r="H371">
        <v>-6.5136007352155598</v>
      </c>
      <c r="I371">
        <v>-36.734050336315697</v>
      </c>
      <c r="J371">
        <v>0.65737426568038704</v>
      </c>
      <c r="K371">
        <v>560.90711487017302</v>
      </c>
      <c r="L371">
        <v>614.13930707408304</v>
      </c>
      <c r="M371">
        <v>47.035771507443897</v>
      </c>
      <c r="N371">
        <v>0.59727957287784095</v>
      </c>
      <c r="O371">
        <v>46.314788397527302</v>
      </c>
      <c r="P371">
        <v>17.881165919282498</v>
      </c>
      <c r="Q371">
        <v>-0.108230624100149</v>
      </c>
    </row>
    <row r="372" spans="1:17" x14ac:dyDescent="0.3">
      <c r="A372" t="s">
        <v>854</v>
      </c>
      <c r="B372" t="s">
        <v>855</v>
      </c>
      <c r="C372" t="s">
        <v>3146</v>
      </c>
      <c r="D372" t="s">
        <v>322</v>
      </c>
      <c r="E372">
        <v>18490.241118510901</v>
      </c>
      <c r="F372">
        <v>1610.5</v>
      </c>
      <c r="G372">
        <v>91.095117644404795</v>
      </c>
      <c r="H372">
        <v>-0.56573541152567597</v>
      </c>
      <c r="I372">
        <v>55.051731714074798</v>
      </c>
      <c r="J372">
        <v>1.4918373177475399</v>
      </c>
      <c r="K372">
        <v>1728.35896211359</v>
      </c>
      <c r="L372">
        <v>1514.28919617213</v>
      </c>
      <c r="M372">
        <v>46.723506392834203</v>
      </c>
      <c r="N372">
        <v>0.95714272468825701</v>
      </c>
      <c r="O372">
        <v>75.957777087860904</v>
      </c>
      <c r="P372">
        <v>139.14173286806701</v>
      </c>
      <c r="Q372">
        <v>0.16268273121865801</v>
      </c>
    </row>
    <row r="373" spans="1:17" x14ac:dyDescent="0.3">
      <c r="A373" t="s">
        <v>856</v>
      </c>
      <c r="B373" t="s">
        <v>857</v>
      </c>
      <c r="C373" t="s">
        <v>3144</v>
      </c>
      <c r="D373" t="s">
        <v>451</v>
      </c>
      <c r="E373">
        <v>18404.237896844199</v>
      </c>
      <c r="F373">
        <v>1284.1500000000001</v>
      </c>
      <c r="G373">
        <v>32.809429245958299</v>
      </c>
      <c r="H373">
        <v>12.347756180198299</v>
      </c>
      <c r="I373">
        <v>13.0931417778556</v>
      </c>
      <c r="J373">
        <v>3.0719623183159999</v>
      </c>
      <c r="K373">
        <v>1265.54718342712</v>
      </c>
      <c r="L373">
        <v>1152.4785316503001</v>
      </c>
      <c r="M373">
        <v>60.786509647719697</v>
      </c>
      <c r="N373">
        <v>0.56148951686440096</v>
      </c>
      <c r="O373">
        <v>20.211813261690601</v>
      </c>
      <c r="P373">
        <v>76.515463917525693</v>
      </c>
      <c r="Q373">
        <v>0.171332515901434</v>
      </c>
    </row>
    <row r="374" spans="1:17" x14ac:dyDescent="0.3">
      <c r="A374" t="s">
        <v>858</v>
      </c>
      <c r="B374" t="s">
        <v>859</v>
      </c>
      <c r="C374" t="s">
        <v>3145</v>
      </c>
      <c r="D374" t="s">
        <v>40</v>
      </c>
      <c r="E374">
        <v>18297.2938217519</v>
      </c>
      <c r="F374">
        <v>833.95</v>
      </c>
      <c r="G374">
        <v>-22.654103611418801</v>
      </c>
      <c r="H374">
        <v>-2.6819692263599002</v>
      </c>
      <c r="I374">
        <v>-16.644374124067902</v>
      </c>
      <c r="J374">
        <v>0.28589441696558798</v>
      </c>
      <c r="K374">
        <v>873.41301513953704</v>
      </c>
      <c r="L374">
        <v>864.98008764188796</v>
      </c>
      <c r="M374">
        <v>34.220480261986303</v>
      </c>
      <c r="N374">
        <v>0.73022188167919</v>
      </c>
      <c r="O374">
        <v>22.909047304994299</v>
      </c>
      <c r="P374">
        <v>17.2595613048369</v>
      </c>
    </row>
    <row r="375" spans="1:17" x14ac:dyDescent="0.3">
      <c r="A375" t="s">
        <v>860</v>
      </c>
      <c r="B375" t="s">
        <v>861</v>
      </c>
      <c r="C375" t="s">
        <v>3141</v>
      </c>
      <c r="D375" t="s">
        <v>202</v>
      </c>
      <c r="E375">
        <v>18234.915951653398</v>
      </c>
      <c r="F375">
        <v>751.45</v>
      </c>
      <c r="G375">
        <v>7.29598345684823</v>
      </c>
      <c r="H375">
        <v>-0.777116456504922</v>
      </c>
      <c r="I375">
        <v>16.473121785493898</v>
      </c>
      <c r="J375">
        <v>4.9942251201393804</v>
      </c>
      <c r="K375">
        <v>709.39229125598501</v>
      </c>
      <c r="L375">
        <v>645.30196104451295</v>
      </c>
      <c r="M375">
        <v>48.551108547980697</v>
      </c>
      <c r="N375">
        <v>0.51652843458216102</v>
      </c>
      <c r="O375">
        <v>10.978774369552101</v>
      </c>
      <c r="P375">
        <v>49.825540823447298</v>
      </c>
      <c r="Q375">
        <v>4.6371483790563002E-2</v>
      </c>
    </row>
    <row r="376" spans="1:17" x14ac:dyDescent="0.3">
      <c r="A376" t="s">
        <v>862</v>
      </c>
      <c r="B376" t="s">
        <v>863</v>
      </c>
      <c r="C376" t="s">
        <v>3138</v>
      </c>
      <c r="D376" t="s">
        <v>46</v>
      </c>
      <c r="E376">
        <v>18190.3753505024</v>
      </c>
      <c r="F376">
        <v>1594.15</v>
      </c>
      <c r="G376">
        <v>195.793172554644</v>
      </c>
      <c r="H376">
        <v>2.0744325029384099</v>
      </c>
      <c r="I376">
        <v>46.871319871823999</v>
      </c>
      <c r="J376">
        <v>1.15263738006085</v>
      </c>
      <c r="K376">
        <v>1593.83095858816</v>
      </c>
      <c r="L376">
        <v>1300.6918512360101</v>
      </c>
      <c r="M376">
        <v>33.739764414297099</v>
      </c>
      <c r="N376">
        <v>0.77330651244343396</v>
      </c>
      <c r="O376">
        <v>14.292883354765801</v>
      </c>
      <c r="P376">
        <v>229.88101396792501</v>
      </c>
      <c r="Q376">
        <v>0.19051800955894799</v>
      </c>
    </row>
    <row r="377" spans="1:17" x14ac:dyDescent="0.3">
      <c r="A377" t="s">
        <v>864</v>
      </c>
      <c r="B377" t="s">
        <v>865</v>
      </c>
      <c r="C377" t="s">
        <v>3135</v>
      </c>
      <c r="D377" t="s">
        <v>24</v>
      </c>
      <c r="E377">
        <v>18183.190785893199</v>
      </c>
      <c r="F377">
        <v>227.53</v>
      </c>
      <c r="G377">
        <v>25.849711707812201</v>
      </c>
      <c r="H377">
        <v>10.839001289850099</v>
      </c>
      <c r="I377">
        <v>4.6483275210544903</v>
      </c>
      <c r="J377">
        <v>2.3475007658133298</v>
      </c>
      <c r="K377">
        <v>215.049717652852</v>
      </c>
      <c r="L377">
        <v>197.622218737369</v>
      </c>
      <c r="M377">
        <v>69.932714651889796</v>
      </c>
      <c r="N377">
        <v>1.5787496362342299</v>
      </c>
      <c r="O377">
        <v>2.2942029622467301</v>
      </c>
      <c r="P377">
        <v>58.889664804469199</v>
      </c>
      <c r="Q377">
        <v>0.18738757976870901</v>
      </c>
    </row>
    <row r="378" spans="1:17" x14ac:dyDescent="0.3">
      <c r="A378" t="s">
        <v>866</v>
      </c>
      <c r="B378" t="s">
        <v>867</v>
      </c>
      <c r="C378" t="s">
        <v>3139</v>
      </c>
      <c r="D378" t="s">
        <v>51</v>
      </c>
      <c r="E378">
        <v>18004.768316630601</v>
      </c>
      <c r="F378">
        <v>1347.15</v>
      </c>
      <c r="G378">
        <v>27.848251740242699</v>
      </c>
      <c r="H378">
        <v>6.0282061346325202</v>
      </c>
      <c r="I378">
        <v>43.804364109193301</v>
      </c>
      <c r="J378">
        <v>2.5541766114392002</v>
      </c>
      <c r="K378">
        <v>1306.3707589662599</v>
      </c>
      <c r="L378">
        <v>1107.0310884969599</v>
      </c>
      <c r="M378">
        <v>39.206854304189399</v>
      </c>
      <c r="N378">
        <v>0.27905371400377099</v>
      </c>
      <c r="O378">
        <v>12.982964035185301</v>
      </c>
      <c r="P378">
        <v>66.489526045850596</v>
      </c>
      <c r="Q378">
        <v>4.2678481618861001E-2</v>
      </c>
    </row>
    <row r="379" spans="1:17" x14ac:dyDescent="0.3">
      <c r="A379" t="s">
        <v>868</v>
      </c>
      <c r="B379" t="s">
        <v>869</v>
      </c>
      <c r="C379" t="s">
        <v>3134</v>
      </c>
      <c r="D379" t="s">
        <v>277</v>
      </c>
      <c r="E379">
        <v>17952.041047527098</v>
      </c>
      <c r="F379">
        <v>1291.45</v>
      </c>
      <c r="G379">
        <v>97.787251010970195</v>
      </c>
      <c r="H379">
        <v>0.88540971927286805</v>
      </c>
      <c r="I379">
        <v>23.9203055690494</v>
      </c>
      <c r="J379">
        <v>1.5968323395450399</v>
      </c>
      <c r="K379">
        <v>1213.5105243252101</v>
      </c>
      <c r="L379">
        <v>988.20107675568602</v>
      </c>
      <c r="M379">
        <v>46.499950255818298</v>
      </c>
      <c r="N379">
        <v>0.58225695798783506</v>
      </c>
      <c r="O379">
        <v>19.865267722327602</v>
      </c>
      <c r="P379">
        <v>132.69369369369301</v>
      </c>
      <c r="Q379">
        <v>0.16070547241727601</v>
      </c>
    </row>
    <row r="380" spans="1:17" x14ac:dyDescent="0.3">
      <c r="A380" t="s">
        <v>870</v>
      </c>
      <c r="B380" t="s">
        <v>871</v>
      </c>
      <c r="C380" t="s">
        <v>3148</v>
      </c>
      <c r="D380" t="s">
        <v>139</v>
      </c>
      <c r="E380">
        <v>17893.872419109201</v>
      </c>
      <c r="F380">
        <v>1600.45</v>
      </c>
      <c r="G380">
        <v>99.4517504774755</v>
      </c>
      <c r="H380">
        <v>-11.7791648833196</v>
      </c>
      <c r="I380">
        <v>-18.304725948389802</v>
      </c>
      <c r="J380">
        <v>-2.7090830745921299</v>
      </c>
      <c r="K380">
        <v>1736.77071767332</v>
      </c>
      <c r="L380">
        <v>1607.3950141234</v>
      </c>
      <c r="M380">
        <v>38.064872054002798</v>
      </c>
      <c r="N380">
        <v>0.88440943354533497</v>
      </c>
      <c r="O380">
        <v>35.012241149176603</v>
      </c>
      <c r="P380">
        <v>129.971377296409</v>
      </c>
      <c r="Q380">
        <v>6.1137340358791002E-2</v>
      </c>
    </row>
    <row r="381" spans="1:17" x14ac:dyDescent="0.3">
      <c r="A381" t="s">
        <v>872</v>
      </c>
      <c r="B381" t="s">
        <v>873</v>
      </c>
      <c r="C381" t="s">
        <v>3146</v>
      </c>
      <c r="D381" t="s">
        <v>117</v>
      </c>
      <c r="E381">
        <v>17868.26258988</v>
      </c>
      <c r="F381">
        <v>11953.75</v>
      </c>
      <c r="G381">
        <v>105.585885661779</v>
      </c>
      <c r="H381">
        <v>-11.1180254342214</v>
      </c>
      <c r="I381">
        <v>46.422707582671997</v>
      </c>
      <c r="J381">
        <v>0.48266066604839197</v>
      </c>
      <c r="K381">
        <v>13111.439024357</v>
      </c>
      <c r="L381">
        <v>11120.826492813499</v>
      </c>
      <c r="M381">
        <v>26.693656069651801</v>
      </c>
      <c r="N381">
        <v>1.24361281104472</v>
      </c>
      <c r="O381">
        <v>31.357105510822901</v>
      </c>
      <c r="P381">
        <v>167.460592703636</v>
      </c>
    </row>
    <row r="382" spans="1:17" hidden="1" x14ac:dyDescent="0.3">
      <c r="A382" t="s">
        <v>874</v>
      </c>
      <c r="B382" t="s">
        <v>875</v>
      </c>
      <c r="C382" t="s">
        <v>3150</v>
      </c>
      <c r="D382" t="s">
        <v>265</v>
      </c>
      <c r="E382">
        <v>17787.234156600101</v>
      </c>
      <c r="F382">
        <v>16707.150000000001</v>
      </c>
      <c r="G382">
        <v>0.25846721368654302</v>
      </c>
      <c r="H382">
        <v>-3.6049714774286499</v>
      </c>
      <c r="I382">
        <v>-9.3414320331148293</v>
      </c>
      <c r="J382">
        <v>2.6711741363924699</v>
      </c>
      <c r="K382">
        <v>16419.5534191322</v>
      </c>
      <c r="L382">
        <v>15624.4628457417</v>
      </c>
      <c r="M382">
        <v>49.840426024909299</v>
      </c>
      <c r="N382">
        <v>0.77189436893437502</v>
      </c>
      <c r="O382">
        <v>14.920557964703701</v>
      </c>
      <c r="P382">
        <v>31.321773578676801</v>
      </c>
      <c r="Q382">
        <v>6.9395544250830998E-2</v>
      </c>
    </row>
    <row r="383" spans="1:17" x14ac:dyDescent="0.3">
      <c r="A383" t="s">
        <v>876</v>
      </c>
      <c r="B383" t="s">
        <v>877</v>
      </c>
      <c r="C383" t="s">
        <v>3135</v>
      </c>
      <c r="D383" t="s">
        <v>571</v>
      </c>
      <c r="E383">
        <v>17771.8480068752</v>
      </c>
      <c r="F383">
        <v>351.5</v>
      </c>
      <c r="G383">
        <v>-3.68528680417635</v>
      </c>
      <c r="H383">
        <v>7.4724508108964098</v>
      </c>
      <c r="I383">
        <v>-1.0192827636414299</v>
      </c>
      <c r="J383">
        <v>-0.35607842409090401</v>
      </c>
      <c r="K383">
        <v>349.01223361671703</v>
      </c>
      <c r="L383">
        <v>330.12048918689402</v>
      </c>
      <c r="M383">
        <v>42.962888889372898</v>
      </c>
      <c r="N383">
        <v>0.63888151755362099</v>
      </c>
      <c r="O383">
        <v>14.2674253200568</v>
      </c>
      <c r="P383">
        <v>25.917965251656799</v>
      </c>
      <c r="Q383">
        <v>-2.1421191912983001E-2</v>
      </c>
    </row>
    <row r="384" spans="1:17" x14ac:dyDescent="0.3">
      <c r="A384" t="s">
        <v>878</v>
      </c>
      <c r="B384" t="s">
        <v>879</v>
      </c>
      <c r="C384" t="s">
        <v>3136</v>
      </c>
      <c r="D384" t="s">
        <v>730</v>
      </c>
      <c r="E384">
        <v>17543.268049593898</v>
      </c>
      <c r="F384">
        <v>121.89</v>
      </c>
      <c r="G384">
        <v>61.1326304182192</v>
      </c>
      <c r="H384">
        <v>-12.843448287198299</v>
      </c>
      <c r="I384">
        <v>10.1361420900867</v>
      </c>
      <c r="J384">
        <v>2.54630675649044</v>
      </c>
      <c r="K384">
        <v>133.663993717658</v>
      </c>
      <c r="L384">
        <v>117.80800426844399</v>
      </c>
      <c r="M384">
        <v>38.410910694557501</v>
      </c>
      <c r="N384">
        <v>0.51685897133759995</v>
      </c>
      <c r="O384">
        <v>40.290425793748398</v>
      </c>
      <c r="P384">
        <v>89.712062256809304</v>
      </c>
      <c r="Q384">
        <v>4.7398048825864E-2</v>
      </c>
    </row>
    <row r="385" spans="1:17" x14ac:dyDescent="0.3">
      <c r="A385" t="s">
        <v>880</v>
      </c>
      <c r="B385" t="s">
        <v>881</v>
      </c>
      <c r="C385" t="s">
        <v>580</v>
      </c>
      <c r="D385" t="s">
        <v>580</v>
      </c>
      <c r="E385">
        <v>17422.462722841501</v>
      </c>
      <c r="F385">
        <v>35.130000000000003</v>
      </c>
      <c r="G385">
        <v>-26.164634060480001</v>
      </c>
      <c r="H385">
        <v>1.7065226130784799E-2</v>
      </c>
      <c r="I385">
        <v>-19.029633076947899</v>
      </c>
      <c r="J385">
        <v>5.0683257266801602</v>
      </c>
      <c r="K385">
        <v>35.403881924271502</v>
      </c>
      <c r="L385">
        <v>37.251672023262799</v>
      </c>
      <c r="M385">
        <v>48.294387052512199</v>
      </c>
      <c r="N385">
        <v>0.62460994160807604</v>
      </c>
      <c r="O385">
        <v>50.583546826074503</v>
      </c>
      <c r="P385">
        <v>10.576015108592999</v>
      </c>
      <c r="Q385">
        <v>-2.1983260379405001E-2</v>
      </c>
    </row>
    <row r="386" spans="1:17" x14ac:dyDescent="0.3">
      <c r="A386" t="s">
        <v>882</v>
      </c>
      <c r="B386" t="s">
        <v>883</v>
      </c>
      <c r="C386" t="s">
        <v>3145</v>
      </c>
      <c r="D386" t="s">
        <v>599</v>
      </c>
      <c r="E386">
        <v>17419.898604209899</v>
      </c>
      <c r="F386">
        <v>1356.75</v>
      </c>
      <c r="G386">
        <v>-39.847144599915502</v>
      </c>
      <c r="H386">
        <v>-0.26758834423707101</v>
      </c>
      <c r="I386">
        <v>-7.3336940399857102</v>
      </c>
      <c r="J386">
        <v>-3.5749397057954</v>
      </c>
      <c r="K386">
        <v>1415.46687248172</v>
      </c>
      <c r="L386">
        <v>1457.6521793956699</v>
      </c>
      <c r="M386">
        <v>35.402489595160397</v>
      </c>
      <c r="N386">
        <v>0.80521969076018496</v>
      </c>
      <c r="O386">
        <v>27.086788280818102</v>
      </c>
      <c r="P386">
        <v>6.91489361702126</v>
      </c>
      <c r="Q386">
        <v>-0.14431107503382401</v>
      </c>
    </row>
    <row r="387" spans="1:17" hidden="1" x14ac:dyDescent="0.3">
      <c r="A387" t="s">
        <v>884</v>
      </c>
      <c r="B387" t="s">
        <v>885</v>
      </c>
      <c r="C387" t="s">
        <v>3147</v>
      </c>
      <c r="D387" t="s">
        <v>886</v>
      </c>
      <c r="E387">
        <v>17230.5621806983</v>
      </c>
      <c r="F387">
        <v>1668.1</v>
      </c>
      <c r="G387">
        <v>-9.37449403840548</v>
      </c>
      <c r="H387">
        <v>-3.6040559069648999</v>
      </c>
      <c r="I387">
        <v>11.0979289142428</v>
      </c>
      <c r="J387">
        <v>0.93280743399721799</v>
      </c>
      <c r="K387">
        <v>1692.51057524878</v>
      </c>
      <c r="M387">
        <v>31.576315286640401</v>
      </c>
      <c r="N387">
        <v>0.59453852163920995</v>
      </c>
      <c r="O387">
        <v>19.956837120076699</v>
      </c>
      <c r="P387">
        <v>35.4362034668939</v>
      </c>
    </row>
    <row r="388" spans="1:17" hidden="1" x14ac:dyDescent="0.3">
      <c r="A388" t="s">
        <v>887</v>
      </c>
      <c r="B388" t="s">
        <v>888</v>
      </c>
      <c r="C388" t="s">
        <v>3150</v>
      </c>
      <c r="D388" t="s">
        <v>57</v>
      </c>
      <c r="E388">
        <v>17160.6381815118</v>
      </c>
      <c r="F388">
        <v>43.03</v>
      </c>
      <c r="G388">
        <v>119.30812955771</v>
      </c>
      <c r="H388">
        <v>-8.7883976227432896</v>
      </c>
      <c r="I388">
        <v>52.147750173123299</v>
      </c>
      <c r="J388">
        <v>-3.0651044816242199</v>
      </c>
      <c r="K388">
        <v>39.646101155410399</v>
      </c>
      <c r="L388">
        <v>31.475291674830999</v>
      </c>
      <c r="M388">
        <v>48.367064793623797</v>
      </c>
      <c r="N388">
        <v>0.26401144946291699</v>
      </c>
      <c r="O388">
        <v>24.657215895886502</v>
      </c>
      <c r="P388">
        <v>155.37091988130501</v>
      </c>
      <c r="Q388">
        <v>0.10058778169247</v>
      </c>
    </row>
    <row r="389" spans="1:17" x14ac:dyDescent="0.3">
      <c r="A389" t="s">
        <v>889</v>
      </c>
      <c r="B389" t="s">
        <v>890</v>
      </c>
      <c r="C389" t="s">
        <v>3135</v>
      </c>
      <c r="D389" t="s">
        <v>458</v>
      </c>
      <c r="E389">
        <v>17144.449063910801</v>
      </c>
      <c r="F389">
        <v>1013</v>
      </c>
      <c r="G389">
        <v>95.753066945449802</v>
      </c>
      <c r="H389">
        <v>1.12873471875265</v>
      </c>
      <c r="I389">
        <v>16.631466014327799</v>
      </c>
      <c r="J389">
        <v>0.75475204720095002</v>
      </c>
      <c r="K389">
        <v>998.93586316039</v>
      </c>
      <c r="L389">
        <v>813.93336640069299</v>
      </c>
      <c r="M389">
        <v>35.1392698466558</v>
      </c>
      <c r="N389">
        <v>0.51831759452783299</v>
      </c>
      <c r="O389">
        <v>17.374136229022699</v>
      </c>
      <c r="P389">
        <v>126.419311578006</v>
      </c>
    </row>
    <row r="390" spans="1:17" x14ac:dyDescent="0.3">
      <c r="A390" t="s">
        <v>891</v>
      </c>
      <c r="B390" t="s">
        <v>892</v>
      </c>
      <c r="C390" t="s">
        <v>3135</v>
      </c>
      <c r="D390" t="s">
        <v>218</v>
      </c>
      <c r="E390">
        <v>17123.078975778499</v>
      </c>
      <c r="F390">
        <v>4154.1000000000004</v>
      </c>
      <c r="G390">
        <v>77.215888511982797</v>
      </c>
      <c r="H390">
        <v>11.1242462273848</v>
      </c>
      <c r="I390">
        <v>-3.52931252082755</v>
      </c>
      <c r="J390">
        <v>0.24485718979697499</v>
      </c>
      <c r="K390">
        <v>3960.7526051249001</v>
      </c>
      <c r="L390">
        <v>3573.9248839880902</v>
      </c>
      <c r="M390">
        <v>35.706110830700297</v>
      </c>
      <c r="N390">
        <v>1.6267386900868299</v>
      </c>
      <c r="O390">
        <v>5.4861462169904396</v>
      </c>
      <c r="P390">
        <v>117.59467812058</v>
      </c>
      <c r="Q390">
        <v>0.25992475299026302</v>
      </c>
    </row>
    <row r="391" spans="1:17" x14ac:dyDescent="0.3">
      <c r="A391" t="s">
        <v>893</v>
      </c>
      <c r="B391" t="s">
        <v>894</v>
      </c>
      <c r="C391" t="s">
        <v>3146</v>
      </c>
      <c r="D391" t="s">
        <v>548</v>
      </c>
      <c r="E391">
        <v>17029.8229984756</v>
      </c>
      <c r="F391">
        <v>1529.9</v>
      </c>
      <c r="G391">
        <v>-18.0841118215994</v>
      </c>
      <c r="H391">
        <v>-8.0041737904611807</v>
      </c>
      <c r="I391">
        <v>-16.251818317291399</v>
      </c>
      <c r="J391">
        <v>-3.1097724460816298</v>
      </c>
      <c r="K391">
        <v>1648.0309640792</v>
      </c>
      <c r="L391">
        <v>1619.1713018308201</v>
      </c>
      <c r="M391">
        <v>22.1477648426606</v>
      </c>
      <c r="N391">
        <v>0.86216337487274897</v>
      </c>
      <c r="O391">
        <v>24.3185829139159</v>
      </c>
      <c r="P391">
        <v>16.7595207204457</v>
      </c>
    </row>
    <row r="392" spans="1:17" x14ac:dyDescent="0.3">
      <c r="A392" t="s">
        <v>895</v>
      </c>
      <c r="B392" t="s">
        <v>896</v>
      </c>
      <c r="C392" t="s">
        <v>3135</v>
      </c>
      <c r="D392" t="s">
        <v>218</v>
      </c>
      <c r="E392">
        <v>17001.289303337198</v>
      </c>
      <c r="F392">
        <v>1360.4</v>
      </c>
      <c r="G392">
        <v>53.130301483331003</v>
      </c>
      <c r="H392">
        <v>15.516280835023901</v>
      </c>
      <c r="I392">
        <v>35.908164771703497</v>
      </c>
      <c r="J392">
        <v>8.19977361220616</v>
      </c>
      <c r="K392">
        <v>1217.1580381797701</v>
      </c>
      <c r="L392">
        <v>1050.38604133378</v>
      </c>
      <c r="M392">
        <v>62.001949655592398</v>
      </c>
      <c r="N392">
        <v>1.0834427264045701</v>
      </c>
      <c r="O392">
        <v>0.99603057924140204</v>
      </c>
      <c r="P392">
        <v>82.054198728671807</v>
      </c>
      <c r="Q392">
        <v>5.7126008559550004E-3</v>
      </c>
    </row>
    <row r="393" spans="1:17" x14ac:dyDescent="0.3">
      <c r="A393" t="s">
        <v>897</v>
      </c>
      <c r="B393" t="s">
        <v>898</v>
      </c>
      <c r="C393" t="s">
        <v>3134</v>
      </c>
      <c r="D393" t="s">
        <v>21</v>
      </c>
      <c r="E393">
        <v>16986.044237823498</v>
      </c>
      <c r="F393">
        <v>615.5</v>
      </c>
      <c r="G393">
        <v>-20.404634668461298</v>
      </c>
      <c r="H393">
        <v>2.30812899017437</v>
      </c>
      <c r="I393">
        <v>-17.308712837913401</v>
      </c>
      <c r="J393">
        <v>0.76325898951601301</v>
      </c>
      <c r="K393">
        <v>620.99509969874202</v>
      </c>
      <c r="L393">
        <v>631.97385959324902</v>
      </c>
      <c r="M393">
        <v>51.0718435395735</v>
      </c>
      <c r="N393">
        <v>0.29099074484369097</v>
      </c>
      <c r="O393">
        <v>41.348497156783097</v>
      </c>
      <c r="P393">
        <v>31.068994889267401</v>
      </c>
      <c r="Q393">
        <v>7.1435602955655E-2</v>
      </c>
    </row>
    <row r="394" spans="1:17" x14ac:dyDescent="0.3">
      <c r="A394" t="s">
        <v>899</v>
      </c>
      <c r="B394" t="s">
        <v>900</v>
      </c>
      <c r="C394" t="s">
        <v>3146</v>
      </c>
      <c r="D394" t="s">
        <v>759</v>
      </c>
      <c r="E394">
        <v>16951.934813751799</v>
      </c>
      <c r="F394">
        <v>4063</v>
      </c>
      <c r="G394">
        <v>74.108363742250006</v>
      </c>
      <c r="H394">
        <v>15.683609328690199</v>
      </c>
      <c r="I394">
        <v>9.2496748057015807</v>
      </c>
      <c r="J394">
        <v>4.2099936479889903</v>
      </c>
      <c r="K394">
        <v>3888.11050238197</v>
      </c>
      <c r="L394">
        <v>3670.0880423073299</v>
      </c>
      <c r="M394">
        <v>62.307296910728098</v>
      </c>
      <c r="N394">
        <v>1.03174380223892</v>
      </c>
      <c r="O394">
        <v>35.072606448437099</v>
      </c>
      <c r="P394">
        <v>102.992680672478</v>
      </c>
      <c r="Q394">
        <v>0.11795972138758901</v>
      </c>
    </row>
    <row r="395" spans="1:17" x14ac:dyDescent="0.3">
      <c r="A395" t="s">
        <v>901</v>
      </c>
      <c r="B395" t="s">
        <v>902</v>
      </c>
      <c r="C395" t="s">
        <v>3146</v>
      </c>
      <c r="D395" t="s">
        <v>131</v>
      </c>
      <c r="E395">
        <v>16930.430259607401</v>
      </c>
      <c r="F395">
        <v>1878.65</v>
      </c>
      <c r="G395">
        <v>135.846088195834</v>
      </c>
      <c r="H395">
        <v>15.0234538685442</v>
      </c>
      <c r="I395">
        <v>67.304891959841598</v>
      </c>
      <c r="J395">
        <v>7.7383752567747504</v>
      </c>
      <c r="K395">
        <v>1730.56974039584</v>
      </c>
      <c r="L395">
        <v>1334.9300229738301</v>
      </c>
      <c r="M395">
        <v>54.016997259778499</v>
      </c>
      <c r="N395">
        <v>0.59857721490549598</v>
      </c>
      <c r="O395">
        <v>6.3369973118994896</v>
      </c>
      <c r="P395">
        <v>173.03975001816701</v>
      </c>
      <c r="Q395">
        <v>0.20930721851089301</v>
      </c>
    </row>
    <row r="396" spans="1:17" x14ac:dyDescent="0.3">
      <c r="A396" t="s">
        <v>903</v>
      </c>
      <c r="B396" t="s">
        <v>904</v>
      </c>
      <c r="C396" t="s">
        <v>3137</v>
      </c>
      <c r="D396" t="s">
        <v>905</v>
      </c>
      <c r="E396">
        <v>16898.1826640133</v>
      </c>
      <c r="F396">
        <v>2847.55</v>
      </c>
      <c r="G396">
        <v>86.7485422083668</v>
      </c>
      <c r="H396">
        <v>9.3345615850000101</v>
      </c>
      <c r="I396">
        <v>47.345060195333801</v>
      </c>
      <c r="J396">
        <v>6.6659988639979897</v>
      </c>
      <c r="K396">
        <v>2632.0943268073001</v>
      </c>
      <c r="L396">
        <v>2049.6788900328302</v>
      </c>
      <c r="M396">
        <v>37.547542638197697</v>
      </c>
      <c r="N396">
        <v>1.2996575870465299</v>
      </c>
      <c r="O396">
        <v>6.70927639549787</v>
      </c>
      <c r="P396">
        <v>132.339262402088</v>
      </c>
    </row>
    <row r="397" spans="1:17" x14ac:dyDescent="0.3">
      <c r="A397" t="s">
        <v>906</v>
      </c>
      <c r="B397" t="s">
        <v>907</v>
      </c>
      <c r="C397" t="s">
        <v>3135</v>
      </c>
      <c r="D397" t="s">
        <v>54</v>
      </c>
      <c r="E397">
        <v>16700.4347549171</v>
      </c>
      <c r="F397">
        <v>206.29</v>
      </c>
      <c r="G397">
        <v>-20.105514767410298</v>
      </c>
      <c r="H397">
        <v>3.7205763461911099</v>
      </c>
      <c r="I397">
        <v>-14.866153442750001</v>
      </c>
      <c r="J397">
        <v>10.857443750133999</v>
      </c>
      <c r="K397">
        <v>201.43984302736101</v>
      </c>
      <c r="L397">
        <v>208.38983498722999</v>
      </c>
      <c r="M397">
        <v>76.151047852471095</v>
      </c>
      <c r="N397">
        <v>2.5114461994500501</v>
      </c>
      <c r="O397">
        <v>40.215230985505798</v>
      </c>
      <c r="P397">
        <v>15.8997696499803</v>
      </c>
      <c r="Q397">
        <v>5.1346718918135997E-2</v>
      </c>
    </row>
    <row r="398" spans="1:17" x14ac:dyDescent="0.3">
      <c r="A398" t="s">
        <v>908</v>
      </c>
      <c r="B398" t="s">
        <v>909</v>
      </c>
      <c r="C398" t="s">
        <v>3141</v>
      </c>
      <c r="D398" t="s">
        <v>759</v>
      </c>
      <c r="E398">
        <v>16641.020414909799</v>
      </c>
      <c r="F398">
        <v>934.55</v>
      </c>
      <c r="G398">
        <v>17.294937747086799</v>
      </c>
      <c r="H398">
        <v>-2.1062002841243301</v>
      </c>
      <c r="I398">
        <v>15.8627831951356</v>
      </c>
      <c r="J398">
        <v>-3.8134732811135499</v>
      </c>
      <c r="K398">
        <v>953.87846157132003</v>
      </c>
      <c r="L398">
        <v>841.24965332831198</v>
      </c>
      <c r="M398">
        <v>36.309399009533998</v>
      </c>
      <c r="N398">
        <v>0.49347765511702102</v>
      </c>
      <c r="O398">
        <v>13.8569364934995</v>
      </c>
      <c r="P398">
        <v>55.227971098745897</v>
      </c>
      <c r="Q398">
        <v>0.175542488819526</v>
      </c>
    </row>
    <row r="399" spans="1:17" x14ac:dyDescent="0.3">
      <c r="A399" t="s">
        <v>910</v>
      </c>
      <c r="B399" t="s">
        <v>911</v>
      </c>
      <c r="C399" t="s">
        <v>3146</v>
      </c>
      <c r="D399" t="s">
        <v>265</v>
      </c>
      <c r="E399">
        <v>16639.291264118299</v>
      </c>
      <c r="F399">
        <v>1153.95</v>
      </c>
      <c r="G399">
        <v>79.442318709764294</v>
      </c>
      <c r="H399">
        <v>1.71668605807012</v>
      </c>
      <c r="I399">
        <v>5.4700501193340196</v>
      </c>
      <c r="J399">
        <v>9.54519138784263</v>
      </c>
      <c r="K399">
        <v>1189.64607058861</v>
      </c>
      <c r="L399">
        <v>1080.83290231354</v>
      </c>
      <c r="M399">
        <v>47.951658975100898</v>
      </c>
      <c r="N399">
        <v>0.67898461764190599</v>
      </c>
      <c r="O399">
        <v>25.655357684475</v>
      </c>
      <c r="P399">
        <v>128.18864939687501</v>
      </c>
      <c r="Q399">
        <v>0.18138783386774901</v>
      </c>
    </row>
    <row r="400" spans="1:17" x14ac:dyDescent="0.3">
      <c r="A400" t="s">
        <v>912</v>
      </c>
      <c r="B400" t="s">
        <v>913</v>
      </c>
      <c r="C400" t="s">
        <v>3145</v>
      </c>
      <c r="D400" t="s">
        <v>131</v>
      </c>
      <c r="E400">
        <v>16630.704486566301</v>
      </c>
      <c r="F400">
        <v>641.15</v>
      </c>
      <c r="G400">
        <v>198.68494708479901</v>
      </c>
      <c r="H400">
        <v>5.0146846181511497</v>
      </c>
      <c r="I400">
        <v>180.16061789562301</v>
      </c>
      <c r="J400">
        <v>7.3363443213247397</v>
      </c>
      <c r="K400">
        <v>575.35679796092302</v>
      </c>
      <c r="L400">
        <v>404.62263436992401</v>
      </c>
      <c r="M400">
        <v>53.650672076912201</v>
      </c>
      <c r="N400">
        <v>0.67293959476367704</v>
      </c>
      <c r="O400">
        <v>8.2430008578335805</v>
      </c>
      <c r="P400">
        <v>337.03350260727302</v>
      </c>
      <c r="Q400">
        <v>0.25811088951699102</v>
      </c>
    </row>
    <row r="401" spans="1:17" x14ac:dyDescent="0.3">
      <c r="A401" t="s">
        <v>914</v>
      </c>
      <c r="B401" t="s">
        <v>915</v>
      </c>
      <c r="C401" t="s">
        <v>3149</v>
      </c>
      <c r="D401" t="s">
        <v>473</v>
      </c>
      <c r="E401">
        <v>16508.834885705899</v>
      </c>
      <c r="F401">
        <v>3359.15</v>
      </c>
      <c r="G401">
        <v>-31.456487235839301</v>
      </c>
      <c r="H401">
        <v>1.8105153339185001</v>
      </c>
      <c r="I401">
        <v>-9.5367617568002405</v>
      </c>
      <c r="J401">
        <v>-3.95716868019072</v>
      </c>
      <c r="K401">
        <v>3367.4670531737102</v>
      </c>
      <c r="L401">
        <v>3464.0263874580901</v>
      </c>
      <c r="M401">
        <v>48.4293192167246</v>
      </c>
      <c r="N401">
        <v>1.2071123078772099</v>
      </c>
      <c r="O401">
        <v>18.465980977330499</v>
      </c>
      <c r="P401">
        <v>16.801404753211902</v>
      </c>
      <c r="Q401">
        <v>-4.2919884919187003E-2</v>
      </c>
    </row>
    <row r="402" spans="1:17" x14ac:dyDescent="0.3">
      <c r="A402" t="s">
        <v>916</v>
      </c>
      <c r="B402" t="s">
        <v>917</v>
      </c>
      <c r="C402" t="s">
        <v>3146</v>
      </c>
      <c r="D402" t="s">
        <v>759</v>
      </c>
      <c r="E402">
        <v>16448.703027609601</v>
      </c>
      <c r="F402">
        <v>1230.8</v>
      </c>
      <c r="G402">
        <v>33.595205200669099</v>
      </c>
      <c r="H402">
        <v>5.59785653607769</v>
      </c>
      <c r="I402">
        <v>8.6880938536940295</v>
      </c>
      <c r="J402">
        <v>3.3311246701738599</v>
      </c>
      <c r="K402">
        <v>1245.66561586594</v>
      </c>
      <c r="L402">
        <v>1208.9380603843299</v>
      </c>
      <c r="M402">
        <v>58.048427424439303</v>
      </c>
      <c r="N402">
        <v>1.4119275934241799</v>
      </c>
      <c r="O402">
        <v>54.123334416639501</v>
      </c>
      <c r="P402">
        <v>63.442002523072802</v>
      </c>
      <c r="Q402">
        <v>0.23240689917190899</v>
      </c>
    </row>
    <row r="403" spans="1:17" x14ac:dyDescent="0.3">
      <c r="A403" t="s">
        <v>918</v>
      </c>
      <c r="B403" t="s">
        <v>919</v>
      </c>
      <c r="C403" t="s">
        <v>3139</v>
      </c>
      <c r="D403" t="s">
        <v>247</v>
      </c>
      <c r="E403">
        <v>16388.819535136099</v>
      </c>
      <c r="F403">
        <v>1549.5</v>
      </c>
      <c r="G403">
        <v>18.638093745240901</v>
      </c>
      <c r="H403">
        <v>21.940338442735499</v>
      </c>
      <c r="I403">
        <v>3.9725639301781399</v>
      </c>
      <c r="J403">
        <v>16.634091724065801</v>
      </c>
      <c r="K403">
        <v>1383.3726223904</v>
      </c>
      <c r="L403">
        <v>1272.2473341083601</v>
      </c>
      <c r="M403">
        <v>63.290159737094498</v>
      </c>
      <c r="N403">
        <v>1.3598964591606599</v>
      </c>
      <c r="O403">
        <v>6.4214262665375799</v>
      </c>
      <c r="P403">
        <v>56.050153582758398</v>
      </c>
      <c r="Q403">
        <v>0.14400312039824201</v>
      </c>
    </row>
    <row r="404" spans="1:17" x14ac:dyDescent="0.3">
      <c r="A404" t="s">
        <v>920</v>
      </c>
      <c r="B404" t="s">
        <v>921</v>
      </c>
      <c r="C404" t="s">
        <v>3147</v>
      </c>
      <c r="D404" t="s">
        <v>733</v>
      </c>
      <c r="E404">
        <v>16365.2846617372</v>
      </c>
      <c r="F404">
        <v>406.7</v>
      </c>
      <c r="G404">
        <v>31.031761876448801</v>
      </c>
      <c r="H404">
        <v>12.4193830012708</v>
      </c>
      <c r="I404">
        <v>8.7481399001977191</v>
      </c>
      <c r="J404">
        <v>1.12400442595022</v>
      </c>
      <c r="K404">
        <v>383.08675537121297</v>
      </c>
      <c r="L404">
        <v>355.29038109363597</v>
      </c>
      <c r="M404">
        <v>54.489499524101902</v>
      </c>
      <c r="N404">
        <v>0.68188516856259596</v>
      </c>
      <c r="O404">
        <v>16.6461765429063</v>
      </c>
      <c r="P404">
        <v>59.678052610914797</v>
      </c>
      <c r="Q404">
        <v>0.19775811603502799</v>
      </c>
    </row>
    <row r="405" spans="1:17" x14ac:dyDescent="0.3">
      <c r="A405" t="s">
        <v>922</v>
      </c>
      <c r="B405" t="s">
        <v>923</v>
      </c>
      <c r="C405" t="s">
        <v>3151</v>
      </c>
      <c r="D405" t="s">
        <v>158</v>
      </c>
      <c r="E405">
        <v>16223.9761477433</v>
      </c>
      <c r="F405">
        <v>1066</v>
      </c>
      <c r="G405">
        <v>-5.0309194136798103</v>
      </c>
      <c r="H405">
        <v>6.7004215321153504</v>
      </c>
      <c r="I405">
        <v>3.0167496336971502</v>
      </c>
      <c r="J405">
        <v>0.108237620231268</v>
      </c>
      <c r="K405">
        <v>1058.9529540726501</v>
      </c>
      <c r="L405">
        <v>1024.1919783191199</v>
      </c>
      <c r="M405">
        <v>51.207131259383502</v>
      </c>
      <c r="N405">
        <v>0.86904584384912897</v>
      </c>
      <c r="O405">
        <v>13.5084427767354</v>
      </c>
      <c r="P405">
        <v>28.0634310427678</v>
      </c>
      <c r="Q405">
        <v>-1.7440148490439001E-2</v>
      </c>
    </row>
    <row r="406" spans="1:17" x14ac:dyDescent="0.3">
      <c r="A406" t="s">
        <v>924</v>
      </c>
      <c r="B406" t="s">
        <v>925</v>
      </c>
      <c r="C406" t="s">
        <v>3149</v>
      </c>
      <c r="D406" t="s">
        <v>473</v>
      </c>
      <c r="E406">
        <v>16218.635024297801</v>
      </c>
      <c r="F406">
        <v>1533.25</v>
      </c>
      <c r="G406">
        <v>-14.019859499124699</v>
      </c>
      <c r="H406">
        <v>1.98591134419863</v>
      </c>
      <c r="I406">
        <v>9.4433313505523309</v>
      </c>
      <c r="J406">
        <v>0.184944772805307</v>
      </c>
      <c r="K406">
        <v>1538.0048865127501</v>
      </c>
      <c r="L406">
        <v>1477.3942768055599</v>
      </c>
      <c r="M406">
        <v>41.466640033695597</v>
      </c>
      <c r="N406">
        <v>0.64267898201413498</v>
      </c>
      <c r="O406">
        <v>10.2233817055274</v>
      </c>
      <c r="P406">
        <v>23.350764279967802</v>
      </c>
      <c r="Q406">
        <v>-8.2466204150629996E-2</v>
      </c>
    </row>
    <row r="407" spans="1:17" x14ac:dyDescent="0.3">
      <c r="A407" t="s">
        <v>926</v>
      </c>
      <c r="B407" t="s">
        <v>927</v>
      </c>
      <c r="C407" t="s">
        <v>3146</v>
      </c>
      <c r="D407" t="s">
        <v>928</v>
      </c>
      <c r="E407">
        <v>16029.315237376</v>
      </c>
      <c r="F407">
        <v>1347.55</v>
      </c>
      <c r="G407">
        <v>31.7851860259197</v>
      </c>
      <c r="H407">
        <v>1.8942085928407599</v>
      </c>
      <c r="I407">
        <v>-16.835256341607799</v>
      </c>
      <c r="J407">
        <v>5.81897061473913</v>
      </c>
      <c r="K407">
        <v>1327.80214030459</v>
      </c>
      <c r="L407">
        <v>1258.4315696743399</v>
      </c>
      <c r="M407">
        <v>53.018451381744299</v>
      </c>
      <c r="N407">
        <v>1.3095860437575999</v>
      </c>
      <c r="O407">
        <v>25.7838299135468</v>
      </c>
      <c r="P407">
        <v>72.762820512820497</v>
      </c>
      <c r="Q407">
        <v>0.18218520290292201</v>
      </c>
    </row>
    <row r="408" spans="1:17" x14ac:dyDescent="0.3">
      <c r="A408" t="s">
        <v>929</v>
      </c>
      <c r="B408" t="s">
        <v>930</v>
      </c>
      <c r="C408" t="s">
        <v>3142</v>
      </c>
      <c r="D408" t="s">
        <v>117</v>
      </c>
      <c r="E408">
        <v>16001.540513795</v>
      </c>
      <c r="F408">
        <v>455.45</v>
      </c>
      <c r="G408">
        <v>97.982982778582397</v>
      </c>
      <c r="H408">
        <v>7.3170122307513203</v>
      </c>
      <c r="I408">
        <v>65.066014175131201</v>
      </c>
      <c r="J408">
        <v>-2.3161528135435798</v>
      </c>
      <c r="K408">
        <v>428.65142019573</v>
      </c>
      <c r="L408">
        <v>316.29717689498102</v>
      </c>
      <c r="M408">
        <v>31.409640301744599</v>
      </c>
      <c r="N408">
        <v>0.50717813615494001</v>
      </c>
      <c r="O408">
        <v>15.2706114831485</v>
      </c>
      <c r="P408">
        <v>152.67683772538101</v>
      </c>
      <c r="Q408">
        <v>0.16455442013676</v>
      </c>
    </row>
    <row r="409" spans="1:17" x14ac:dyDescent="0.3">
      <c r="A409" t="s">
        <v>931</v>
      </c>
      <c r="B409" t="s">
        <v>932</v>
      </c>
      <c r="C409" t="s">
        <v>3134</v>
      </c>
      <c r="D409" t="s">
        <v>21</v>
      </c>
      <c r="E409">
        <v>15962.3865238079</v>
      </c>
      <c r="F409">
        <v>697.8</v>
      </c>
      <c r="G409">
        <v>13.3072439521183</v>
      </c>
      <c r="H409">
        <v>9.5834277493127509</v>
      </c>
      <c r="I409">
        <v>3.8357273086617898</v>
      </c>
      <c r="J409">
        <v>2.5344454281407001</v>
      </c>
      <c r="K409">
        <v>711.54542355546403</v>
      </c>
      <c r="L409">
        <v>663.55468037253002</v>
      </c>
      <c r="M409">
        <v>57.723995695890601</v>
      </c>
      <c r="N409">
        <v>0.71027715389594204</v>
      </c>
      <c r="O409">
        <v>20.306678131269699</v>
      </c>
      <c r="P409">
        <v>45.374999999999901</v>
      </c>
      <c r="Q409">
        <v>3.9765432627845002E-2</v>
      </c>
    </row>
    <row r="410" spans="1:17" x14ac:dyDescent="0.3">
      <c r="A410" t="s">
        <v>933</v>
      </c>
      <c r="B410" t="s">
        <v>934</v>
      </c>
      <c r="C410" t="s">
        <v>3135</v>
      </c>
      <c r="D410" t="s">
        <v>935</v>
      </c>
      <c r="E410">
        <v>15803.548000717699</v>
      </c>
      <c r="F410">
        <v>179.35</v>
      </c>
      <c r="G410">
        <v>15.661661842429501</v>
      </c>
      <c r="H410">
        <v>-7.56965719924023</v>
      </c>
      <c r="I410">
        <v>7.3024445732906003</v>
      </c>
      <c r="J410">
        <v>-4.9975365158174103</v>
      </c>
      <c r="K410">
        <v>194.406601700045</v>
      </c>
      <c r="L410">
        <v>176.94127117164001</v>
      </c>
      <c r="M410">
        <v>26.157360023788002</v>
      </c>
      <c r="N410">
        <v>0.40185449043167898</v>
      </c>
      <c r="O410">
        <v>36.269863395595202</v>
      </c>
      <c r="P410">
        <v>43.9406099518459</v>
      </c>
      <c r="Q410">
        <v>-6.0435391460095002E-2</v>
      </c>
    </row>
    <row r="411" spans="1:17" x14ac:dyDescent="0.3">
      <c r="A411" t="s">
        <v>936</v>
      </c>
      <c r="B411" t="s">
        <v>937</v>
      </c>
      <c r="C411" t="s">
        <v>3149</v>
      </c>
      <c r="D411" t="s">
        <v>400</v>
      </c>
      <c r="E411">
        <v>15794.462645072301</v>
      </c>
      <c r="F411">
        <v>1248.25</v>
      </c>
      <c r="G411">
        <v>67.292445441070697</v>
      </c>
      <c r="H411">
        <v>22.313544020637501</v>
      </c>
      <c r="I411">
        <v>103.816671884008</v>
      </c>
      <c r="J411">
        <v>11.933461944532199</v>
      </c>
      <c r="K411">
        <v>1055.2585180987701</v>
      </c>
      <c r="L411">
        <v>833.90139867943401</v>
      </c>
      <c r="M411">
        <v>72.625524518050895</v>
      </c>
      <c r="N411">
        <v>1.29973939481439</v>
      </c>
      <c r="O411">
        <v>7.0258361706388897</v>
      </c>
      <c r="P411">
        <v>177.388888888888</v>
      </c>
      <c r="Q411">
        <v>0.112086281939881</v>
      </c>
    </row>
    <row r="412" spans="1:17" hidden="1" x14ac:dyDescent="0.3">
      <c r="A412" t="s">
        <v>938</v>
      </c>
      <c r="B412" t="s">
        <v>939</v>
      </c>
      <c r="C412" t="s">
        <v>3150</v>
      </c>
      <c r="D412" t="s">
        <v>46</v>
      </c>
      <c r="E412">
        <v>15774.673959206601</v>
      </c>
      <c r="F412">
        <v>1589.2</v>
      </c>
      <c r="G412">
        <v>425.28826713916101</v>
      </c>
      <c r="H412">
        <v>-15.053662437319501</v>
      </c>
      <c r="I412">
        <v>-46.500828300483199</v>
      </c>
      <c r="J412">
        <v>-0.63961297180944299</v>
      </c>
      <c r="K412">
        <v>1645.5617732138101</v>
      </c>
      <c r="L412">
        <v>1519.32009550711</v>
      </c>
      <c r="M412">
        <v>30.2091142861347</v>
      </c>
      <c r="N412">
        <v>0.73245574221075505</v>
      </c>
      <c r="O412">
        <v>91.149635036496306</v>
      </c>
      <c r="P412">
        <v>504.48839863065803</v>
      </c>
      <c r="Q412">
        <v>0.26383437138663302</v>
      </c>
    </row>
    <row r="413" spans="1:17" x14ac:dyDescent="0.3">
      <c r="A413" t="s">
        <v>940</v>
      </c>
      <c r="B413" t="s">
        <v>941</v>
      </c>
      <c r="C413" t="s">
        <v>3151</v>
      </c>
      <c r="D413" t="s">
        <v>580</v>
      </c>
      <c r="E413">
        <v>15663.034903858499</v>
      </c>
      <c r="F413">
        <v>500.7</v>
      </c>
      <c r="G413">
        <v>0.856422575381103</v>
      </c>
      <c r="H413">
        <v>-8.3305603091765708</v>
      </c>
      <c r="I413">
        <v>-24.969456254115201</v>
      </c>
      <c r="J413">
        <v>2.8389333645183101</v>
      </c>
      <c r="K413">
        <v>565.22096109830898</v>
      </c>
      <c r="L413">
        <v>579.73860446122899</v>
      </c>
      <c r="M413">
        <v>42.622124922057402</v>
      </c>
      <c r="N413">
        <v>0.79294933728119699</v>
      </c>
      <c r="O413">
        <v>56.2312762133013</v>
      </c>
      <c r="P413">
        <v>35.930500882312998</v>
      </c>
      <c r="Q413">
        <v>0.124960104193918</v>
      </c>
    </row>
    <row r="414" spans="1:17" x14ac:dyDescent="0.3">
      <c r="A414" t="s">
        <v>942</v>
      </c>
      <c r="B414" t="s">
        <v>943</v>
      </c>
      <c r="C414" t="s">
        <v>3138</v>
      </c>
      <c r="D414" t="s">
        <v>46</v>
      </c>
      <c r="E414">
        <v>15658.564017106601</v>
      </c>
      <c r="F414">
        <v>1601.55</v>
      </c>
      <c r="G414">
        <v>16.5404584794335</v>
      </c>
      <c r="H414">
        <v>1.27744306147543</v>
      </c>
      <c r="I414">
        <v>6.39805445005012</v>
      </c>
      <c r="J414">
        <v>2.6291848225322498</v>
      </c>
      <c r="K414">
        <v>1611.65522583705</v>
      </c>
      <c r="L414">
        <v>1515.78824030795</v>
      </c>
      <c r="M414">
        <v>43.993661960290801</v>
      </c>
      <c r="N414">
        <v>0.59180234673897802</v>
      </c>
      <c r="O414">
        <v>16.137491804814001</v>
      </c>
      <c r="P414">
        <v>56.256402751353697</v>
      </c>
      <c r="Q414">
        <v>-6.3980078275522004E-2</v>
      </c>
    </row>
    <row r="415" spans="1:17" x14ac:dyDescent="0.3">
      <c r="A415" t="s">
        <v>944</v>
      </c>
      <c r="B415" t="s">
        <v>945</v>
      </c>
      <c r="C415" t="s">
        <v>3135</v>
      </c>
      <c r="D415" t="s">
        <v>54</v>
      </c>
      <c r="E415">
        <v>15655.636033602999</v>
      </c>
      <c r="F415">
        <v>997.45</v>
      </c>
      <c r="G415">
        <v>-67.398964877300401</v>
      </c>
      <c r="H415">
        <v>-12.7617782012488</v>
      </c>
      <c r="I415">
        <v>-39.523478881695503</v>
      </c>
      <c r="J415">
        <v>-1.4841172332072901</v>
      </c>
      <c r="K415">
        <v>1120.4347129591899</v>
      </c>
      <c r="L415">
        <v>1286.9438492201</v>
      </c>
      <c r="M415">
        <v>37.191167550713402</v>
      </c>
      <c r="N415">
        <v>1.30556043498147</v>
      </c>
      <c r="O415">
        <v>80.059150834628198</v>
      </c>
      <c r="P415">
        <v>9.4295117937465793</v>
      </c>
      <c r="Q415">
        <v>3.9888283272735997E-2</v>
      </c>
    </row>
    <row r="416" spans="1:17" x14ac:dyDescent="0.3">
      <c r="A416" t="s">
        <v>946</v>
      </c>
      <c r="B416" t="s">
        <v>947</v>
      </c>
      <c r="C416" t="s">
        <v>3139</v>
      </c>
      <c r="D416" t="s">
        <v>51</v>
      </c>
      <c r="E416">
        <v>15644.159513373799</v>
      </c>
      <c r="F416">
        <v>6772.25</v>
      </c>
      <c r="G416">
        <v>14.602834461001001</v>
      </c>
      <c r="H416">
        <v>2.8804908982173698</v>
      </c>
      <c r="I416">
        <v>17.257122311511999</v>
      </c>
      <c r="J416">
        <v>4.9873338850391198</v>
      </c>
      <c r="K416">
        <v>6782.9072563350801</v>
      </c>
      <c r="L416">
        <v>6152.23606368337</v>
      </c>
      <c r="M416">
        <v>44.449680599441201</v>
      </c>
      <c r="N416">
        <v>0.66331056817390899</v>
      </c>
      <c r="O416">
        <v>12.222673409871099</v>
      </c>
      <c r="P416">
        <v>44.273138463246703</v>
      </c>
      <c r="Q416">
        <v>2.3907807756654999E-2</v>
      </c>
    </row>
    <row r="417" spans="1:17" x14ac:dyDescent="0.3">
      <c r="A417" t="s">
        <v>948</v>
      </c>
      <c r="B417" t="s">
        <v>949</v>
      </c>
      <c r="C417" t="s">
        <v>3141</v>
      </c>
      <c r="D417" t="s">
        <v>533</v>
      </c>
      <c r="E417">
        <v>15569.2929959986</v>
      </c>
      <c r="F417">
        <v>568.65</v>
      </c>
      <c r="G417">
        <v>67.994114412948207</v>
      </c>
      <c r="H417">
        <v>-1.53854269833232</v>
      </c>
      <c r="I417">
        <v>-2.3490729857516399</v>
      </c>
      <c r="J417">
        <v>2.6189335239467302</v>
      </c>
      <c r="K417">
        <v>590.28112133492505</v>
      </c>
      <c r="L417">
        <v>528.02048935590699</v>
      </c>
      <c r="M417">
        <v>40.331434078089003</v>
      </c>
      <c r="N417">
        <v>0.48069646460138599</v>
      </c>
      <c r="O417">
        <v>27.319089070605798</v>
      </c>
      <c r="P417">
        <v>100.228873239436</v>
      </c>
      <c r="Q417">
        <v>0.224935146868882</v>
      </c>
    </row>
    <row r="418" spans="1:17" x14ac:dyDescent="0.3">
      <c r="A418" t="s">
        <v>950</v>
      </c>
      <c r="B418" t="s">
        <v>951</v>
      </c>
      <c r="C418" t="s">
        <v>3149</v>
      </c>
      <c r="D418" t="s">
        <v>284</v>
      </c>
      <c r="E418">
        <v>15508.3204225061</v>
      </c>
      <c r="F418">
        <v>433.35</v>
      </c>
      <c r="G418">
        <v>89.554459705889698</v>
      </c>
      <c r="H418">
        <v>-22.973870178975101</v>
      </c>
      <c r="I418">
        <v>53.4586707320804</v>
      </c>
      <c r="J418">
        <v>-7.0707424750523398</v>
      </c>
      <c r="K418">
        <v>462.90793461266702</v>
      </c>
      <c r="L418">
        <v>358.307926804023</v>
      </c>
      <c r="M418">
        <v>32.723601913013603</v>
      </c>
      <c r="N418">
        <v>0.359538202442931</v>
      </c>
      <c r="O418">
        <v>34.8563516787815</v>
      </c>
      <c r="P418">
        <v>123.20370847283</v>
      </c>
      <c r="Q418">
        <v>0.14527390584849001</v>
      </c>
    </row>
    <row r="419" spans="1:17" hidden="1" x14ac:dyDescent="0.3">
      <c r="A419" t="s">
        <v>952</v>
      </c>
      <c r="B419" t="s">
        <v>953</v>
      </c>
      <c r="C419" t="s">
        <v>3150</v>
      </c>
      <c r="D419" t="s">
        <v>742</v>
      </c>
      <c r="E419">
        <v>15502.9956089399</v>
      </c>
      <c r="F419">
        <v>873.47</v>
      </c>
      <c r="G419">
        <v>-0.33708564981143802</v>
      </c>
      <c r="H419">
        <v>-1.0523587172325001E-2</v>
      </c>
      <c r="I419">
        <v>1.0628266932418899</v>
      </c>
      <c r="J419">
        <v>-1.4116473159025</v>
      </c>
      <c r="K419">
        <v>883.64761907457898</v>
      </c>
      <c r="L419">
        <v>836.44558747496501</v>
      </c>
      <c r="M419">
        <v>63.673105172010501</v>
      </c>
      <c r="N419">
        <v>0.49034934031824001</v>
      </c>
      <c r="O419">
        <v>7.4908125064398297</v>
      </c>
      <c r="P419">
        <v>29.783661703961201</v>
      </c>
      <c r="Q419">
        <v>-2.790653939747E-3</v>
      </c>
    </row>
    <row r="420" spans="1:17" x14ac:dyDescent="0.3">
      <c r="A420" t="s">
        <v>954</v>
      </c>
      <c r="B420" t="s">
        <v>955</v>
      </c>
      <c r="C420" t="s">
        <v>3139</v>
      </c>
      <c r="D420" t="s">
        <v>51</v>
      </c>
      <c r="E420">
        <v>15467.924445520899</v>
      </c>
      <c r="F420">
        <v>2024.75</v>
      </c>
      <c r="G420">
        <v>70.397482000830806</v>
      </c>
      <c r="H420">
        <v>11.411097047473699</v>
      </c>
      <c r="I420">
        <v>44.444325772332199</v>
      </c>
      <c r="J420">
        <v>8.6579812453088696</v>
      </c>
      <c r="K420">
        <v>1868.94752464116</v>
      </c>
      <c r="L420">
        <v>1579.1982513893699</v>
      </c>
      <c r="M420">
        <v>65.012606506675894</v>
      </c>
      <c r="N420">
        <v>0.32190946039148599</v>
      </c>
      <c r="O420">
        <v>6.6205704407951496</v>
      </c>
      <c r="P420">
        <v>102.252522225551</v>
      </c>
      <c r="Q420">
        <v>0.104501683418771</v>
      </c>
    </row>
    <row r="421" spans="1:17" x14ac:dyDescent="0.3">
      <c r="A421" t="s">
        <v>956</v>
      </c>
      <c r="B421" t="s">
        <v>957</v>
      </c>
      <c r="C421" t="s">
        <v>3152</v>
      </c>
      <c r="D421" t="s">
        <v>958</v>
      </c>
      <c r="E421">
        <v>15414.827180981099</v>
      </c>
      <c r="F421">
        <v>1575.75</v>
      </c>
      <c r="G421">
        <v>-29.484797846308201</v>
      </c>
      <c r="H421">
        <v>0.51880438333212098</v>
      </c>
      <c r="I421">
        <v>10.0004400495295</v>
      </c>
      <c r="J421">
        <v>2.9277926118628299</v>
      </c>
      <c r="K421">
        <v>1570.3803393923899</v>
      </c>
      <c r="L421">
        <v>1515.3767301759599</v>
      </c>
      <c r="M421">
        <v>50.596265680348502</v>
      </c>
      <c r="N421">
        <v>0.82829039924942405</v>
      </c>
      <c r="O421">
        <v>16.1605584642233</v>
      </c>
      <c r="P421">
        <v>30.854509217737899</v>
      </c>
      <c r="Q421">
        <v>-4.9212919254921002E-2</v>
      </c>
    </row>
    <row r="422" spans="1:17" x14ac:dyDescent="0.3">
      <c r="A422" t="s">
        <v>959</v>
      </c>
      <c r="B422" t="s">
        <v>960</v>
      </c>
      <c r="C422" t="s">
        <v>3146</v>
      </c>
      <c r="D422" t="s">
        <v>265</v>
      </c>
      <c r="E422">
        <v>15334.765040743499</v>
      </c>
      <c r="F422">
        <v>1999.85</v>
      </c>
      <c r="G422">
        <v>92.063196236519303</v>
      </c>
      <c r="H422">
        <v>9.1297174939076893</v>
      </c>
      <c r="I422">
        <v>39.594398713636799</v>
      </c>
      <c r="J422">
        <v>11.7232236164492</v>
      </c>
      <c r="K422">
        <v>1795.85784173704</v>
      </c>
      <c r="L422">
        <v>1600.8253564158499</v>
      </c>
      <c r="M422">
        <v>58.518266182055498</v>
      </c>
      <c r="N422">
        <v>1.6734257014940099</v>
      </c>
      <c r="O422">
        <v>34.210065754931598</v>
      </c>
      <c r="P422">
        <v>148.96981014628</v>
      </c>
      <c r="Q422">
        <v>0.15090426080302299</v>
      </c>
    </row>
    <row r="423" spans="1:17" x14ac:dyDescent="0.3">
      <c r="A423" t="s">
        <v>961</v>
      </c>
      <c r="B423" t="s">
        <v>962</v>
      </c>
      <c r="C423" t="s">
        <v>3134</v>
      </c>
      <c r="D423" t="s">
        <v>21</v>
      </c>
      <c r="E423">
        <v>15212.3684214931</v>
      </c>
      <c r="F423">
        <v>557</v>
      </c>
      <c r="G423">
        <v>-30.986192977990999</v>
      </c>
      <c r="H423">
        <v>-3.5657968714972599</v>
      </c>
      <c r="I423">
        <v>-20.920039357885699</v>
      </c>
      <c r="J423">
        <v>-3.0446066340396198</v>
      </c>
      <c r="K423">
        <v>604.702870078827</v>
      </c>
      <c r="L423">
        <v>631.95353145648596</v>
      </c>
      <c r="M423">
        <v>42.536546956746101</v>
      </c>
      <c r="N423">
        <v>0.71533581066757701</v>
      </c>
      <c r="O423">
        <v>54.730700179533201</v>
      </c>
      <c r="P423">
        <v>2.3520764424843601</v>
      </c>
      <c r="Q423">
        <v>3.1871300548839999E-2</v>
      </c>
    </row>
    <row r="424" spans="1:17" x14ac:dyDescent="0.3">
      <c r="A424" t="s">
        <v>963</v>
      </c>
      <c r="B424" t="s">
        <v>964</v>
      </c>
      <c r="C424" t="s">
        <v>3134</v>
      </c>
      <c r="D424" t="s">
        <v>21</v>
      </c>
      <c r="E424">
        <v>15203.200059484399</v>
      </c>
      <c r="F424">
        <v>2716.55</v>
      </c>
      <c r="G424">
        <v>230.65341390939599</v>
      </c>
      <c r="H424">
        <v>11.729341206443699</v>
      </c>
      <c r="I424">
        <v>46.441859491825497</v>
      </c>
      <c r="J424">
        <v>3.0892187212228901</v>
      </c>
      <c r="K424">
        <v>2574.69671890278</v>
      </c>
      <c r="L424">
        <v>2117.18902696748</v>
      </c>
      <c r="M424">
        <v>58.132670125225701</v>
      </c>
      <c r="N424">
        <v>1.2388186301328801</v>
      </c>
      <c r="O424">
        <v>8.5862583055714001</v>
      </c>
      <c r="P424">
        <v>261.724367509986</v>
      </c>
    </row>
    <row r="425" spans="1:17" x14ac:dyDescent="0.3">
      <c r="A425" t="s">
        <v>965</v>
      </c>
      <c r="B425" t="s">
        <v>966</v>
      </c>
      <c r="C425" t="s">
        <v>3144</v>
      </c>
      <c r="D425" t="s">
        <v>967</v>
      </c>
      <c r="E425">
        <v>15198.9502221656</v>
      </c>
      <c r="F425">
        <v>193.27</v>
      </c>
      <c r="G425">
        <v>5.1611907983616101</v>
      </c>
      <c r="H425">
        <v>8.7781989577336894</v>
      </c>
      <c r="I425">
        <v>-19.085445170278799</v>
      </c>
      <c r="J425">
        <v>15.994958817976601</v>
      </c>
      <c r="K425">
        <v>185.74772385390801</v>
      </c>
      <c r="L425">
        <v>193.28646552035201</v>
      </c>
      <c r="M425">
        <v>64.161121698786701</v>
      </c>
      <c r="N425">
        <v>2.4429826207351901</v>
      </c>
      <c r="O425">
        <v>22.9109535882444</v>
      </c>
      <c r="P425">
        <v>35.770987003863702</v>
      </c>
      <c r="Q425">
        <v>1.0328169286374001E-2</v>
      </c>
    </row>
    <row r="426" spans="1:17" x14ac:dyDescent="0.3">
      <c r="A426" t="s">
        <v>968</v>
      </c>
      <c r="B426" t="s">
        <v>969</v>
      </c>
      <c r="C426" t="s">
        <v>3135</v>
      </c>
      <c r="D426" t="s">
        <v>136</v>
      </c>
      <c r="E426">
        <v>15092.690564996799</v>
      </c>
      <c r="F426">
        <v>58.95</v>
      </c>
      <c r="G426">
        <v>144.29565311694699</v>
      </c>
      <c r="H426">
        <v>-7.0029937109273597</v>
      </c>
      <c r="I426">
        <v>10.263919717864299</v>
      </c>
      <c r="J426">
        <v>7.8771227370559496</v>
      </c>
      <c r="K426">
        <v>62.8407859540416</v>
      </c>
      <c r="L426">
        <v>56.552666759851697</v>
      </c>
      <c r="M426">
        <v>53.030403912546902</v>
      </c>
      <c r="N426">
        <v>0.41931382179155002</v>
      </c>
      <c r="O426">
        <v>55.0466497031382</v>
      </c>
      <c r="P426">
        <v>173.549883990719</v>
      </c>
      <c r="Q426">
        <v>0.138122488326894</v>
      </c>
    </row>
    <row r="427" spans="1:17" hidden="1" x14ac:dyDescent="0.3">
      <c r="A427" t="s">
        <v>970</v>
      </c>
      <c r="B427" t="s">
        <v>971</v>
      </c>
      <c r="C427" t="s">
        <v>3139</v>
      </c>
      <c r="D427" t="s">
        <v>458</v>
      </c>
      <c r="E427">
        <v>14990.397957729199</v>
      </c>
      <c r="F427">
        <v>636.45000000000005</v>
      </c>
      <c r="G427">
        <v>-16.508850286576099</v>
      </c>
      <c r="H427">
        <v>-3.76243745253884</v>
      </c>
      <c r="I427">
        <v>3.9635726660722099</v>
      </c>
      <c r="J427">
        <v>-9.0959170371916898</v>
      </c>
      <c r="K427">
        <v>651.02302821895796</v>
      </c>
      <c r="M427">
        <v>32.372647647494702</v>
      </c>
      <c r="N427">
        <v>0.76473819695271805</v>
      </c>
      <c r="O427">
        <v>15.6885851205907</v>
      </c>
      <c r="P427">
        <v>35.386088066368799</v>
      </c>
    </row>
    <row r="428" spans="1:17" x14ac:dyDescent="0.3">
      <c r="A428" t="s">
        <v>972</v>
      </c>
      <c r="B428" t="s">
        <v>973</v>
      </c>
      <c r="C428" t="s">
        <v>3147</v>
      </c>
      <c r="D428" t="s">
        <v>128</v>
      </c>
      <c r="E428">
        <v>14985.373910811</v>
      </c>
      <c r="F428">
        <v>2551.15</v>
      </c>
      <c r="G428">
        <v>-27.927964844343801</v>
      </c>
      <c r="H428">
        <v>-10.180613845497801</v>
      </c>
      <c r="I428">
        <v>-18.3499857314686</v>
      </c>
      <c r="J428">
        <v>-0.41685412286623102</v>
      </c>
      <c r="K428">
        <v>2806.6616167576899</v>
      </c>
      <c r="L428">
        <v>2774.2520737736299</v>
      </c>
      <c r="M428">
        <v>33.541925032181403</v>
      </c>
      <c r="N428">
        <v>2.2893479774722501</v>
      </c>
      <c r="O428">
        <v>25.370911157713099</v>
      </c>
      <c r="P428">
        <v>14.401345291479799</v>
      </c>
      <c r="Q428">
        <v>-8.1282037945087995E-2</v>
      </c>
    </row>
    <row r="429" spans="1:17" x14ac:dyDescent="0.3">
      <c r="A429" t="s">
        <v>974</v>
      </c>
      <c r="B429" t="s">
        <v>975</v>
      </c>
      <c r="C429" t="s">
        <v>3149</v>
      </c>
      <c r="D429" t="s">
        <v>473</v>
      </c>
      <c r="E429">
        <v>14910.7152112036</v>
      </c>
      <c r="F429">
        <v>4853.6000000000004</v>
      </c>
      <c r="G429">
        <v>-15.181888942626401</v>
      </c>
      <c r="H429">
        <v>-1.4813394144855501</v>
      </c>
      <c r="I429">
        <v>3.6727399416486999</v>
      </c>
      <c r="J429">
        <v>2.37838110804937</v>
      </c>
      <c r="K429">
        <v>5071.6369794810998</v>
      </c>
      <c r="L429">
        <v>4917.3193445664501</v>
      </c>
      <c r="M429">
        <v>40.090505780717102</v>
      </c>
      <c r="N429">
        <v>0.67382318892979598</v>
      </c>
      <c r="O429">
        <v>22.7717570463161</v>
      </c>
      <c r="P429">
        <v>20.706291967172302</v>
      </c>
      <c r="Q429">
        <v>2.1641588375894E-2</v>
      </c>
    </row>
    <row r="430" spans="1:17" x14ac:dyDescent="0.3">
      <c r="A430" t="s">
        <v>976</v>
      </c>
      <c r="B430" t="s">
        <v>977</v>
      </c>
      <c r="C430" t="s">
        <v>580</v>
      </c>
      <c r="D430" t="s">
        <v>580</v>
      </c>
      <c r="E430">
        <v>14447.307600476899</v>
      </c>
      <c r="F430">
        <v>155.28</v>
      </c>
      <c r="G430">
        <v>-25.765572893236101</v>
      </c>
      <c r="H430">
        <v>-1.9601512862696799</v>
      </c>
      <c r="I430">
        <v>-4.1361409405185503</v>
      </c>
      <c r="J430">
        <v>-1.3836224748272601</v>
      </c>
      <c r="K430">
        <v>165.906011667108</v>
      </c>
      <c r="L430">
        <v>158.26806003353099</v>
      </c>
      <c r="M430">
        <v>40.941203301173701</v>
      </c>
      <c r="N430">
        <v>0.52939335564475598</v>
      </c>
      <c r="O430">
        <v>37.139361154044302</v>
      </c>
      <c r="P430">
        <v>26.604158173664899</v>
      </c>
      <c r="Q430">
        <v>-6.2726892766600002E-3</v>
      </c>
    </row>
    <row r="431" spans="1:17" x14ac:dyDescent="0.3">
      <c r="A431" t="s">
        <v>978</v>
      </c>
      <c r="B431" t="s">
        <v>979</v>
      </c>
      <c r="C431" t="s">
        <v>3138</v>
      </c>
      <c r="D431" t="s">
        <v>458</v>
      </c>
      <c r="E431">
        <v>14446.087269105899</v>
      </c>
      <c r="F431">
        <v>302.60000000000002</v>
      </c>
      <c r="G431">
        <v>8.7312941191102702</v>
      </c>
      <c r="H431">
        <v>-7.5715759940460501</v>
      </c>
      <c r="I431">
        <v>-22.098396864635699</v>
      </c>
      <c r="J431">
        <v>2.8407246735984599</v>
      </c>
      <c r="K431">
        <v>319.04416650666599</v>
      </c>
      <c r="L431">
        <v>320.798915653412</v>
      </c>
      <c r="M431">
        <v>44.910852535841897</v>
      </c>
      <c r="N431">
        <v>0.52992698822251805</v>
      </c>
      <c r="O431">
        <v>36.475545274289402</v>
      </c>
      <c r="P431">
        <v>38.9667049368541</v>
      </c>
      <c r="Q431">
        <v>8.0065406444634002E-2</v>
      </c>
    </row>
    <row r="432" spans="1:17" x14ac:dyDescent="0.3">
      <c r="A432" t="s">
        <v>980</v>
      </c>
      <c r="B432" t="s">
        <v>981</v>
      </c>
      <c r="C432" t="s">
        <v>3142</v>
      </c>
      <c r="D432" t="s">
        <v>982</v>
      </c>
      <c r="E432">
        <v>14419.417841508999</v>
      </c>
      <c r="F432">
        <v>2249.6</v>
      </c>
      <c r="G432">
        <v>83.756266934805396</v>
      </c>
      <c r="H432">
        <v>-8.4618001064099992</v>
      </c>
      <c r="I432">
        <v>133.23512659318001</v>
      </c>
      <c r="J432">
        <v>2.09808981697801</v>
      </c>
      <c r="K432">
        <v>2212.6344973138998</v>
      </c>
      <c r="L432">
        <v>1641.44412592708</v>
      </c>
      <c r="M432">
        <v>25.542415645614099</v>
      </c>
      <c r="N432">
        <v>0.68349368052827897</v>
      </c>
      <c r="O432">
        <v>20.021337126600201</v>
      </c>
      <c r="P432">
        <v>208.16438356164301</v>
      </c>
      <c r="Q432">
        <v>0.223640287411283</v>
      </c>
    </row>
    <row r="433" spans="1:17" hidden="1" x14ac:dyDescent="0.3">
      <c r="A433" t="s">
        <v>983</v>
      </c>
      <c r="B433" t="s">
        <v>984</v>
      </c>
      <c r="C433" t="s">
        <v>3150</v>
      </c>
      <c r="D433" t="s">
        <v>161</v>
      </c>
      <c r="E433">
        <v>14381.5515525676</v>
      </c>
      <c r="F433">
        <v>11875.65</v>
      </c>
      <c r="G433">
        <v>286.538835504281</v>
      </c>
      <c r="H433">
        <v>-1.6560877559923</v>
      </c>
      <c r="I433">
        <v>44.117362137135302</v>
      </c>
      <c r="J433">
        <v>2.4289660468086698</v>
      </c>
      <c r="K433">
        <v>11646.6876674953</v>
      </c>
      <c r="L433">
        <v>8699.3407629330195</v>
      </c>
      <c r="M433">
        <v>45.957642940800298</v>
      </c>
      <c r="N433">
        <v>0.399330833957808</v>
      </c>
      <c r="O433">
        <v>17.046224838219299</v>
      </c>
      <c r="P433">
        <v>321.72052556818102</v>
      </c>
      <c r="Q433">
        <v>0.22450590533251799</v>
      </c>
    </row>
    <row r="434" spans="1:17" x14ac:dyDescent="0.3">
      <c r="A434" t="s">
        <v>985</v>
      </c>
      <c r="B434" t="s">
        <v>986</v>
      </c>
      <c r="C434" t="s">
        <v>3136</v>
      </c>
      <c r="D434" t="s">
        <v>27</v>
      </c>
      <c r="E434">
        <v>14355.6993886525</v>
      </c>
      <c r="F434">
        <v>74.680000000000007</v>
      </c>
      <c r="G434">
        <v>-42.151640557231602</v>
      </c>
      <c r="H434">
        <v>-7.91414504437149</v>
      </c>
      <c r="I434">
        <v>-16.445127332646098</v>
      </c>
      <c r="J434">
        <v>0.31266759185584903</v>
      </c>
      <c r="K434">
        <v>81.599073708719899</v>
      </c>
      <c r="L434">
        <v>84.572999892354602</v>
      </c>
      <c r="M434">
        <v>39.038484314700597</v>
      </c>
      <c r="N434">
        <v>0.45746370419882199</v>
      </c>
      <c r="O434">
        <v>49.1697911087305</v>
      </c>
      <c r="P434">
        <v>14.803996925441901</v>
      </c>
      <c r="Q434">
        <v>3.6478555395771002E-2</v>
      </c>
    </row>
    <row r="435" spans="1:17" x14ac:dyDescent="0.3">
      <c r="A435" t="s">
        <v>987</v>
      </c>
      <c r="B435" t="s">
        <v>988</v>
      </c>
      <c r="C435" t="s">
        <v>3149</v>
      </c>
      <c r="D435" t="s">
        <v>989</v>
      </c>
      <c r="E435">
        <v>14318.4430252118</v>
      </c>
      <c r="F435">
        <v>812.6</v>
      </c>
      <c r="G435">
        <v>47.896724870443997</v>
      </c>
      <c r="H435">
        <v>-0.39661649641285002</v>
      </c>
      <c r="I435">
        <v>22.883691825721101</v>
      </c>
      <c r="J435">
        <v>4.1203086501871304</v>
      </c>
      <c r="K435">
        <v>801.80433076552504</v>
      </c>
      <c r="L435">
        <v>719.42674186748695</v>
      </c>
      <c r="M435">
        <v>55.883354297314298</v>
      </c>
      <c r="N435">
        <v>0.55774761399670703</v>
      </c>
      <c r="O435">
        <v>7.7405857740585802</v>
      </c>
      <c r="P435">
        <v>77.967586508979394</v>
      </c>
      <c r="Q435">
        <v>5.3816628582797003E-2</v>
      </c>
    </row>
    <row r="436" spans="1:17" x14ac:dyDescent="0.3">
      <c r="A436" t="s">
        <v>990</v>
      </c>
      <c r="B436" t="s">
        <v>991</v>
      </c>
      <c r="C436" t="s">
        <v>3139</v>
      </c>
      <c r="D436" t="s">
        <v>51</v>
      </c>
      <c r="E436">
        <v>14300.867814917299</v>
      </c>
      <c r="F436">
        <v>1563</v>
      </c>
      <c r="G436">
        <v>196.88976121122499</v>
      </c>
      <c r="H436">
        <v>17.243210370344901</v>
      </c>
      <c r="I436">
        <v>66.768053407546603</v>
      </c>
      <c r="J436">
        <v>-0.15934100476281299</v>
      </c>
      <c r="K436">
        <v>1424.7202511192399</v>
      </c>
      <c r="L436">
        <v>1072.8624139687399</v>
      </c>
      <c r="M436">
        <v>48.629987662675099</v>
      </c>
      <c r="N436">
        <v>0.84740325185060605</v>
      </c>
      <c r="O436">
        <v>7.1657069737683896</v>
      </c>
      <c r="P436">
        <v>234.68950749464599</v>
      </c>
      <c r="Q436">
        <v>0.125263988444516</v>
      </c>
    </row>
    <row r="437" spans="1:17" x14ac:dyDescent="0.3">
      <c r="A437" t="s">
        <v>992</v>
      </c>
      <c r="B437" t="s">
        <v>993</v>
      </c>
      <c r="C437" t="s">
        <v>3133</v>
      </c>
      <c r="D437" t="s">
        <v>194</v>
      </c>
      <c r="E437">
        <v>14236.5866329375</v>
      </c>
      <c r="F437">
        <v>1446.05</v>
      </c>
      <c r="G437">
        <v>16.0381634451495</v>
      </c>
      <c r="H437">
        <v>-19.8704595635798</v>
      </c>
      <c r="I437">
        <v>-8.2800590361133892</v>
      </c>
      <c r="J437">
        <v>-4.7490188248044296</v>
      </c>
      <c r="K437">
        <v>1705.01394934885</v>
      </c>
      <c r="L437">
        <v>1565.1241248451599</v>
      </c>
      <c r="M437">
        <v>23.0508914625484</v>
      </c>
      <c r="N437">
        <v>1.54320634704346</v>
      </c>
      <c r="O437">
        <v>37.477957193734603</v>
      </c>
      <c r="P437">
        <v>44.749749749749697</v>
      </c>
      <c r="Q437">
        <v>2.9738320418905999E-2</v>
      </c>
    </row>
    <row r="438" spans="1:17" x14ac:dyDescent="0.3">
      <c r="A438" t="s">
        <v>994</v>
      </c>
      <c r="B438" t="s">
        <v>995</v>
      </c>
      <c r="C438" t="s">
        <v>3149</v>
      </c>
      <c r="D438" t="s">
        <v>473</v>
      </c>
      <c r="E438">
        <v>14176.993226357001</v>
      </c>
      <c r="F438">
        <v>763</v>
      </c>
      <c r="G438">
        <v>7.1611698695450103</v>
      </c>
      <c r="H438">
        <v>-7.2862734003861096</v>
      </c>
      <c r="I438">
        <v>6.0149211901663104</v>
      </c>
      <c r="J438">
        <v>-2.6648286435945701</v>
      </c>
      <c r="K438">
        <v>807.40341838277004</v>
      </c>
      <c r="L438">
        <v>743.30046802324102</v>
      </c>
      <c r="M438">
        <v>22.9204890126979</v>
      </c>
      <c r="N438">
        <v>0.60194258365555997</v>
      </c>
      <c r="O438">
        <v>21.441677588466501</v>
      </c>
      <c r="P438">
        <v>46.378896882493997</v>
      </c>
      <c r="Q438">
        <v>0.11310126698055201</v>
      </c>
    </row>
    <row r="439" spans="1:17" x14ac:dyDescent="0.3">
      <c r="A439" t="s">
        <v>996</v>
      </c>
      <c r="B439" t="s">
        <v>997</v>
      </c>
      <c r="C439" t="s">
        <v>3140</v>
      </c>
      <c r="D439" t="s">
        <v>117</v>
      </c>
      <c r="E439">
        <v>13958.4284159006</v>
      </c>
      <c r="F439">
        <v>970.8</v>
      </c>
      <c r="G439">
        <v>110.096342134439</v>
      </c>
      <c r="H439">
        <v>-10.303875847604001</v>
      </c>
      <c r="I439">
        <v>83.152427654982702</v>
      </c>
      <c r="J439">
        <v>5.1614532387306298</v>
      </c>
      <c r="K439">
        <v>989.05702715635096</v>
      </c>
      <c r="L439">
        <v>768.78048845128899</v>
      </c>
      <c r="M439">
        <v>41.416818573183001</v>
      </c>
      <c r="N439">
        <v>0.41216212111065897</v>
      </c>
      <c r="O439">
        <v>38.833951380304804</v>
      </c>
      <c r="P439">
        <v>159.50280673616601</v>
      </c>
      <c r="Q439">
        <v>0.19614315723516601</v>
      </c>
    </row>
    <row r="440" spans="1:17" x14ac:dyDescent="0.3">
      <c r="A440" t="s">
        <v>998</v>
      </c>
      <c r="B440" t="s">
        <v>999</v>
      </c>
      <c r="C440" t="s">
        <v>3146</v>
      </c>
      <c r="D440" t="s">
        <v>265</v>
      </c>
      <c r="E440">
        <v>13931.3013082815</v>
      </c>
      <c r="F440">
        <v>799.55</v>
      </c>
      <c r="G440">
        <v>5.40322949935649</v>
      </c>
      <c r="H440">
        <v>-5.6320510448174996</v>
      </c>
      <c r="I440">
        <v>-20.870632365796901</v>
      </c>
      <c r="J440">
        <v>-5.5008559396826202</v>
      </c>
      <c r="K440">
        <v>879.38290285717198</v>
      </c>
      <c r="L440">
        <v>844.52580778025697</v>
      </c>
      <c r="M440">
        <v>28.691531759122402</v>
      </c>
      <c r="N440">
        <v>1.3297123637570401</v>
      </c>
      <c r="O440">
        <v>32.574573197423497</v>
      </c>
      <c r="P440">
        <v>38.237175608153599</v>
      </c>
      <c r="Q440">
        <v>0.13821618238216199</v>
      </c>
    </row>
    <row r="441" spans="1:17" x14ac:dyDescent="0.3">
      <c r="A441" t="s">
        <v>1000</v>
      </c>
      <c r="B441" t="s">
        <v>1001</v>
      </c>
      <c r="C441" t="s">
        <v>3142</v>
      </c>
      <c r="D441" t="s">
        <v>117</v>
      </c>
      <c r="E441">
        <v>13914.3021828816</v>
      </c>
      <c r="F441">
        <v>48.23</v>
      </c>
      <c r="G441">
        <v>-5.5795535043114404</v>
      </c>
      <c r="H441">
        <v>-5.5804087018502599</v>
      </c>
      <c r="I441">
        <v>-33.940876248945301</v>
      </c>
      <c r="J441">
        <v>4.3234945200899499</v>
      </c>
      <c r="K441">
        <v>50.648552604385898</v>
      </c>
      <c r="L441">
        <v>53.8886706114342</v>
      </c>
      <c r="M441">
        <v>41.593702442801799</v>
      </c>
      <c r="N441">
        <v>0.88485493361799905</v>
      </c>
      <c r="O441">
        <v>52.809454696247101</v>
      </c>
      <c r="P441">
        <v>23.192848020434202</v>
      </c>
    </row>
    <row r="442" spans="1:17" hidden="1" x14ac:dyDescent="0.3">
      <c r="A442" t="s">
        <v>1002</v>
      </c>
      <c r="B442" t="s">
        <v>1003</v>
      </c>
      <c r="C442" t="s">
        <v>3150</v>
      </c>
      <c r="D442" t="s">
        <v>161</v>
      </c>
      <c r="E442">
        <v>13896.7883177812</v>
      </c>
      <c r="F442">
        <v>913.2</v>
      </c>
      <c r="G442">
        <v>438.86216538895701</v>
      </c>
      <c r="H442">
        <v>51.636166409911297</v>
      </c>
      <c r="I442">
        <v>31.297541412731</v>
      </c>
      <c r="J442">
        <v>11.0733947833948</v>
      </c>
      <c r="K442">
        <v>764.73172126089901</v>
      </c>
      <c r="L442">
        <v>605.383512484265</v>
      </c>
      <c r="M442">
        <v>71.535928008670197</v>
      </c>
      <c r="N442">
        <v>1.1129070433785899</v>
      </c>
      <c r="O442">
        <v>2.71572492334646</v>
      </c>
      <c r="P442">
        <v>470.75</v>
      </c>
      <c r="Q442">
        <v>0.27557149316287899</v>
      </c>
    </row>
    <row r="443" spans="1:17" x14ac:dyDescent="0.3">
      <c r="A443" t="s">
        <v>1004</v>
      </c>
      <c r="B443" t="s">
        <v>1005</v>
      </c>
      <c r="C443" t="s">
        <v>3139</v>
      </c>
      <c r="D443" t="s">
        <v>51</v>
      </c>
      <c r="E443">
        <v>13802.202402094499</v>
      </c>
      <c r="F443">
        <v>570.20000000000005</v>
      </c>
      <c r="G443">
        <v>41.007500678315303</v>
      </c>
      <c r="H443">
        <v>7.9653403833548397</v>
      </c>
      <c r="I443">
        <v>26.756987464905901</v>
      </c>
      <c r="J443">
        <v>1.2124255918684499</v>
      </c>
      <c r="K443">
        <v>581.88011666991702</v>
      </c>
      <c r="L443">
        <v>516.33113721370603</v>
      </c>
      <c r="M443">
        <v>41.322983721161698</v>
      </c>
      <c r="N443">
        <v>0.44177485330478999</v>
      </c>
      <c r="O443">
        <v>26.446860750613698</v>
      </c>
      <c r="P443">
        <v>76.669248644461604</v>
      </c>
      <c r="Q443">
        <v>5.921964499119E-2</v>
      </c>
    </row>
    <row r="444" spans="1:17" x14ac:dyDescent="0.3">
      <c r="A444" t="s">
        <v>1006</v>
      </c>
      <c r="B444" t="s">
        <v>1007</v>
      </c>
      <c r="C444" t="s">
        <v>3137</v>
      </c>
      <c r="D444" t="s">
        <v>1008</v>
      </c>
      <c r="E444">
        <v>13701.296094617701</v>
      </c>
      <c r="F444">
        <v>723.35</v>
      </c>
      <c r="G444">
        <v>28.307896096221999</v>
      </c>
      <c r="H444">
        <v>0.585613113433055</v>
      </c>
      <c r="I444">
        <v>20.576265420682802</v>
      </c>
      <c r="J444">
        <v>-4.4397787409471903</v>
      </c>
      <c r="K444">
        <v>758.90830962124198</v>
      </c>
      <c r="L444">
        <v>678.58081017134998</v>
      </c>
      <c r="M444">
        <v>31.728170422656099</v>
      </c>
      <c r="N444">
        <v>0.45856836582277199</v>
      </c>
      <c r="O444">
        <v>21.199972350867501</v>
      </c>
      <c r="P444">
        <v>56.908893709327501</v>
      </c>
      <c r="Q444">
        <v>-9.9928992667630001E-3</v>
      </c>
    </row>
    <row r="445" spans="1:17" x14ac:dyDescent="0.3">
      <c r="A445" t="s">
        <v>1009</v>
      </c>
      <c r="B445" t="s">
        <v>1010</v>
      </c>
      <c r="C445" t="s">
        <v>3144</v>
      </c>
      <c r="D445" t="s">
        <v>733</v>
      </c>
      <c r="E445">
        <v>13669.3787745676</v>
      </c>
      <c r="F445">
        <v>2961.8</v>
      </c>
      <c r="G445">
        <v>21.564924307175101</v>
      </c>
      <c r="H445">
        <v>2.4801797787739801</v>
      </c>
      <c r="I445">
        <v>13.376432332805599</v>
      </c>
      <c r="J445">
        <v>4.7131133982784101</v>
      </c>
      <c r="K445">
        <v>2851.9754299811202</v>
      </c>
      <c r="L445">
        <v>2557.2911698233902</v>
      </c>
      <c r="M445">
        <v>60.362874658027003</v>
      </c>
      <c r="N445">
        <v>0.42046415996969999</v>
      </c>
      <c r="O445">
        <v>8.6163819299074795</v>
      </c>
      <c r="P445">
        <v>53.779854620976103</v>
      </c>
      <c r="Q445">
        <v>7.0821601040342005E-2</v>
      </c>
    </row>
    <row r="446" spans="1:17" x14ac:dyDescent="0.3">
      <c r="A446" t="s">
        <v>1011</v>
      </c>
      <c r="B446" t="s">
        <v>1012</v>
      </c>
      <c r="C446" t="s">
        <v>3138</v>
      </c>
      <c r="D446" t="s">
        <v>289</v>
      </c>
      <c r="E446">
        <v>13648.9183514871</v>
      </c>
      <c r="F446">
        <v>599.20000000000005</v>
      </c>
      <c r="G446">
        <v>102.870384742967</v>
      </c>
      <c r="H446">
        <v>0.43571200495562901</v>
      </c>
      <c r="I446">
        <v>-15.113332376944999</v>
      </c>
      <c r="J446">
        <v>2.6289410113477301</v>
      </c>
      <c r="K446">
        <v>621.55049297230198</v>
      </c>
      <c r="L446">
        <v>605.61024200090606</v>
      </c>
      <c r="M446">
        <v>46.387560284517797</v>
      </c>
      <c r="N446">
        <v>0.67935035579084102</v>
      </c>
      <c r="O446">
        <v>38.184245660881103</v>
      </c>
      <c r="P446">
        <v>131.44071069911101</v>
      </c>
      <c r="Q446">
        <v>2.4592419639824999E-2</v>
      </c>
    </row>
    <row r="447" spans="1:17" x14ac:dyDescent="0.3">
      <c r="A447" t="s">
        <v>1013</v>
      </c>
      <c r="B447" t="s">
        <v>1014</v>
      </c>
      <c r="C447" t="s">
        <v>580</v>
      </c>
      <c r="D447" t="s">
        <v>580</v>
      </c>
      <c r="E447">
        <v>13586.698774230201</v>
      </c>
      <c r="F447">
        <v>472.5</v>
      </c>
      <c r="G447">
        <v>5.1078705322939699</v>
      </c>
      <c r="H447">
        <v>4.5562645124026497</v>
      </c>
      <c r="I447">
        <v>-0.21728750457146001</v>
      </c>
      <c r="J447">
        <v>7.3128500231907401</v>
      </c>
      <c r="K447">
        <v>470.47140622768001</v>
      </c>
      <c r="L447">
        <v>459.84099224309699</v>
      </c>
      <c r="M447">
        <v>56.161695171603803</v>
      </c>
      <c r="N447">
        <v>0.84755624868318502</v>
      </c>
      <c r="O447">
        <v>25.291005291005298</v>
      </c>
      <c r="P447">
        <v>34.213890072432797</v>
      </c>
      <c r="Q447">
        <v>-1.064731509929E-3</v>
      </c>
    </row>
    <row r="448" spans="1:17" x14ac:dyDescent="0.3">
      <c r="A448" t="s">
        <v>1015</v>
      </c>
      <c r="B448" t="s">
        <v>1016</v>
      </c>
      <c r="C448" t="s">
        <v>3146</v>
      </c>
      <c r="D448" t="s">
        <v>46</v>
      </c>
      <c r="E448">
        <v>13586.2307498562</v>
      </c>
      <c r="F448">
        <v>749.05</v>
      </c>
      <c r="G448">
        <v>12.2545514038931</v>
      </c>
      <c r="H448">
        <v>-1.91133697312836</v>
      </c>
      <c r="I448">
        <v>29.632667787518699</v>
      </c>
      <c r="J448">
        <v>-0.72689613598523295</v>
      </c>
      <c r="K448">
        <v>743.09394739971003</v>
      </c>
      <c r="L448">
        <v>653.02777395225803</v>
      </c>
      <c r="M448">
        <v>35.908440804157699</v>
      </c>
      <c r="N448">
        <v>0.435885097080775</v>
      </c>
      <c r="O448">
        <v>10.366464187971401</v>
      </c>
      <c r="P448">
        <v>67.198660714285694</v>
      </c>
      <c r="Q448">
        <v>8.0940535729252E-2</v>
      </c>
    </row>
    <row r="449" spans="1:17" x14ac:dyDescent="0.3">
      <c r="A449" t="s">
        <v>1017</v>
      </c>
      <c r="B449" t="s">
        <v>1018</v>
      </c>
      <c r="C449" t="s">
        <v>3146</v>
      </c>
      <c r="D449" t="s">
        <v>265</v>
      </c>
      <c r="E449">
        <v>13568.489883919099</v>
      </c>
      <c r="F449">
        <v>4337.5</v>
      </c>
      <c r="G449">
        <v>28.267722342689801</v>
      </c>
      <c r="H449">
        <v>9.2525966122791097</v>
      </c>
      <c r="I449">
        <v>9.46179665596798E-2</v>
      </c>
      <c r="J449">
        <v>-6.3512659460728496E-2</v>
      </c>
      <c r="K449">
        <v>4280.0765024065604</v>
      </c>
      <c r="L449">
        <v>4006.8085505906402</v>
      </c>
      <c r="M449">
        <v>41.4202974639987</v>
      </c>
      <c r="N449">
        <v>0.59354674176143696</v>
      </c>
      <c r="O449">
        <v>15.273775216138301</v>
      </c>
      <c r="P449">
        <v>57.155797101449203</v>
      </c>
      <c r="Q449">
        <v>0.174238420229612</v>
      </c>
    </row>
    <row r="450" spans="1:17" x14ac:dyDescent="0.3">
      <c r="A450" t="s">
        <v>1019</v>
      </c>
      <c r="B450" t="s">
        <v>1020</v>
      </c>
      <c r="C450" t="s">
        <v>3137</v>
      </c>
      <c r="D450" t="s">
        <v>373</v>
      </c>
      <c r="E450">
        <v>13546.7479530481</v>
      </c>
      <c r="F450">
        <v>398.65</v>
      </c>
      <c r="G450">
        <v>107.82708436602</v>
      </c>
      <c r="H450">
        <v>2.7901232374023999</v>
      </c>
      <c r="I450">
        <v>76.700740752651996</v>
      </c>
      <c r="J450">
        <v>9.6061732799122694</v>
      </c>
      <c r="K450">
        <v>382.73614243429802</v>
      </c>
      <c r="L450">
        <v>295.77510692004699</v>
      </c>
      <c r="M450">
        <v>42.853868130254099</v>
      </c>
      <c r="N450">
        <v>1.0357753774177301</v>
      </c>
      <c r="O450">
        <v>12.366737739872001</v>
      </c>
      <c r="P450">
        <v>149.15624999999901</v>
      </c>
      <c r="Q450">
        <v>0.191027917594633</v>
      </c>
    </row>
    <row r="451" spans="1:17" x14ac:dyDescent="0.3">
      <c r="A451" t="s">
        <v>1021</v>
      </c>
      <c r="B451" t="s">
        <v>1022</v>
      </c>
      <c r="C451" t="s">
        <v>3146</v>
      </c>
      <c r="D451" t="s">
        <v>91</v>
      </c>
      <c r="E451">
        <v>13544.219388155399</v>
      </c>
      <c r="F451">
        <v>2443.25</v>
      </c>
      <c r="G451">
        <v>3.7279700175553101</v>
      </c>
      <c r="H451">
        <v>9.9123675153805593</v>
      </c>
      <c r="I451">
        <v>-24.642886782510899</v>
      </c>
      <c r="J451">
        <v>6.88520513504462</v>
      </c>
      <c r="K451">
        <v>2518.5781239111402</v>
      </c>
      <c r="L451">
        <v>2573.2918134199599</v>
      </c>
      <c r="M451">
        <v>64.1390608540014</v>
      </c>
      <c r="N451">
        <v>1.6210320947235699</v>
      </c>
      <c r="O451">
        <v>49.5958252327842</v>
      </c>
      <c r="P451">
        <v>39.534551684751499</v>
      </c>
      <c r="Q451">
        <v>0.12312324365949499</v>
      </c>
    </row>
    <row r="452" spans="1:17" x14ac:dyDescent="0.3">
      <c r="A452" t="s">
        <v>1023</v>
      </c>
      <c r="B452" t="s">
        <v>1024</v>
      </c>
      <c r="C452" t="s">
        <v>3141</v>
      </c>
      <c r="D452" t="s">
        <v>244</v>
      </c>
      <c r="E452">
        <v>13518.104358385001</v>
      </c>
      <c r="F452">
        <v>1652.45</v>
      </c>
      <c r="G452">
        <v>13.899198268589799</v>
      </c>
      <c r="H452">
        <v>5.8191718286017302</v>
      </c>
      <c r="I452">
        <v>-11.571135921807301</v>
      </c>
      <c r="J452">
        <v>-0.91602116334256101</v>
      </c>
      <c r="K452">
        <v>1657.55184698167</v>
      </c>
      <c r="L452">
        <v>1620.27588735932</v>
      </c>
      <c r="M452">
        <v>45.775183886179803</v>
      </c>
      <c r="N452">
        <v>0.962244786469728</v>
      </c>
      <c r="O452">
        <v>34.4639777300372</v>
      </c>
      <c r="P452">
        <v>45.327821995514697</v>
      </c>
      <c r="Q452">
        <v>9.5220238859230005E-2</v>
      </c>
    </row>
    <row r="453" spans="1:17" x14ac:dyDescent="0.3">
      <c r="A453" t="s">
        <v>1025</v>
      </c>
      <c r="B453" t="s">
        <v>1026</v>
      </c>
      <c r="C453" t="s">
        <v>3136</v>
      </c>
      <c r="D453" t="s">
        <v>1027</v>
      </c>
      <c r="E453">
        <v>13497.223362485</v>
      </c>
      <c r="F453">
        <v>421.55</v>
      </c>
      <c r="G453">
        <v>62.497304288014</v>
      </c>
      <c r="H453">
        <v>-2.9075201061571199</v>
      </c>
      <c r="I453">
        <v>-3.7393714272288698</v>
      </c>
      <c r="J453">
        <v>1.0953376272339299</v>
      </c>
      <c r="K453">
        <v>438.08641023383802</v>
      </c>
      <c r="L453">
        <v>411.94222603085399</v>
      </c>
      <c r="M453">
        <v>53.840321411889697</v>
      </c>
      <c r="N453">
        <v>0.77224755245037002</v>
      </c>
      <c r="O453">
        <v>46.554382635511701</v>
      </c>
      <c r="P453">
        <v>91.309280689811601</v>
      </c>
      <c r="Q453">
        <v>0.117201611328931</v>
      </c>
    </row>
    <row r="454" spans="1:17" hidden="1" x14ac:dyDescent="0.3">
      <c r="A454" t="s">
        <v>1028</v>
      </c>
      <c r="B454" t="s">
        <v>1029</v>
      </c>
      <c r="C454" t="s">
        <v>3150</v>
      </c>
      <c r="D454" t="s">
        <v>463</v>
      </c>
      <c r="E454">
        <v>13460.4867628641</v>
      </c>
      <c r="F454">
        <v>2250.9</v>
      </c>
      <c r="G454">
        <v>-49.534813035126497</v>
      </c>
      <c r="H454">
        <v>-0.357948764180337</v>
      </c>
      <c r="I454">
        <v>-29.062390082478199</v>
      </c>
      <c r="J454">
        <v>-3.77761506731555</v>
      </c>
      <c r="M454">
        <v>42.452635484637703</v>
      </c>
      <c r="O454">
        <v>37.7226887022968</v>
      </c>
      <c r="P454">
        <v>9.4742473615096507</v>
      </c>
    </row>
    <row r="455" spans="1:17" x14ac:dyDescent="0.3">
      <c r="A455" t="s">
        <v>1030</v>
      </c>
      <c r="B455" t="s">
        <v>1031</v>
      </c>
      <c r="C455" t="s">
        <v>3135</v>
      </c>
      <c r="D455" t="s">
        <v>502</v>
      </c>
      <c r="E455">
        <v>13405.8881162011</v>
      </c>
      <c r="F455">
        <v>141.82</v>
      </c>
      <c r="G455">
        <v>45.171672145391298</v>
      </c>
      <c r="H455">
        <v>-1.07254623922286</v>
      </c>
      <c r="I455">
        <v>60.415390508766698</v>
      </c>
      <c r="J455">
        <v>1.9279037282652001</v>
      </c>
      <c r="K455">
        <v>132.94575168950999</v>
      </c>
      <c r="L455">
        <v>106.729709352375</v>
      </c>
      <c r="M455">
        <v>43.870999411039499</v>
      </c>
      <c r="N455">
        <v>0.91395118443183498</v>
      </c>
      <c r="O455">
        <v>18.988859117190799</v>
      </c>
      <c r="P455">
        <v>105.536231884057</v>
      </c>
      <c r="Q455">
        <v>5.1591778337523E-2</v>
      </c>
    </row>
    <row r="456" spans="1:17" x14ac:dyDescent="0.3">
      <c r="A456" t="s">
        <v>1032</v>
      </c>
      <c r="B456" t="s">
        <v>1033</v>
      </c>
      <c r="C456" t="s">
        <v>3145</v>
      </c>
      <c r="D456" t="s">
        <v>108</v>
      </c>
      <c r="E456">
        <v>13365.939742086</v>
      </c>
      <c r="F456">
        <v>962.55</v>
      </c>
      <c r="G456">
        <v>62.783235974376602</v>
      </c>
      <c r="H456">
        <v>28.4992066809621</v>
      </c>
      <c r="I456">
        <v>22.996956172934599</v>
      </c>
      <c r="J456">
        <v>8.1922825154670509</v>
      </c>
      <c r="K456">
        <v>820.58398653581798</v>
      </c>
      <c r="L456">
        <v>699.98909445452705</v>
      </c>
      <c r="M456">
        <v>53.085438341637001</v>
      </c>
      <c r="N456">
        <v>0.87285556957758104</v>
      </c>
      <c r="O456">
        <v>1.81289283673575</v>
      </c>
      <c r="P456">
        <v>120.237959043587</v>
      </c>
    </row>
    <row r="457" spans="1:17" x14ac:dyDescent="0.3">
      <c r="A457" t="s">
        <v>1034</v>
      </c>
      <c r="B457" t="s">
        <v>1035</v>
      </c>
      <c r="C457" t="s">
        <v>3152</v>
      </c>
      <c r="D457" t="s">
        <v>1036</v>
      </c>
      <c r="E457">
        <v>13319.869514190899</v>
      </c>
      <c r="F457">
        <v>86.17</v>
      </c>
      <c r="G457">
        <v>0.52531179433303099</v>
      </c>
      <c r="H457">
        <v>11.655151461727799</v>
      </c>
      <c r="I457">
        <v>-8.24410451596634</v>
      </c>
      <c r="J457">
        <v>9.6369411667866292</v>
      </c>
      <c r="K457">
        <v>83.666009356997705</v>
      </c>
      <c r="L457">
        <v>85.892885453049203</v>
      </c>
      <c r="M457">
        <v>55.773049544817503</v>
      </c>
      <c r="N457">
        <v>0.51017998168853296</v>
      </c>
      <c r="O457">
        <v>57.479401183706599</v>
      </c>
      <c r="P457">
        <v>29.1904047976012</v>
      </c>
      <c r="Q457">
        <v>1.5066024396110001E-3</v>
      </c>
    </row>
    <row r="458" spans="1:17" x14ac:dyDescent="0.3">
      <c r="A458" t="s">
        <v>1037</v>
      </c>
      <c r="B458" t="s">
        <v>1038</v>
      </c>
      <c r="C458" t="s">
        <v>3135</v>
      </c>
      <c r="D458" t="s">
        <v>54</v>
      </c>
      <c r="E458">
        <v>13290.2534716215</v>
      </c>
      <c r="F458">
        <v>159.63999999999999</v>
      </c>
      <c r="G458">
        <v>-10.7376912703988</v>
      </c>
      <c r="H458">
        <v>-14.8559655425182</v>
      </c>
      <c r="I458">
        <v>-28.055878950366399</v>
      </c>
      <c r="J458">
        <v>5.4607173530255704</v>
      </c>
      <c r="K458">
        <v>181.79695254827101</v>
      </c>
      <c r="L458">
        <v>184.356693619449</v>
      </c>
      <c r="M458">
        <v>50.211424789996499</v>
      </c>
      <c r="N458">
        <v>2.3263903154935299</v>
      </c>
      <c r="O458">
        <v>44.324730643948897</v>
      </c>
      <c r="P458">
        <v>18.779761904761799</v>
      </c>
      <c r="Q458">
        <v>-4.6288322004184E-2</v>
      </c>
    </row>
    <row r="459" spans="1:17" hidden="1" x14ac:dyDescent="0.3">
      <c r="A459" t="s">
        <v>1039</v>
      </c>
      <c r="B459" t="s">
        <v>1040</v>
      </c>
      <c r="C459" t="s">
        <v>3150</v>
      </c>
      <c r="D459" t="s">
        <v>51</v>
      </c>
      <c r="E459">
        <v>13248.005451561799</v>
      </c>
      <c r="F459">
        <v>855.65</v>
      </c>
      <c r="G459">
        <v>-20.530752414176</v>
      </c>
      <c r="H459">
        <v>5.5960868762846099</v>
      </c>
      <c r="I459">
        <v>-5.8329461527703602E-2</v>
      </c>
      <c r="J459">
        <v>-4.4255739287053597</v>
      </c>
      <c r="K459">
        <v>881.53490414924397</v>
      </c>
      <c r="M459">
        <v>60.232142497698298</v>
      </c>
      <c r="O459">
        <v>37.427686554081703</v>
      </c>
      <c r="P459">
        <v>18.020689655172401</v>
      </c>
    </row>
    <row r="460" spans="1:17" x14ac:dyDescent="0.3">
      <c r="A460" t="s">
        <v>1041</v>
      </c>
      <c r="B460" t="s">
        <v>1042</v>
      </c>
      <c r="C460" t="s">
        <v>3135</v>
      </c>
      <c r="D460" t="s">
        <v>571</v>
      </c>
      <c r="E460">
        <v>13234.625004875101</v>
      </c>
      <c r="F460">
        <v>1682.8</v>
      </c>
      <c r="G460">
        <v>-9.9367731408925</v>
      </c>
      <c r="H460">
        <v>-2.6123652974477598</v>
      </c>
      <c r="I460">
        <v>-2.1688129796819502</v>
      </c>
      <c r="J460">
        <v>-0.59457208722375898</v>
      </c>
      <c r="K460">
        <v>1735.7072898709</v>
      </c>
      <c r="L460">
        <v>1682.90345279331</v>
      </c>
      <c r="M460">
        <v>36.280122821250799</v>
      </c>
      <c r="N460">
        <v>0.46875678743507199</v>
      </c>
      <c r="O460">
        <v>17.598645115284</v>
      </c>
      <c r="P460">
        <v>28.752869166029001</v>
      </c>
      <c r="Q460">
        <v>-9.7673122683436003E-2</v>
      </c>
    </row>
    <row r="461" spans="1:17" x14ac:dyDescent="0.3">
      <c r="A461" t="s">
        <v>1043</v>
      </c>
      <c r="B461" t="s">
        <v>1044</v>
      </c>
      <c r="C461" t="s">
        <v>3139</v>
      </c>
      <c r="D461" t="s">
        <v>51</v>
      </c>
      <c r="E461">
        <v>13122.921776936701</v>
      </c>
      <c r="F461">
        <v>291.64999999999998</v>
      </c>
      <c r="G461">
        <v>139.210378387487</v>
      </c>
      <c r="H461">
        <v>3.1144017413820202</v>
      </c>
      <c r="I461">
        <v>66.497215062138196</v>
      </c>
      <c r="J461">
        <v>6.3512599796529896</v>
      </c>
      <c r="K461">
        <v>269.164295129354</v>
      </c>
      <c r="L461">
        <v>207.15065225144099</v>
      </c>
      <c r="M461">
        <v>51.303360408875399</v>
      </c>
      <c r="N461">
        <v>0.35724160512119002</v>
      </c>
      <c r="O461">
        <v>12.737870735470599</v>
      </c>
      <c r="P461">
        <v>177.62970014278901</v>
      </c>
      <c r="Q461">
        <v>0.17012961120283601</v>
      </c>
    </row>
    <row r="462" spans="1:17" x14ac:dyDescent="0.3">
      <c r="A462" t="s">
        <v>1045</v>
      </c>
      <c r="B462" t="s">
        <v>1046</v>
      </c>
      <c r="C462" t="s">
        <v>3146</v>
      </c>
      <c r="D462" t="s">
        <v>117</v>
      </c>
      <c r="E462">
        <v>13085.537025085199</v>
      </c>
      <c r="F462">
        <v>198.12</v>
      </c>
      <c r="G462">
        <v>37.246977064732903</v>
      </c>
      <c r="H462">
        <v>-6.08756632965805</v>
      </c>
      <c r="I462">
        <v>1.91608107837743</v>
      </c>
      <c r="J462">
        <v>7.7624387289612597</v>
      </c>
      <c r="K462">
        <v>193.07505741244799</v>
      </c>
      <c r="L462">
        <v>181.08486109096501</v>
      </c>
      <c r="M462">
        <v>56.793284495277199</v>
      </c>
      <c r="N462">
        <v>0.78088226976598896</v>
      </c>
      <c r="O462">
        <v>23.556430446194199</v>
      </c>
      <c r="P462">
        <v>66.208053691275097</v>
      </c>
      <c r="Q462">
        <v>0.10644659448355299</v>
      </c>
    </row>
    <row r="463" spans="1:17" x14ac:dyDescent="0.3">
      <c r="A463" t="s">
        <v>1047</v>
      </c>
      <c r="B463" t="s">
        <v>1048</v>
      </c>
      <c r="C463" t="s">
        <v>3135</v>
      </c>
      <c r="D463" t="s">
        <v>24</v>
      </c>
      <c r="E463">
        <v>13013.6266185271</v>
      </c>
      <c r="F463">
        <v>177.82</v>
      </c>
      <c r="G463">
        <v>1.4741497511088599</v>
      </c>
      <c r="H463">
        <v>12.800752614129401</v>
      </c>
      <c r="I463">
        <v>2.1455933941726002</v>
      </c>
      <c r="J463">
        <v>3.66832117221526</v>
      </c>
      <c r="K463">
        <v>164.79452570188499</v>
      </c>
      <c r="L463">
        <v>156.98214384494199</v>
      </c>
      <c r="M463">
        <v>70.591759128717896</v>
      </c>
      <c r="N463">
        <v>3.4083700547013498</v>
      </c>
      <c r="O463">
        <v>0.82105499943763105</v>
      </c>
      <c r="P463">
        <v>41.8022328548644</v>
      </c>
      <c r="Q463">
        <v>-2.3507879024238999E-2</v>
      </c>
    </row>
    <row r="464" spans="1:17" x14ac:dyDescent="0.3">
      <c r="A464" t="s">
        <v>1049</v>
      </c>
      <c r="B464" t="s">
        <v>1050</v>
      </c>
      <c r="C464" t="s">
        <v>3139</v>
      </c>
      <c r="D464" t="s">
        <v>51</v>
      </c>
      <c r="E464">
        <v>12951.246847742301</v>
      </c>
      <c r="F464">
        <v>1051</v>
      </c>
      <c r="G464">
        <v>41.675918744076498</v>
      </c>
      <c r="H464">
        <v>5.7243273246176702</v>
      </c>
      <c r="I464">
        <v>17.429689809390801</v>
      </c>
      <c r="J464">
        <v>3.1361162575266399</v>
      </c>
      <c r="K464">
        <v>1079.00816926217</v>
      </c>
      <c r="L464">
        <v>926.205516448872</v>
      </c>
      <c r="M464">
        <v>42.242300809919897</v>
      </c>
      <c r="N464">
        <v>0.55465096230148403</v>
      </c>
      <c r="O464">
        <v>27.0313986679352</v>
      </c>
      <c r="P464">
        <v>70.589190066547602</v>
      </c>
      <c r="Q464">
        <v>4.6473481926532001E-2</v>
      </c>
    </row>
    <row r="465" spans="1:17" x14ac:dyDescent="0.3">
      <c r="A465" t="s">
        <v>1051</v>
      </c>
      <c r="B465" t="s">
        <v>1052</v>
      </c>
      <c r="C465" t="s">
        <v>3146</v>
      </c>
      <c r="D465" t="s">
        <v>117</v>
      </c>
      <c r="E465">
        <v>12945.561966935</v>
      </c>
      <c r="F465">
        <v>428.15</v>
      </c>
      <c r="G465">
        <v>18.2603464467044</v>
      </c>
      <c r="H465">
        <v>23.698912711898998</v>
      </c>
      <c r="I465">
        <v>7.2980065749600396</v>
      </c>
      <c r="J465">
        <v>6.2746819627732897</v>
      </c>
      <c r="K465">
        <v>382.22842188725798</v>
      </c>
      <c r="L465">
        <v>353.01478552138701</v>
      </c>
      <c r="M465">
        <v>59.389576923500002</v>
      </c>
      <c r="N465">
        <v>0.64550314132590603</v>
      </c>
      <c r="O465">
        <v>5.3369146327221797</v>
      </c>
      <c r="P465">
        <v>56.802783373008502</v>
      </c>
      <c r="Q465">
        <v>0.166398307863311</v>
      </c>
    </row>
    <row r="466" spans="1:17" hidden="1" x14ac:dyDescent="0.3">
      <c r="A466" t="s">
        <v>1053</v>
      </c>
      <c r="B466" t="s">
        <v>1054</v>
      </c>
      <c r="C466" t="s">
        <v>3150</v>
      </c>
      <c r="D466" t="s">
        <v>1055</v>
      </c>
      <c r="E466">
        <v>12906.893384999599</v>
      </c>
      <c r="F466">
        <v>100</v>
      </c>
      <c r="G466">
        <v>-27.9907210170018</v>
      </c>
      <c r="I466">
        <v>-7.5182980643534396</v>
      </c>
      <c r="M466">
        <v>50</v>
      </c>
      <c r="N466">
        <v>1</v>
      </c>
      <c r="O466">
        <v>0</v>
      </c>
      <c r="P466">
        <v>0</v>
      </c>
    </row>
    <row r="467" spans="1:17" x14ac:dyDescent="0.3">
      <c r="A467" t="s">
        <v>1056</v>
      </c>
      <c r="B467" t="s">
        <v>1057</v>
      </c>
      <c r="C467" t="s">
        <v>3146</v>
      </c>
      <c r="D467" t="s">
        <v>161</v>
      </c>
      <c r="E467">
        <v>12893.349740473301</v>
      </c>
      <c r="F467">
        <v>582.20000000000005</v>
      </c>
      <c r="G467">
        <v>6.2882387938729103</v>
      </c>
      <c r="H467">
        <v>-12.719615833133499</v>
      </c>
      <c r="I467">
        <v>-5.27929551803682</v>
      </c>
      <c r="J467">
        <v>-1.7397816138673401</v>
      </c>
      <c r="K467">
        <v>625.40579643728699</v>
      </c>
      <c r="L467">
        <v>571.96173995788502</v>
      </c>
      <c r="M467">
        <v>30.548417681454399</v>
      </c>
      <c r="N467">
        <v>1.8301215731900899</v>
      </c>
      <c r="O467">
        <v>26.949501889385001</v>
      </c>
      <c r="P467">
        <v>47.336454510945202</v>
      </c>
      <c r="Q467">
        <v>0.19291786052454701</v>
      </c>
    </row>
    <row r="468" spans="1:17" x14ac:dyDescent="0.3">
      <c r="A468" t="s">
        <v>1058</v>
      </c>
      <c r="B468" t="s">
        <v>1059</v>
      </c>
      <c r="C468" t="s">
        <v>3135</v>
      </c>
      <c r="D468" t="s">
        <v>218</v>
      </c>
      <c r="E468">
        <v>12885.7447658979</v>
      </c>
      <c r="F468">
        <v>3520.5</v>
      </c>
      <c r="G468">
        <v>182.59595741263999</v>
      </c>
      <c r="H468">
        <v>25.507305815529801</v>
      </c>
      <c r="I468">
        <v>109.81664035587001</v>
      </c>
      <c r="J468">
        <v>17.202630024096599</v>
      </c>
      <c r="K468">
        <v>2547.40238848136</v>
      </c>
      <c r="L468">
        <v>1996.7424390707899</v>
      </c>
      <c r="M468">
        <v>60.659782231645899</v>
      </c>
      <c r="N468">
        <v>1.21813751174165</v>
      </c>
      <c r="O468">
        <v>6.0985655446669398</v>
      </c>
      <c r="P468">
        <v>221.93315349092401</v>
      </c>
      <c r="Q468">
        <v>0.186904389519195</v>
      </c>
    </row>
    <row r="469" spans="1:17" x14ac:dyDescent="0.3">
      <c r="A469" t="s">
        <v>1060</v>
      </c>
      <c r="B469" t="s">
        <v>1061</v>
      </c>
      <c r="C469" t="s">
        <v>3137</v>
      </c>
      <c r="D469" t="s">
        <v>197</v>
      </c>
      <c r="E469">
        <v>12800.045049181101</v>
      </c>
      <c r="F469">
        <v>395</v>
      </c>
      <c r="G469">
        <v>-10.8148088247739</v>
      </c>
      <c r="H469">
        <v>-6.7904721616756296</v>
      </c>
      <c r="I469">
        <v>-14.1597539849396</v>
      </c>
      <c r="J469">
        <v>-4.5523302714196996</v>
      </c>
      <c r="K469">
        <v>440.742048548578</v>
      </c>
      <c r="L469">
        <v>438.05056754497298</v>
      </c>
      <c r="M469">
        <v>40.522946768856002</v>
      </c>
      <c r="N469">
        <v>0.22162198191975599</v>
      </c>
      <c r="O469">
        <v>38.481012658227797</v>
      </c>
      <c r="P469">
        <v>54.116269996098303</v>
      </c>
    </row>
    <row r="470" spans="1:17" x14ac:dyDescent="0.3">
      <c r="A470" t="s">
        <v>1062</v>
      </c>
      <c r="B470" t="s">
        <v>1063</v>
      </c>
      <c r="C470" t="s">
        <v>3146</v>
      </c>
      <c r="D470" t="s">
        <v>265</v>
      </c>
      <c r="E470">
        <v>12767.936444561399</v>
      </c>
      <c r="F470">
        <v>1921.65</v>
      </c>
      <c r="G470">
        <v>76.505394764630594</v>
      </c>
      <c r="H470">
        <v>7.6945040266529796</v>
      </c>
      <c r="I470">
        <v>13.557214647110399</v>
      </c>
      <c r="J470">
        <v>6.2172602809723099</v>
      </c>
      <c r="K470">
        <v>1833.8102316105201</v>
      </c>
      <c r="L470">
        <v>1579.4249609682299</v>
      </c>
      <c r="M470">
        <v>57.675909977826201</v>
      </c>
      <c r="N470">
        <v>0.83658471630861597</v>
      </c>
      <c r="O470">
        <v>5.8959748133114704</v>
      </c>
      <c r="P470">
        <v>111.402640264026</v>
      </c>
      <c r="Q470">
        <v>0.13428320452266199</v>
      </c>
    </row>
    <row r="471" spans="1:17" x14ac:dyDescent="0.3">
      <c r="A471" t="s">
        <v>1064</v>
      </c>
      <c r="B471" t="s">
        <v>1065</v>
      </c>
      <c r="C471" t="s">
        <v>3137</v>
      </c>
      <c r="D471" t="s">
        <v>989</v>
      </c>
      <c r="E471">
        <v>12662.9554396535</v>
      </c>
      <c r="F471">
        <v>628.5</v>
      </c>
      <c r="G471">
        <v>23.5280832260068</v>
      </c>
      <c r="H471">
        <v>3.3005288445697598</v>
      </c>
      <c r="I471">
        <v>51.294083489657901</v>
      </c>
      <c r="J471">
        <v>1.5040070602565601</v>
      </c>
      <c r="K471">
        <v>602.68267352166902</v>
      </c>
      <c r="L471">
        <v>496.60020534548403</v>
      </c>
      <c r="M471">
        <v>65.858580919589102</v>
      </c>
      <c r="N471">
        <v>0.44655932243084501</v>
      </c>
      <c r="O471">
        <v>10.071599045346</v>
      </c>
      <c r="P471">
        <v>82.969432314410398</v>
      </c>
      <c r="Q471">
        <v>7.5465038095437004E-2</v>
      </c>
    </row>
    <row r="472" spans="1:17" hidden="1" x14ac:dyDescent="0.3">
      <c r="A472" t="s">
        <v>1066</v>
      </c>
      <c r="B472" t="s">
        <v>1067</v>
      </c>
      <c r="C472" t="s">
        <v>3150</v>
      </c>
      <c r="D472" t="s">
        <v>131</v>
      </c>
      <c r="E472">
        <v>12607.185483032599</v>
      </c>
      <c r="F472">
        <v>419.65</v>
      </c>
      <c r="G472">
        <v>42.390927379262799</v>
      </c>
      <c r="H472">
        <v>8.7123600107112793</v>
      </c>
      <c r="I472">
        <v>30.229937615935398</v>
      </c>
      <c r="J472">
        <v>3.9967381189632198</v>
      </c>
      <c r="K472">
        <v>402.612013871464</v>
      </c>
      <c r="L472">
        <v>340.02940112834602</v>
      </c>
      <c r="M472">
        <v>58.371259253032903</v>
      </c>
      <c r="N472">
        <v>0.59489400590167096</v>
      </c>
      <c r="O472">
        <v>13.558918146074101</v>
      </c>
      <c r="P472">
        <v>105.20782396088001</v>
      </c>
      <c r="Q472">
        <v>0.186243270018802</v>
      </c>
    </row>
    <row r="473" spans="1:17" x14ac:dyDescent="0.3">
      <c r="A473" t="s">
        <v>1068</v>
      </c>
      <c r="B473" t="s">
        <v>1069</v>
      </c>
      <c r="C473" t="s">
        <v>3143</v>
      </c>
      <c r="D473" t="s">
        <v>75</v>
      </c>
      <c r="E473">
        <v>12594.050929097701</v>
      </c>
      <c r="F473">
        <v>360.7</v>
      </c>
      <c r="G473">
        <v>-21.3851350852743</v>
      </c>
      <c r="H473">
        <v>3.58141945804952</v>
      </c>
      <c r="I473">
        <v>0.13727573060252299</v>
      </c>
      <c r="J473">
        <v>3.34653682151193</v>
      </c>
      <c r="K473">
        <v>349.24180505608803</v>
      </c>
      <c r="L473">
        <v>345.48694426985202</v>
      </c>
      <c r="M473">
        <v>48.0748112388601</v>
      </c>
      <c r="N473">
        <v>0.50161879893390404</v>
      </c>
      <c r="O473">
        <v>10.341003604103101</v>
      </c>
      <c r="P473">
        <v>23.824236182629502</v>
      </c>
      <c r="Q473">
        <v>-9.9861015515065002E-2</v>
      </c>
    </row>
    <row r="474" spans="1:17" x14ac:dyDescent="0.3">
      <c r="A474" t="s">
        <v>1070</v>
      </c>
      <c r="B474" t="s">
        <v>1071</v>
      </c>
      <c r="C474" t="s">
        <v>3140</v>
      </c>
      <c r="D474" t="s">
        <v>111</v>
      </c>
      <c r="E474">
        <v>12470.4764090239</v>
      </c>
      <c r="F474">
        <v>18.47</v>
      </c>
      <c r="G474">
        <v>62.4216501170188</v>
      </c>
      <c r="H474">
        <v>2.9042358894868299</v>
      </c>
      <c r="I474">
        <v>-15.6277508006718</v>
      </c>
      <c r="J474">
        <v>-2.2388043370610902</v>
      </c>
      <c r="K474">
        <v>18.8136353648847</v>
      </c>
      <c r="L474">
        <v>17.4793608411828</v>
      </c>
      <c r="M474">
        <v>41.854860352478397</v>
      </c>
      <c r="N474">
        <v>1.0061681873297901</v>
      </c>
      <c r="O474">
        <v>29.940443963183501</v>
      </c>
      <c r="P474">
        <v>94.421052631578902</v>
      </c>
      <c r="Q474">
        <v>0.12409231362128401</v>
      </c>
    </row>
    <row r="475" spans="1:17" x14ac:dyDescent="0.3">
      <c r="A475" t="s">
        <v>1072</v>
      </c>
      <c r="B475" t="s">
        <v>1073</v>
      </c>
      <c r="C475" t="s">
        <v>3137</v>
      </c>
      <c r="D475" t="s">
        <v>125</v>
      </c>
      <c r="E475">
        <v>12394.3310095498</v>
      </c>
      <c r="F475">
        <v>1949.1</v>
      </c>
      <c r="G475">
        <v>-1.7246738416069701E-2</v>
      </c>
      <c r="H475">
        <v>2.8657737057106698</v>
      </c>
      <c r="I475">
        <v>9.1244308404939396</v>
      </c>
      <c r="J475">
        <v>5.3693324265245996</v>
      </c>
      <c r="K475">
        <v>2005.4096501957499</v>
      </c>
      <c r="L475">
        <v>1907.8887960581101</v>
      </c>
      <c r="M475">
        <v>47.990246442050299</v>
      </c>
      <c r="N475">
        <v>0.93346106711395604</v>
      </c>
      <c r="O475">
        <v>27.443435431737701</v>
      </c>
      <c r="P475">
        <v>35.3400687428392</v>
      </c>
      <c r="Q475">
        <v>-5.7774487324331998E-2</v>
      </c>
    </row>
    <row r="476" spans="1:17" x14ac:dyDescent="0.3">
      <c r="A476" t="s">
        <v>1074</v>
      </c>
      <c r="B476" t="s">
        <v>1075</v>
      </c>
      <c r="C476" t="s">
        <v>3146</v>
      </c>
      <c r="D476" t="s">
        <v>75</v>
      </c>
      <c r="E476">
        <v>12240.7028263054</v>
      </c>
      <c r="F476">
        <v>595.9</v>
      </c>
      <c r="G476">
        <v>-40.164634060479997</v>
      </c>
      <c r="H476">
        <v>2.9984305218801599</v>
      </c>
      <c r="I476">
        <v>-15.1092106796903</v>
      </c>
      <c r="J476">
        <v>2.0757863897892301</v>
      </c>
      <c r="K476">
        <v>597.64466097204797</v>
      </c>
      <c r="L476">
        <v>627.42268222955101</v>
      </c>
      <c r="M476">
        <v>33.6821714494031</v>
      </c>
      <c r="N476">
        <v>0.30523022738853001</v>
      </c>
      <c r="O476">
        <v>38.278234603121298</v>
      </c>
      <c r="P476">
        <v>18.175508180466</v>
      </c>
      <c r="Q476">
        <v>4.6122699319151E-2</v>
      </c>
    </row>
    <row r="477" spans="1:17" x14ac:dyDescent="0.3">
      <c r="A477" t="s">
        <v>1076</v>
      </c>
      <c r="B477" t="s">
        <v>1077</v>
      </c>
      <c r="C477" t="s">
        <v>3141</v>
      </c>
      <c r="D477" t="s">
        <v>265</v>
      </c>
      <c r="E477">
        <v>12161.5707701393</v>
      </c>
      <c r="F477">
        <v>5203</v>
      </c>
      <c r="G477">
        <v>-18.7941125549467</v>
      </c>
      <c r="H477">
        <v>-15.665465025213701</v>
      </c>
      <c r="I477">
        <v>9.7839530657206097</v>
      </c>
      <c r="J477">
        <v>-5.0131946284425002</v>
      </c>
      <c r="K477">
        <v>5775.9169210784503</v>
      </c>
      <c r="L477">
        <v>5234.1011874135802</v>
      </c>
      <c r="M477">
        <v>20.867445933373901</v>
      </c>
      <c r="N477">
        <v>0.71564661398200702</v>
      </c>
      <c r="O477">
        <v>36.868152988660398</v>
      </c>
      <c r="P477">
        <v>37.570894091828499</v>
      </c>
      <c r="Q477">
        <v>7.9212444896758993E-2</v>
      </c>
    </row>
    <row r="478" spans="1:17" x14ac:dyDescent="0.3">
      <c r="A478" t="s">
        <v>1078</v>
      </c>
      <c r="B478" t="s">
        <v>1079</v>
      </c>
      <c r="C478" t="s">
        <v>3141</v>
      </c>
      <c r="D478" t="s">
        <v>202</v>
      </c>
      <c r="E478">
        <v>12089.5298686804</v>
      </c>
      <c r="F478">
        <v>518.75</v>
      </c>
      <c r="G478">
        <v>24.942651624507601</v>
      </c>
      <c r="H478">
        <v>-9.0385560943231393</v>
      </c>
      <c r="I478">
        <v>18.5295697524367</v>
      </c>
      <c r="J478">
        <v>3.4854151838960599</v>
      </c>
      <c r="K478">
        <v>538.14042011533297</v>
      </c>
      <c r="L478">
        <v>476.53464927381901</v>
      </c>
      <c r="M478">
        <v>39.715949484524501</v>
      </c>
      <c r="N478">
        <v>0.30836640616885602</v>
      </c>
      <c r="O478">
        <v>25.6867469879518</v>
      </c>
      <c r="P478">
        <v>60.182183109464198</v>
      </c>
      <c r="Q478">
        <v>0.11954452321603699</v>
      </c>
    </row>
    <row r="479" spans="1:17" hidden="1" x14ac:dyDescent="0.3">
      <c r="A479" t="s">
        <v>1080</v>
      </c>
      <c r="B479" t="s">
        <v>1081</v>
      </c>
      <c r="C479" t="s">
        <v>3150</v>
      </c>
      <c r="D479" t="s">
        <v>307</v>
      </c>
      <c r="E479">
        <v>11828.434716076699</v>
      </c>
      <c r="F479">
        <v>894.8</v>
      </c>
      <c r="G479">
        <v>-14.545396135860701</v>
      </c>
      <c r="H479">
        <v>4.6584479594816202</v>
      </c>
      <c r="I479">
        <v>18.973078808702802</v>
      </c>
      <c r="J479">
        <v>1.9682982406401599</v>
      </c>
      <c r="K479">
        <v>883.95757886132003</v>
      </c>
      <c r="L479">
        <v>835.92235714066396</v>
      </c>
      <c r="M479">
        <v>54.528646962211702</v>
      </c>
      <c r="N479">
        <v>0.56512921559356899</v>
      </c>
      <c r="O479">
        <v>14.550737594993301</v>
      </c>
      <c r="P479">
        <v>38.267789538746797</v>
      </c>
      <c r="Q479">
        <v>-9.5305353795220996E-2</v>
      </c>
    </row>
    <row r="480" spans="1:17" x14ac:dyDescent="0.3">
      <c r="A480" t="s">
        <v>1082</v>
      </c>
      <c r="B480" t="s">
        <v>1083</v>
      </c>
      <c r="C480" t="s">
        <v>3144</v>
      </c>
      <c r="D480" t="s">
        <v>67</v>
      </c>
      <c r="E480">
        <v>11817.3289724072</v>
      </c>
      <c r="F480">
        <v>79.84</v>
      </c>
      <c r="G480">
        <v>20.9645028635952</v>
      </c>
      <c r="H480">
        <v>-7.0460856979556796</v>
      </c>
      <c r="I480">
        <v>-0.78033014991493499</v>
      </c>
      <c r="J480">
        <v>1.95979865636392</v>
      </c>
      <c r="K480">
        <v>85.852091679147605</v>
      </c>
      <c r="L480">
        <v>80.769005365331296</v>
      </c>
      <c r="M480">
        <v>48.323397665497403</v>
      </c>
      <c r="N480">
        <v>0.36098549256981899</v>
      </c>
      <c r="O480">
        <v>65.080160320641298</v>
      </c>
      <c r="P480">
        <v>60</v>
      </c>
      <c r="Q480">
        <v>6.2670690005264998E-2</v>
      </c>
    </row>
    <row r="481" spans="1:17" x14ac:dyDescent="0.3">
      <c r="A481" t="s">
        <v>1084</v>
      </c>
      <c r="B481" t="s">
        <v>1085</v>
      </c>
      <c r="C481" t="s">
        <v>3147</v>
      </c>
      <c r="D481" t="s">
        <v>540</v>
      </c>
      <c r="E481">
        <v>11812.7202692955</v>
      </c>
      <c r="F481">
        <v>776.9</v>
      </c>
      <c r="G481">
        <v>-31.517357053261499</v>
      </c>
      <c r="H481">
        <v>-13.1305517535713</v>
      </c>
      <c r="I481">
        <v>-14.0735061471054</v>
      </c>
      <c r="J481">
        <v>-5.3670126536122797</v>
      </c>
      <c r="K481">
        <v>837.45050795959196</v>
      </c>
      <c r="L481">
        <v>833.34584070957806</v>
      </c>
      <c r="M481">
        <v>29.634006617533501</v>
      </c>
      <c r="N481">
        <v>0.61348857770043597</v>
      </c>
      <c r="O481">
        <v>23.1818766894066</v>
      </c>
      <c r="P481">
        <v>9.5845969391353307</v>
      </c>
      <c r="Q481">
        <v>1.1488404229901E-2</v>
      </c>
    </row>
    <row r="482" spans="1:17" x14ac:dyDescent="0.3">
      <c r="A482" t="s">
        <v>1086</v>
      </c>
      <c r="B482" t="s">
        <v>1087</v>
      </c>
      <c r="C482" t="s">
        <v>3142</v>
      </c>
      <c r="D482" t="s">
        <v>120</v>
      </c>
      <c r="E482">
        <v>11777.6479413654</v>
      </c>
      <c r="F482">
        <v>373.05</v>
      </c>
      <c r="G482">
        <v>-21.980490837973601</v>
      </c>
      <c r="H482">
        <v>9.1191060424573003</v>
      </c>
      <c r="I482">
        <v>-18.834118817949001</v>
      </c>
      <c r="J482">
        <v>2.43472924169486</v>
      </c>
      <c r="K482">
        <v>359.64750352642898</v>
      </c>
      <c r="L482">
        <v>367.58263357310898</v>
      </c>
      <c r="M482">
        <v>61.807756402412501</v>
      </c>
      <c r="N482">
        <v>2.2649292296843</v>
      </c>
      <c r="O482">
        <v>35.638654335879899</v>
      </c>
      <c r="P482">
        <v>21.475089547378602</v>
      </c>
      <c r="Q482">
        <v>0.14885107812983001</v>
      </c>
    </row>
    <row r="483" spans="1:17" x14ac:dyDescent="0.3">
      <c r="A483" t="s">
        <v>1088</v>
      </c>
      <c r="B483" t="s">
        <v>1089</v>
      </c>
      <c r="C483" t="s">
        <v>3135</v>
      </c>
      <c r="D483" t="s">
        <v>397</v>
      </c>
      <c r="E483">
        <v>11772.700896647701</v>
      </c>
      <c r="F483">
        <v>397.3</v>
      </c>
      <c r="G483">
        <v>254.02850975222799</v>
      </c>
      <c r="H483">
        <v>14.5857727091239</v>
      </c>
      <c r="I483">
        <v>162.386593239994</v>
      </c>
      <c r="J483">
        <v>2.9813797604002699</v>
      </c>
      <c r="K483">
        <v>344.45179136064502</v>
      </c>
      <c r="L483">
        <v>237.43200364574099</v>
      </c>
      <c r="M483">
        <v>40.710405101259703</v>
      </c>
      <c r="N483">
        <v>0.63707735420640799</v>
      </c>
      <c r="O483">
        <v>13.000251698968</v>
      </c>
      <c r="P483">
        <v>301.515917129863</v>
      </c>
      <c r="Q483">
        <v>0.13453718501713999</v>
      </c>
    </row>
    <row r="484" spans="1:17" x14ac:dyDescent="0.3">
      <c r="A484" t="s">
        <v>1090</v>
      </c>
      <c r="B484" t="s">
        <v>1091</v>
      </c>
      <c r="C484" t="s">
        <v>3146</v>
      </c>
      <c r="D484" t="s">
        <v>161</v>
      </c>
      <c r="E484">
        <v>11735.078430396001</v>
      </c>
      <c r="F484">
        <v>11952</v>
      </c>
      <c r="G484">
        <v>116.834498930354</v>
      </c>
      <c r="H484">
        <v>-5.1336836790824103</v>
      </c>
      <c r="I484">
        <v>1.6613020123791999</v>
      </c>
      <c r="J484">
        <v>-9.5873532243099806</v>
      </c>
      <c r="K484">
        <v>12823.052315388701</v>
      </c>
      <c r="L484">
        <v>11021.5053996517</v>
      </c>
      <c r="M484">
        <v>27.649432059473501</v>
      </c>
      <c r="N484">
        <v>1.9102056053296499</v>
      </c>
      <c r="O484">
        <v>23.828647925033401</v>
      </c>
      <c r="P484">
        <v>147.966804979253</v>
      </c>
      <c r="Q484">
        <v>0.19858137701341499</v>
      </c>
    </row>
    <row r="485" spans="1:17" x14ac:dyDescent="0.3">
      <c r="A485" t="s">
        <v>1092</v>
      </c>
      <c r="B485" t="s">
        <v>1093</v>
      </c>
      <c r="C485" t="s">
        <v>3152</v>
      </c>
      <c r="D485" t="s">
        <v>634</v>
      </c>
      <c r="E485">
        <v>11730.0934052429</v>
      </c>
      <c r="F485">
        <v>123.19</v>
      </c>
      <c r="G485">
        <v>-81.972790497763796</v>
      </c>
      <c r="H485">
        <v>-5.31320836802304</v>
      </c>
      <c r="I485">
        <v>-21.880480893689501</v>
      </c>
      <c r="J485">
        <v>-2.2485340711109698</v>
      </c>
      <c r="K485">
        <v>130.62937665441899</v>
      </c>
      <c r="L485">
        <v>156.07254417977299</v>
      </c>
      <c r="M485">
        <v>42.340269209220899</v>
      </c>
      <c r="N485">
        <v>0.86454805210993302</v>
      </c>
      <c r="O485">
        <v>143.28273398814801</v>
      </c>
      <c r="P485">
        <v>5.3085997606428403</v>
      </c>
      <c r="Q485">
        <v>-0.112613401100591</v>
      </c>
    </row>
    <row r="486" spans="1:17" hidden="1" x14ac:dyDescent="0.3">
      <c r="A486" t="s">
        <v>1094</v>
      </c>
      <c r="B486" t="s">
        <v>1095</v>
      </c>
      <c r="C486" t="s">
        <v>3150</v>
      </c>
      <c r="D486" t="s">
        <v>102</v>
      </c>
      <c r="E486">
        <v>11695.7529422721</v>
      </c>
      <c r="F486">
        <v>10689.8</v>
      </c>
      <c r="G486">
        <v>12.6219882946538</v>
      </c>
      <c r="H486">
        <v>-7.8547709552956899</v>
      </c>
      <c r="I486">
        <v>30.039206294718198</v>
      </c>
      <c r="J486">
        <v>-8.75302834393392</v>
      </c>
      <c r="K486">
        <v>10795.506447928199</v>
      </c>
      <c r="L486">
        <v>9130.0610631416894</v>
      </c>
      <c r="M486">
        <v>25.442339999407</v>
      </c>
      <c r="N486">
        <v>1.62579637419707</v>
      </c>
      <c r="O486">
        <v>19.628056652135601</v>
      </c>
      <c r="P486">
        <v>58.788490961215601</v>
      </c>
      <c r="Q486">
        <v>0.115090595098192</v>
      </c>
    </row>
    <row r="487" spans="1:17" x14ac:dyDescent="0.3">
      <c r="A487" t="s">
        <v>1096</v>
      </c>
      <c r="B487" t="s">
        <v>1097</v>
      </c>
      <c r="C487" t="s">
        <v>3137</v>
      </c>
      <c r="D487" t="s">
        <v>125</v>
      </c>
      <c r="E487">
        <v>11605.6121947102</v>
      </c>
      <c r="F487">
        <v>1868.1</v>
      </c>
      <c r="G487">
        <v>35.698216551453797</v>
      </c>
      <c r="H487">
        <v>3.8129412682570698</v>
      </c>
      <c r="I487">
        <v>39.605151433579202</v>
      </c>
      <c r="J487">
        <v>12.800016050760201</v>
      </c>
      <c r="K487">
        <v>1759.9876726448899</v>
      </c>
      <c r="L487">
        <v>1452.81655078414</v>
      </c>
      <c r="M487">
        <v>52.6825104171661</v>
      </c>
      <c r="N487">
        <v>0.47895733042932198</v>
      </c>
      <c r="O487">
        <v>17.7667148439591</v>
      </c>
      <c r="P487">
        <v>93.726018873794402</v>
      </c>
      <c r="Q487">
        <v>0.16826760644842501</v>
      </c>
    </row>
    <row r="488" spans="1:17" x14ac:dyDescent="0.3">
      <c r="A488" t="s">
        <v>1098</v>
      </c>
      <c r="B488" t="s">
        <v>1099</v>
      </c>
      <c r="C488" t="s">
        <v>3135</v>
      </c>
      <c r="D488" t="s">
        <v>571</v>
      </c>
      <c r="E488">
        <v>11554.5006579037</v>
      </c>
      <c r="F488">
        <v>876.05</v>
      </c>
      <c r="G488">
        <v>-13.5910900693281</v>
      </c>
      <c r="H488">
        <v>1.7448661309039599</v>
      </c>
      <c r="I488">
        <v>5.3820176776402198</v>
      </c>
      <c r="J488">
        <v>0.83772628033072005</v>
      </c>
      <c r="K488">
        <v>862.77876818112998</v>
      </c>
      <c r="L488">
        <v>820.99933184210101</v>
      </c>
      <c r="M488">
        <v>60.704457809163898</v>
      </c>
      <c r="N488">
        <v>1.0297674008757201</v>
      </c>
      <c r="O488">
        <v>8.6410593002682603</v>
      </c>
      <c r="P488">
        <v>28.830882352941099</v>
      </c>
      <c r="Q488">
        <v>2.6054568410722002E-2</v>
      </c>
    </row>
    <row r="489" spans="1:17" hidden="1" x14ac:dyDescent="0.3">
      <c r="A489" t="s">
        <v>1100</v>
      </c>
      <c r="B489" t="s">
        <v>1101</v>
      </c>
      <c r="C489" t="s">
        <v>3150</v>
      </c>
      <c r="D489" t="s">
        <v>80</v>
      </c>
      <c r="E489">
        <v>11516.9498752</v>
      </c>
      <c r="F489">
        <v>90.86</v>
      </c>
      <c r="G489">
        <v>-35.436987697250302</v>
      </c>
      <c r="H489">
        <v>7.4717342692004003</v>
      </c>
      <c r="I489">
        <v>-14.794550743198201</v>
      </c>
      <c r="J489">
        <v>1.88860468923209</v>
      </c>
      <c r="K489">
        <v>90.212445915757598</v>
      </c>
      <c r="L489">
        <v>95.220773150202604</v>
      </c>
      <c r="M489">
        <v>13.715137464591701</v>
      </c>
      <c r="N489">
        <v>0.62897712657226801</v>
      </c>
      <c r="O489">
        <v>14.4618093770636</v>
      </c>
      <c r="P489">
        <v>4.2809594858257798</v>
      </c>
    </row>
    <row r="490" spans="1:17" x14ac:dyDescent="0.3">
      <c r="A490" t="s">
        <v>1102</v>
      </c>
      <c r="B490" t="s">
        <v>1103</v>
      </c>
      <c r="C490" t="s">
        <v>3134</v>
      </c>
      <c r="D490" t="s">
        <v>21</v>
      </c>
      <c r="E490">
        <v>11448.192447744001</v>
      </c>
      <c r="F490">
        <v>769.15</v>
      </c>
      <c r="G490">
        <v>-33.209451762534698</v>
      </c>
      <c r="H490">
        <v>0.157532768368604</v>
      </c>
      <c r="I490">
        <v>-12.6961320038221</v>
      </c>
      <c r="J490">
        <v>-1.73179393219358</v>
      </c>
      <c r="K490">
        <v>792.25303967398497</v>
      </c>
      <c r="L490">
        <v>819.16279869360903</v>
      </c>
      <c r="M490">
        <v>33.574402435546297</v>
      </c>
      <c r="N490">
        <v>0.84571797660212999</v>
      </c>
      <c r="O490">
        <v>24.943119027497801</v>
      </c>
      <c r="P490">
        <v>3.7989203778677498</v>
      </c>
      <c r="Q490">
        <v>-0.12933921505182</v>
      </c>
    </row>
    <row r="491" spans="1:17" hidden="1" x14ac:dyDescent="0.3">
      <c r="A491" t="s">
        <v>1104</v>
      </c>
      <c r="B491" t="s">
        <v>1105</v>
      </c>
      <c r="C491" t="s">
        <v>3150</v>
      </c>
      <c r="D491" t="s">
        <v>1036</v>
      </c>
      <c r="E491">
        <v>11357.1872219121</v>
      </c>
      <c r="F491">
        <v>897.55</v>
      </c>
      <c r="G491">
        <v>130.33421782311899</v>
      </c>
      <c r="H491">
        <v>33.879466402817599</v>
      </c>
      <c r="I491">
        <v>94.337093816901401</v>
      </c>
      <c r="J491">
        <v>11.2759622707794</v>
      </c>
      <c r="K491">
        <v>747.98243840731095</v>
      </c>
      <c r="L491">
        <v>578.16180048123101</v>
      </c>
      <c r="M491">
        <v>72.988872605339395</v>
      </c>
      <c r="N491">
        <v>0.70868025937798396</v>
      </c>
      <c r="O491">
        <v>1.05286613559134</v>
      </c>
      <c r="P491">
        <v>167.16773329364401</v>
      </c>
      <c r="Q491">
        <v>0.196395847607859</v>
      </c>
    </row>
    <row r="492" spans="1:17" x14ac:dyDescent="0.3">
      <c r="A492" t="s">
        <v>1106</v>
      </c>
      <c r="B492" t="s">
        <v>1107</v>
      </c>
      <c r="C492" t="s">
        <v>3141</v>
      </c>
      <c r="D492" t="s">
        <v>409</v>
      </c>
      <c r="E492">
        <v>11347.326519620499</v>
      </c>
      <c r="F492">
        <v>2809.55</v>
      </c>
      <c r="G492">
        <v>5.0750173556419496</v>
      </c>
      <c r="H492">
        <v>-5.8074027717588503</v>
      </c>
      <c r="I492">
        <v>-0.37966287072939497</v>
      </c>
      <c r="J492">
        <v>-0.65685003931238095</v>
      </c>
      <c r="K492">
        <v>2880.0098939510199</v>
      </c>
      <c r="L492">
        <v>2663.01279442959</v>
      </c>
      <c r="M492">
        <v>42.966472776618801</v>
      </c>
      <c r="N492">
        <v>0.66546147482930995</v>
      </c>
      <c r="O492">
        <v>16.139595308857199</v>
      </c>
      <c r="P492">
        <v>36.319747695293501</v>
      </c>
      <c r="Q492">
        <v>8.6727427306996993E-2</v>
      </c>
    </row>
    <row r="493" spans="1:17" hidden="1" x14ac:dyDescent="0.3">
      <c r="A493" t="s">
        <v>1108</v>
      </c>
      <c r="B493" t="s">
        <v>1109</v>
      </c>
      <c r="C493" t="s">
        <v>3150</v>
      </c>
      <c r="D493" t="s">
        <v>51</v>
      </c>
      <c r="E493">
        <v>11339.2123025973</v>
      </c>
      <c r="F493">
        <v>4933.5</v>
      </c>
      <c r="G493">
        <v>-27.378913124679901</v>
      </c>
      <c r="H493">
        <v>4.2413595861107201</v>
      </c>
      <c r="I493">
        <v>-6.9064901720316296</v>
      </c>
      <c r="J493">
        <v>4.0896882684191</v>
      </c>
      <c r="M493">
        <v>60.727329784476602</v>
      </c>
      <c r="O493">
        <v>8.9490219925002492</v>
      </c>
      <c r="P493">
        <v>17.142144816041501</v>
      </c>
    </row>
    <row r="494" spans="1:17" x14ac:dyDescent="0.3">
      <c r="A494" t="s">
        <v>1110</v>
      </c>
      <c r="B494" t="s">
        <v>1111</v>
      </c>
      <c r="C494" t="s">
        <v>3149</v>
      </c>
      <c r="D494" t="s">
        <v>473</v>
      </c>
      <c r="E494">
        <v>11325.944289737599</v>
      </c>
      <c r="F494">
        <v>714.8</v>
      </c>
      <c r="G494">
        <v>45.651936580471698</v>
      </c>
      <c r="H494">
        <v>-1.28067785813696</v>
      </c>
      <c r="I494">
        <v>24.229927905603201</v>
      </c>
      <c r="J494">
        <v>3.9715647226269599</v>
      </c>
      <c r="K494">
        <v>709.76527804978696</v>
      </c>
      <c r="L494">
        <v>604.74731078319905</v>
      </c>
      <c r="M494">
        <v>48.516408234090299</v>
      </c>
      <c r="N494">
        <v>0.333298374121065</v>
      </c>
      <c r="O494">
        <v>17.095691102406199</v>
      </c>
      <c r="P494">
        <v>75.994090853133002</v>
      </c>
      <c r="Q494">
        <v>2.6233841037199998E-4</v>
      </c>
    </row>
    <row r="495" spans="1:17" x14ac:dyDescent="0.3">
      <c r="A495" t="s">
        <v>1112</v>
      </c>
      <c r="B495" t="s">
        <v>1113</v>
      </c>
      <c r="C495" t="s">
        <v>3149</v>
      </c>
      <c r="D495" t="s">
        <v>473</v>
      </c>
      <c r="E495">
        <v>11305.928470409999</v>
      </c>
      <c r="F495">
        <v>852.85</v>
      </c>
      <c r="G495">
        <v>-29.967618896434001</v>
      </c>
      <c r="H495">
        <v>-3.4154406376909798</v>
      </c>
      <c r="I495">
        <v>-5.0492364279242601</v>
      </c>
      <c r="J495">
        <v>5.1361162575266297</v>
      </c>
      <c r="K495">
        <v>896.54642977873095</v>
      </c>
      <c r="L495">
        <v>891.16559033576402</v>
      </c>
      <c r="M495">
        <v>40.602928322589399</v>
      </c>
      <c r="N495">
        <v>0.66028814042075901</v>
      </c>
      <c r="O495">
        <v>25.578941197162401</v>
      </c>
      <c r="P495">
        <v>11.988707241809401</v>
      </c>
      <c r="Q495">
        <v>-3.1431186626667003E-2</v>
      </c>
    </row>
    <row r="496" spans="1:17" hidden="1" x14ac:dyDescent="0.3">
      <c r="A496" t="s">
        <v>1114</v>
      </c>
      <c r="B496" t="s">
        <v>1115</v>
      </c>
      <c r="C496" t="s">
        <v>3150</v>
      </c>
      <c r="D496" t="s">
        <v>397</v>
      </c>
      <c r="E496">
        <v>11292.6459317935</v>
      </c>
      <c r="F496">
        <v>10061.15</v>
      </c>
      <c r="G496">
        <v>12.0099747319719</v>
      </c>
      <c r="H496">
        <v>17.0204779371551</v>
      </c>
      <c r="I496">
        <v>13.708409729536401</v>
      </c>
      <c r="J496">
        <v>-3.23467797456308</v>
      </c>
      <c r="K496">
        <v>9559.5599243502893</v>
      </c>
      <c r="L496">
        <v>8749.1580315604006</v>
      </c>
      <c r="M496">
        <v>64.824627725503206</v>
      </c>
      <c r="N496">
        <v>1.3332489237781699</v>
      </c>
      <c r="O496">
        <v>14.2901159410206</v>
      </c>
      <c r="P496">
        <v>44.764748201438799</v>
      </c>
      <c r="Q496">
        <v>0.177329981005137</v>
      </c>
    </row>
    <row r="497" spans="1:17" x14ac:dyDescent="0.3">
      <c r="A497" t="s">
        <v>1116</v>
      </c>
      <c r="B497" t="s">
        <v>1117</v>
      </c>
      <c r="C497" t="s">
        <v>3143</v>
      </c>
      <c r="D497" t="s">
        <v>75</v>
      </c>
      <c r="E497">
        <v>11274.610785401601</v>
      </c>
      <c r="F497">
        <v>363.4</v>
      </c>
      <c r="G497">
        <v>53.89116086488</v>
      </c>
      <c r="H497">
        <v>4.9410860606225997</v>
      </c>
      <c r="I497">
        <v>54.605279896833203</v>
      </c>
      <c r="J497">
        <v>0.74114424534947698</v>
      </c>
      <c r="K497">
        <v>357.073537894418</v>
      </c>
      <c r="L497">
        <v>302.03414466013101</v>
      </c>
      <c r="M497">
        <v>50.6018295082064</v>
      </c>
      <c r="N497">
        <v>0.50813217056212001</v>
      </c>
      <c r="O497">
        <v>5.9438635112823297</v>
      </c>
      <c r="P497">
        <v>110.605621558968</v>
      </c>
      <c r="Q497">
        <v>5.7513305288540997E-2</v>
      </c>
    </row>
    <row r="498" spans="1:17" x14ac:dyDescent="0.3">
      <c r="A498" t="s">
        <v>1118</v>
      </c>
      <c r="B498" t="s">
        <v>1119</v>
      </c>
      <c r="C498" t="s">
        <v>580</v>
      </c>
      <c r="D498" t="s">
        <v>580</v>
      </c>
      <c r="E498">
        <v>11149.409880359701</v>
      </c>
      <c r="F498">
        <v>22.82</v>
      </c>
      <c r="G498">
        <v>2.2121775337228402</v>
      </c>
      <c r="H498">
        <v>-8.8149877471497895</v>
      </c>
      <c r="I498">
        <v>-22.8429733890287</v>
      </c>
      <c r="J498">
        <v>2.2808194477271901</v>
      </c>
      <c r="K498">
        <v>24.459896382040501</v>
      </c>
      <c r="L498">
        <v>25.3025805646683</v>
      </c>
      <c r="M498">
        <v>43.680839814096302</v>
      </c>
      <c r="N498">
        <v>0.40274066684826199</v>
      </c>
      <c r="O498">
        <v>71.121822962313701</v>
      </c>
      <c r="P498">
        <v>33.450292397660803</v>
      </c>
      <c r="Q498">
        <v>7.5658534915000003E-5</v>
      </c>
    </row>
    <row r="499" spans="1:17" x14ac:dyDescent="0.3">
      <c r="A499" t="s">
        <v>1120</v>
      </c>
      <c r="B499" t="s">
        <v>1121</v>
      </c>
      <c r="C499" t="s">
        <v>3140</v>
      </c>
      <c r="D499" t="s">
        <v>215</v>
      </c>
      <c r="E499">
        <v>11096.3494244742</v>
      </c>
      <c r="F499">
        <v>291.05</v>
      </c>
      <c r="G499">
        <v>40.9788000279909</v>
      </c>
      <c r="H499">
        <v>-11.127734399880699</v>
      </c>
      <c r="I499">
        <v>58.369419234022097</v>
      </c>
      <c r="J499">
        <v>-4.6135066685668704</v>
      </c>
      <c r="K499">
        <v>267.76242889045801</v>
      </c>
      <c r="L499">
        <v>226.13982113054499</v>
      </c>
      <c r="M499">
        <v>49.884516490002497</v>
      </c>
      <c r="N499">
        <v>0.12448532658344599</v>
      </c>
      <c r="O499">
        <v>20.597835423466702</v>
      </c>
      <c r="P499">
        <v>101.48840429214199</v>
      </c>
      <c r="Q499">
        <v>0.109076160980559</v>
      </c>
    </row>
    <row r="500" spans="1:17" x14ac:dyDescent="0.3">
      <c r="A500" t="s">
        <v>1122</v>
      </c>
      <c r="B500" t="s">
        <v>1123</v>
      </c>
      <c r="C500" t="s">
        <v>3135</v>
      </c>
      <c r="D500" t="s">
        <v>24</v>
      </c>
      <c r="E500">
        <v>11056.6763758371</v>
      </c>
      <c r="F500">
        <v>102.12</v>
      </c>
      <c r="G500">
        <v>-30.8261158790379</v>
      </c>
      <c r="H500">
        <v>-0.55573619696573495</v>
      </c>
      <c r="I500">
        <v>-33.865214761071798</v>
      </c>
      <c r="J500">
        <v>6.8089975921506802</v>
      </c>
      <c r="K500">
        <v>102.65145195175801</v>
      </c>
      <c r="L500">
        <v>110.760807975267</v>
      </c>
      <c r="M500">
        <v>62.662030139569801</v>
      </c>
      <c r="N500">
        <v>0.910134995264963</v>
      </c>
      <c r="O500">
        <v>49.334116725420998</v>
      </c>
      <c r="P500">
        <v>15.9005788219271</v>
      </c>
      <c r="Q500">
        <v>8.9034438970316002E-2</v>
      </c>
    </row>
    <row r="501" spans="1:17" x14ac:dyDescent="0.3">
      <c r="A501" t="s">
        <v>1124</v>
      </c>
      <c r="B501" t="s">
        <v>1125</v>
      </c>
      <c r="C501" t="s">
        <v>3153</v>
      </c>
      <c r="D501" t="s">
        <v>1126</v>
      </c>
      <c r="E501">
        <v>11054.648504540501</v>
      </c>
      <c r="F501">
        <v>1773.25</v>
      </c>
      <c r="G501">
        <v>243.09853293298201</v>
      </c>
      <c r="H501">
        <v>22.756167445966</v>
      </c>
      <c r="I501">
        <v>80.1172767729567</v>
      </c>
      <c r="J501">
        <v>4.3364700832674599</v>
      </c>
      <c r="K501">
        <v>1535.9960811978001</v>
      </c>
      <c r="L501">
        <v>1164.96283137262</v>
      </c>
      <c r="M501">
        <v>55.636700409450299</v>
      </c>
      <c r="N501">
        <v>1.15137442065977</v>
      </c>
      <c r="O501">
        <v>7.4665162836599501</v>
      </c>
      <c r="P501">
        <v>272.531512605042</v>
      </c>
      <c r="Q501">
        <v>0.18796001599568399</v>
      </c>
    </row>
    <row r="502" spans="1:17" x14ac:dyDescent="0.3">
      <c r="A502" t="s">
        <v>1127</v>
      </c>
      <c r="B502" t="s">
        <v>1128</v>
      </c>
      <c r="C502" t="s">
        <v>3139</v>
      </c>
      <c r="D502" t="s">
        <v>247</v>
      </c>
      <c r="E502">
        <v>11000.509247498499</v>
      </c>
      <c r="F502">
        <v>2147.1999999999998</v>
      </c>
      <c r="G502">
        <v>23.567422621607601</v>
      </c>
      <c r="H502">
        <v>2.98025677949961</v>
      </c>
      <c r="I502">
        <v>11.1475948865432</v>
      </c>
      <c r="J502">
        <v>9.8470522315243697E-2</v>
      </c>
      <c r="K502">
        <v>2154.9336598897798</v>
      </c>
      <c r="L502">
        <v>1957.4349924077101</v>
      </c>
      <c r="M502">
        <v>43.51468570574</v>
      </c>
      <c r="N502">
        <v>0.66355910230076598</v>
      </c>
      <c r="O502">
        <v>7.9685171385991103</v>
      </c>
      <c r="P502">
        <v>53.261955745895698</v>
      </c>
      <c r="Q502">
        <v>-6.5145206143026005E-2</v>
      </c>
    </row>
    <row r="503" spans="1:17" x14ac:dyDescent="0.3">
      <c r="A503" t="s">
        <v>1129</v>
      </c>
      <c r="B503" t="s">
        <v>1130</v>
      </c>
      <c r="C503" t="s">
        <v>3138</v>
      </c>
      <c r="D503" t="s">
        <v>46</v>
      </c>
      <c r="E503">
        <v>10942.7398243916</v>
      </c>
      <c r="F503">
        <v>196.18</v>
      </c>
      <c r="G503">
        <v>30.795195615940301</v>
      </c>
      <c r="H503">
        <v>-2.3990457727241998</v>
      </c>
      <c r="I503">
        <v>-27.379409175464499</v>
      </c>
      <c r="J503">
        <v>7.16945555398617</v>
      </c>
      <c r="K503">
        <v>203.67168537303999</v>
      </c>
      <c r="L503">
        <v>211.18940575272001</v>
      </c>
      <c r="M503">
        <v>51.128443723496702</v>
      </c>
      <c r="N503">
        <v>0.82468018154438905</v>
      </c>
      <c r="O503">
        <v>54.9087572637373</v>
      </c>
      <c r="P503">
        <v>60.408830744071899</v>
      </c>
      <c r="Q503">
        <v>0.103396189203513</v>
      </c>
    </row>
    <row r="504" spans="1:17" x14ac:dyDescent="0.3">
      <c r="A504" t="s">
        <v>1131</v>
      </c>
      <c r="B504" t="s">
        <v>1132</v>
      </c>
      <c r="C504" t="s">
        <v>3148</v>
      </c>
      <c r="D504" t="s">
        <v>463</v>
      </c>
      <c r="E504">
        <v>10884.3556890769</v>
      </c>
      <c r="F504">
        <v>1655.95</v>
      </c>
      <c r="G504">
        <v>32.110181713791903</v>
      </c>
      <c r="H504">
        <v>-1.1624639234130001</v>
      </c>
      <c r="I504">
        <v>11.984356533293299</v>
      </c>
      <c r="J504">
        <v>0.81458625186088396</v>
      </c>
      <c r="K504">
        <v>1731.39124322511</v>
      </c>
      <c r="L504">
        <v>1562.22778120985</v>
      </c>
      <c r="M504">
        <v>44.556644575967397</v>
      </c>
      <c r="N504">
        <v>0.41840231742610001</v>
      </c>
      <c r="O504">
        <v>43.724146260454702</v>
      </c>
      <c r="P504">
        <v>84.326980443015799</v>
      </c>
      <c r="Q504">
        <v>0.17978742590857899</v>
      </c>
    </row>
    <row r="505" spans="1:17" x14ac:dyDescent="0.3">
      <c r="A505" t="s">
        <v>1133</v>
      </c>
      <c r="B505" t="s">
        <v>1134</v>
      </c>
      <c r="C505" t="s">
        <v>3141</v>
      </c>
      <c r="D505" t="s">
        <v>409</v>
      </c>
      <c r="E505">
        <v>10876.1367785322</v>
      </c>
      <c r="F505">
        <v>397.9</v>
      </c>
      <c r="G505">
        <v>1.1347049119289101</v>
      </c>
      <c r="H505">
        <v>-2.1135429155135301</v>
      </c>
      <c r="I505">
        <v>-14.6703223322335</v>
      </c>
      <c r="J505">
        <v>2.5524011515465501</v>
      </c>
      <c r="K505">
        <v>406.41107459335598</v>
      </c>
      <c r="L505">
        <v>402.146450784151</v>
      </c>
      <c r="M505">
        <v>51.2110797518529</v>
      </c>
      <c r="N505">
        <v>0.52546450064577399</v>
      </c>
      <c r="O505">
        <v>39.218396582055803</v>
      </c>
      <c r="P505">
        <v>31.320132013201299</v>
      </c>
      <c r="Q505">
        <v>0.107671201851017</v>
      </c>
    </row>
    <row r="506" spans="1:17" x14ac:dyDescent="0.3">
      <c r="A506" t="s">
        <v>1135</v>
      </c>
      <c r="B506" t="s">
        <v>1136</v>
      </c>
      <c r="C506" t="s">
        <v>3145</v>
      </c>
      <c r="D506" t="s">
        <v>463</v>
      </c>
      <c r="E506">
        <v>10787.7291173921</v>
      </c>
      <c r="F506">
        <v>2270.75</v>
      </c>
      <c r="G506">
        <v>-20.671054212488301</v>
      </c>
      <c r="H506">
        <v>-0.44590818803416699</v>
      </c>
      <c r="I506">
        <v>2.86768219912426</v>
      </c>
      <c r="J506">
        <v>-2.5001087146574101</v>
      </c>
      <c r="K506">
        <v>2367.1775615493002</v>
      </c>
      <c r="L506">
        <v>2164.55000102036</v>
      </c>
      <c r="M506">
        <v>21.769708881128501</v>
      </c>
      <c r="N506">
        <v>0.41124310349789001</v>
      </c>
      <c r="O506">
        <v>18.903445998018199</v>
      </c>
      <c r="P506">
        <v>37.738080795826697</v>
      </c>
      <c r="Q506">
        <v>0.18437983944820099</v>
      </c>
    </row>
    <row r="507" spans="1:17" x14ac:dyDescent="0.3">
      <c r="A507" t="s">
        <v>1137</v>
      </c>
      <c r="B507" t="s">
        <v>1138</v>
      </c>
      <c r="C507" t="s">
        <v>3146</v>
      </c>
      <c r="D507" t="s">
        <v>265</v>
      </c>
      <c r="E507">
        <v>10774.5112811212</v>
      </c>
      <c r="F507">
        <v>1690</v>
      </c>
      <c r="G507">
        <v>177.64269972628401</v>
      </c>
      <c r="H507">
        <v>31.484392486019399</v>
      </c>
      <c r="I507">
        <v>39.380741441926602</v>
      </c>
      <c r="J507">
        <v>22.695136010720699</v>
      </c>
      <c r="K507">
        <v>1386.43863798396</v>
      </c>
      <c r="L507">
        <v>1139.61944534494</v>
      </c>
      <c r="M507">
        <v>67.447566634218902</v>
      </c>
      <c r="N507">
        <v>2.4360930457217398</v>
      </c>
      <c r="O507">
        <v>2.65384615384614</v>
      </c>
      <c r="P507">
        <v>212.35560484243601</v>
      </c>
    </row>
    <row r="508" spans="1:17" x14ac:dyDescent="0.3">
      <c r="A508" t="s">
        <v>1139</v>
      </c>
      <c r="B508" t="s">
        <v>1140</v>
      </c>
      <c r="C508" t="s">
        <v>3144</v>
      </c>
      <c r="D508" t="s">
        <v>1141</v>
      </c>
      <c r="E508">
        <v>10743.208271375899</v>
      </c>
      <c r="F508">
        <v>732.75</v>
      </c>
      <c r="G508">
        <v>46.452797611732798</v>
      </c>
      <c r="H508">
        <v>-1.49814624445386</v>
      </c>
      <c r="I508">
        <v>7.6939660865899402</v>
      </c>
      <c r="J508">
        <v>0.97698556426112304</v>
      </c>
      <c r="K508">
        <v>735.94722876455501</v>
      </c>
      <c r="L508">
        <v>650.87981559289199</v>
      </c>
      <c r="M508">
        <v>44.795482262025402</v>
      </c>
      <c r="N508">
        <v>0.60025255592261995</v>
      </c>
      <c r="O508">
        <v>19.413169566700699</v>
      </c>
      <c r="P508">
        <v>75.173320583313398</v>
      </c>
      <c r="Q508">
        <v>-5.4635320952688998E-2</v>
      </c>
    </row>
    <row r="509" spans="1:17" hidden="1" x14ac:dyDescent="0.3">
      <c r="A509" t="s">
        <v>1142</v>
      </c>
      <c r="B509" t="s">
        <v>1143</v>
      </c>
      <c r="C509" t="s">
        <v>3150</v>
      </c>
      <c r="D509" t="s">
        <v>742</v>
      </c>
      <c r="E509">
        <v>10739.054693185</v>
      </c>
      <c r="F509">
        <v>114.59</v>
      </c>
      <c r="G509">
        <v>27.850432253771999</v>
      </c>
      <c r="H509">
        <v>-0.33600095070394598</v>
      </c>
      <c r="I509">
        <v>-1.7103571594596201</v>
      </c>
      <c r="J509">
        <v>0.59383291510913505</v>
      </c>
      <c r="K509">
        <v>115.300709647164</v>
      </c>
      <c r="L509">
        <v>107.283260763605</v>
      </c>
      <c r="M509">
        <v>54.041415573722702</v>
      </c>
      <c r="N509">
        <v>0.38246874912828199</v>
      </c>
      <c r="O509">
        <v>8.2118858539139392</v>
      </c>
      <c r="P509">
        <v>59.130676294959002</v>
      </c>
      <c r="Q509">
        <v>2.1133606920337E-2</v>
      </c>
    </row>
    <row r="510" spans="1:17" hidden="1" x14ac:dyDescent="0.3">
      <c r="A510" t="s">
        <v>1144</v>
      </c>
      <c r="B510" t="s">
        <v>1145</v>
      </c>
      <c r="C510" t="s">
        <v>3150</v>
      </c>
      <c r="D510" t="s">
        <v>218</v>
      </c>
      <c r="E510">
        <v>10705.4923307218</v>
      </c>
      <c r="F510">
        <v>9815.9500000000007</v>
      </c>
      <c r="G510">
        <v>86.144313887012103</v>
      </c>
      <c r="H510">
        <v>11.5807288494748</v>
      </c>
      <c r="I510">
        <v>39.8008725857242</v>
      </c>
      <c r="J510">
        <v>-2.5566278451905902</v>
      </c>
      <c r="K510">
        <v>8724.4868324137806</v>
      </c>
      <c r="L510">
        <v>7220.5204446552298</v>
      </c>
      <c r="M510">
        <v>55.229885040643403</v>
      </c>
      <c r="N510">
        <v>1.78814678680679</v>
      </c>
      <c r="O510">
        <v>13.5407168944422</v>
      </c>
      <c r="P510">
        <v>119.940622899395</v>
      </c>
      <c r="Q510">
        <v>8.4557374604807001E-2</v>
      </c>
    </row>
    <row r="511" spans="1:17" x14ac:dyDescent="0.3">
      <c r="A511" t="s">
        <v>1146</v>
      </c>
      <c r="B511" t="s">
        <v>1147</v>
      </c>
      <c r="C511" t="s">
        <v>3146</v>
      </c>
      <c r="D511" t="s">
        <v>265</v>
      </c>
      <c r="E511">
        <v>10697.1681322599</v>
      </c>
      <c r="F511">
        <v>5284.35</v>
      </c>
      <c r="G511">
        <v>21.457792798434099</v>
      </c>
      <c r="H511">
        <v>2.7018495544222501</v>
      </c>
      <c r="I511">
        <v>12.813023807444299</v>
      </c>
      <c r="J511">
        <v>-4.0135326705221903</v>
      </c>
      <c r="K511">
        <v>5378.7828308650296</v>
      </c>
      <c r="L511">
        <v>4718.9448507910502</v>
      </c>
      <c r="M511">
        <v>33.2968918999387</v>
      </c>
      <c r="N511">
        <v>0.68240959911534904</v>
      </c>
      <c r="O511">
        <v>13.5238960326246</v>
      </c>
      <c r="P511">
        <v>75.443227091633403</v>
      </c>
      <c r="Q511">
        <v>0.18396695585939199</v>
      </c>
    </row>
    <row r="512" spans="1:17" x14ac:dyDescent="0.3">
      <c r="A512" t="s">
        <v>1148</v>
      </c>
      <c r="B512" t="s">
        <v>1149</v>
      </c>
      <c r="C512" t="s">
        <v>3149</v>
      </c>
      <c r="D512" t="s">
        <v>473</v>
      </c>
      <c r="E512">
        <v>10689.8736726099</v>
      </c>
      <c r="F512">
        <v>2117</v>
      </c>
      <c r="G512">
        <v>-29.005356075682201</v>
      </c>
      <c r="H512">
        <v>-3.2657920676316499</v>
      </c>
      <c r="I512">
        <v>-3.1554683872521401</v>
      </c>
      <c r="J512">
        <v>-8.65946097995373E-3</v>
      </c>
      <c r="K512">
        <v>2181.6842119873199</v>
      </c>
      <c r="L512">
        <v>2172.8823177295299</v>
      </c>
      <c r="M512">
        <v>34.9291894117464</v>
      </c>
      <c r="N512">
        <v>0.35425862925488599</v>
      </c>
      <c r="O512">
        <v>29.192253188474201</v>
      </c>
      <c r="P512">
        <v>17.090707964601702</v>
      </c>
      <c r="Q512">
        <v>-0.112251497543551</v>
      </c>
    </row>
    <row r="513" spans="1:17" x14ac:dyDescent="0.3">
      <c r="A513" t="s">
        <v>1150</v>
      </c>
      <c r="B513" t="s">
        <v>1151</v>
      </c>
      <c r="C513" t="s">
        <v>3145</v>
      </c>
      <c r="D513" t="s">
        <v>307</v>
      </c>
      <c r="E513">
        <v>10672.5568510577</v>
      </c>
      <c r="F513">
        <v>1533.85</v>
      </c>
      <c r="G513">
        <v>56.122830777500603</v>
      </c>
      <c r="H513">
        <v>3.3077300491490602</v>
      </c>
      <c r="I513">
        <v>50.033959138666397</v>
      </c>
      <c r="J513">
        <v>-6.97061100779956</v>
      </c>
      <c r="K513">
        <v>1587.5035779119901</v>
      </c>
      <c r="L513">
        <v>1291.9271862518699</v>
      </c>
      <c r="M513">
        <v>25.540984769298198</v>
      </c>
      <c r="N513">
        <v>0.54728697232960799</v>
      </c>
      <c r="O513">
        <v>22.6293314209342</v>
      </c>
      <c r="P513">
        <v>87.054878048780395</v>
      </c>
      <c r="Q513">
        <v>2.3637361810226999E-2</v>
      </c>
    </row>
    <row r="514" spans="1:17" hidden="1" x14ac:dyDescent="0.3">
      <c r="A514" t="s">
        <v>1152</v>
      </c>
      <c r="B514" t="s">
        <v>1153</v>
      </c>
      <c r="C514" t="s">
        <v>3150</v>
      </c>
      <c r="D514" t="s">
        <v>244</v>
      </c>
      <c r="E514">
        <v>10666.901265429</v>
      </c>
      <c r="F514">
        <v>13600.05</v>
      </c>
      <c r="G514">
        <v>45.121597915815499</v>
      </c>
      <c r="H514">
        <v>17.781856704112801</v>
      </c>
      <c r="I514">
        <v>11.700384135749101</v>
      </c>
      <c r="J514">
        <v>0.15386725662760101</v>
      </c>
      <c r="K514">
        <v>12799.081634910901</v>
      </c>
      <c r="L514">
        <v>11018.774126661499</v>
      </c>
      <c r="M514">
        <v>48.364459871186497</v>
      </c>
      <c r="N514">
        <v>0.62940396832498202</v>
      </c>
      <c r="O514">
        <v>10.146653872596</v>
      </c>
      <c r="P514">
        <v>111.01706749418101</v>
      </c>
      <c r="Q514">
        <v>0.15607737847195199</v>
      </c>
    </row>
    <row r="515" spans="1:17" x14ac:dyDescent="0.3">
      <c r="A515" t="s">
        <v>1154</v>
      </c>
      <c r="B515" t="s">
        <v>1155</v>
      </c>
      <c r="C515" t="s">
        <v>3134</v>
      </c>
      <c r="D515" t="s">
        <v>277</v>
      </c>
      <c r="E515">
        <v>10628.850322029401</v>
      </c>
      <c r="F515">
        <v>1957.55</v>
      </c>
      <c r="G515">
        <v>-35.371667765363497</v>
      </c>
      <c r="H515">
        <v>-3.4923145703560499</v>
      </c>
      <c r="I515">
        <v>-11.3360108760473</v>
      </c>
      <c r="J515">
        <v>-4.7145799992102804</v>
      </c>
      <c r="K515">
        <v>2082.0961689214901</v>
      </c>
      <c r="L515">
        <v>2038.5042534854499</v>
      </c>
      <c r="M515">
        <v>34.688048264851602</v>
      </c>
      <c r="N515">
        <v>0.58106270366103396</v>
      </c>
      <c r="O515">
        <v>40.371893438226301</v>
      </c>
      <c r="P515">
        <v>22.346874999999901</v>
      </c>
      <c r="Q515">
        <v>2.0571677359915001E-2</v>
      </c>
    </row>
    <row r="516" spans="1:17" hidden="1" x14ac:dyDescent="0.3">
      <c r="A516" t="s">
        <v>1156</v>
      </c>
      <c r="B516" t="s">
        <v>1157</v>
      </c>
      <c r="C516" t="s">
        <v>3150</v>
      </c>
      <c r="D516" t="s">
        <v>742</v>
      </c>
      <c r="E516">
        <v>10625.948094249999</v>
      </c>
      <c r="F516">
        <v>530.44000000000005</v>
      </c>
      <c r="G516">
        <v>-6.6389052305428597</v>
      </c>
      <c r="H516">
        <v>2.7965427289056302</v>
      </c>
      <c r="I516">
        <v>-1.7075222968642501</v>
      </c>
      <c r="J516">
        <v>-9.9937993993631704E-3</v>
      </c>
      <c r="K516">
        <v>530.73567207178496</v>
      </c>
      <c r="L516">
        <v>509.66588411390399</v>
      </c>
      <c r="M516">
        <v>77.9215973242584</v>
      </c>
      <c r="N516">
        <v>0.78003294123549205</v>
      </c>
      <c r="O516">
        <v>5.3427343337606397</v>
      </c>
      <c r="P516">
        <v>21.906600478028999</v>
      </c>
      <c r="Q516">
        <v>-1.3416788414562999E-2</v>
      </c>
    </row>
    <row r="517" spans="1:17" x14ac:dyDescent="0.3">
      <c r="A517" t="s">
        <v>1158</v>
      </c>
      <c r="B517" t="s">
        <v>1159</v>
      </c>
      <c r="C517" t="s">
        <v>3135</v>
      </c>
      <c r="D517" t="s">
        <v>571</v>
      </c>
      <c r="E517">
        <v>10525.723358654301</v>
      </c>
      <c r="F517">
        <v>1191.5999999999999</v>
      </c>
      <c r="G517">
        <v>2.5455116608751598</v>
      </c>
      <c r="H517">
        <v>3.3423113455815798</v>
      </c>
      <c r="I517">
        <v>26.324226927222401</v>
      </c>
      <c r="J517">
        <v>2.16964925297024</v>
      </c>
      <c r="K517">
        <v>1160.5153267942101</v>
      </c>
      <c r="L517">
        <v>1036.28328841998</v>
      </c>
      <c r="M517">
        <v>63.312799196081599</v>
      </c>
      <c r="N517">
        <v>1.09756751352449</v>
      </c>
      <c r="O517">
        <v>16.087613293051302</v>
      </c>
      <c r="P517">
        <v>53.428185154187801</v>
      </c>
      <c r="Q517">
        <v>4.8352959485885E-2</v>
      </c>
    </row>
    <row r="518" spans="1:17" x14ac:dyDescent="0.3">
      <c r="A518" t="s">
        <v>1160</v>
      </c>
      <c r="B518" t="s">
        <v>1161</v>
      </c>
      <c r="C518" t="s">
        <v>3135</v>
      </c>
      <c r="D518" t="s">
        <v>571</v>
      </c>
      <c r="E518">
        <v>10518.876478914301</v>
      </c>
      <c r="F518">
        <v>145.25</v>
      </c>
      <c r="G518">
        <v>-26.874661810197701</v>
      </c>
      <c r="H518">
        <v>-5.8495437543280202</v>
      </c>
      <c r="I518">
        <v>-22.527075126963101</v>
      </c>
      <c r="J518">
        <v>2.5401471088811101</v>
      </c>
      <c r="K518">
        <v>153.10036165372</v>
      </c>
      <c r="L518">
        <v>161.03775338345099</v>
      </c>
      <c r="M518">
        <v>53.792372675709899</v>
      </c>
      <c r="N518">
        <v>0.86926521774541099</v>
      </c>
      <c r="O518">
        <v>44.094580569468803</v>
      </c>
      <c r="P518">
        <v>10.7679402120033</v>
      </c>
      <c r="Q518">
        <v>-3.3667155907440002E-2</v>
      </c>
    </row>
    <row r="519" spans="1:17" hidden="1" x14ac:dyDescent="0.3">
      <c r="A519" t="s">
        <v>1162</v>
      </c>
      <c r="B519" t="s">
        <v>1163</v>
      </c>
      <c r="C519" t="s">
        <v>3150</v>
      </c>
      <c r="D519" t="s">
        <v>473</v>
      </c>
      <c r="E519">
        <v>10393.338665641601</v>
      </c>
      <c r="F519">
        <v>2932.2</v>
      </c>
      <c r="G519">
        <v>-23.233749901802</v>
      </c>
      <c r="H519">
        <v>4.3404431403699801</v>
      </c>
      <c r="I519">
        <v>6.4044247050387</v>
      </c>
      <c r="J519">
        <v>0.94580483884151101</v>
      </c>
      <c r="K519">
        <v>2944.2034227423701</v>
      </c>
      <c r="L519">
        <v>2803.7432566347402</v>
      </c>
      <c r="M519">
        <v>46.533237585491399</v>
      </c>
      <c r="N519">
        <v>0.43021201787131202</v>
      </c>
      <c r="O519">
        <v>14.930768706090999</v>
      </c>
      <c r="P519">
        <v>30.493991989318999</v>
      </c>
      <c r="Q519">
        <v>-5.3239141780614001E-2</v>
      </c>
    </row>
    <row r="520" spans="1:17" x14ac:dyDescent="0.3">
      <c r="A520" t="s">
        <v>1164</v>
      </c>
      <c r="B520" t="s">
        <v>1165</v>
      </c>
      <c r="C520" t="s">
        <v>3135</v>
      </c>
      <c r="D520" t="s">
        <v>502</v>
      </c>
      <c r="E520">
        <v>10367.358493924699</v>
      </c>
      <c r="F520">
        <v>522.85</v>
      </c>
      <c r="G520">
        <v>127.80673495168701</v>
      </c>
      <c r="H520">
        <v>16.492456404313401</v>
      </c>
      <c r="I520">
        <v>50.657469595607203</v>
      </c>
      <c r="J520">
        <v>8.9837942761024898</v>
      </c>
      <c r="K520">
        <v>462.68785726555097</v>
      </c>
      <c r="L520">
        <v>374.72831251791803</v>
      </c>
      <c r="M520">
        <v>63.155561726483398</v>
      </c>
      <c r="N520">
        <v>0.96884374055753497</v>
      </c>
      <c r="O520">
        <v>1.1379936884383399</v>
      </c>
      <c r="P520">
        <v>158.00641500123299</v>
      </c>
      <c r="Q520">
        <v>0.34381788651860601</v>
      </c>
    </row>
    <row r="521" spans="1:17" x14ac:dyDescent="0.3">
      <c r="A521" t="s">
        <v>1166</v>
      </c>
      <c r="B521" t="s">
        <v>1167</v>
      </c>
      <c r="C521" t="s">
        <v>3141</v>
      </c>
      <c r="D521" t="s">
        <v>62</v>
      </c>
      <c r="E521">
        <v>10358.8122592988</v>
      </c>
      <c r="F521">
        <v>7915.2</v>
      </c>
      <c r="G521">
        <v>105.128103257373</v>
      </c>
      <c r="H521">
        <v>10.4343048216575</v>
      </c>
      <c r="I521">
        <v>-24.3050768005747</v>
      </c>
      <c r="J521">
        <v>23.401758347958701</v>
      </c>
      <c r="K521">
        <v>7322.9173345073204</v>
      </c>
      <c r="L521">
        <v>7080.3262647697002</v>
      </c>
      <c r="M521">
        <v>74.146640405004007</v>
      </c>
      <c r="N521">
        <v>1.9253275014798701</v>
      </c>
      <c r="O521">
        <v>29.849530018192802</v>
      </c>
      <c r="P521">
        <v>137.47974797479699</v>
      </c>
      <c r="Q521">
        <v>0.14628082948143101</v>
      </c>
    </row>
    <row r="522" spans="1:17" x14ac:dyDescent="0.3">
      <c r="A522" t="s">
        <v>1168</v>
      </c>
      <c r="B522" t="s">
        <v>1169</v>
      </c>
      <c r="C522" t="s">
        <v>3152</v>
      </c>
      <c r="D522" t="s">
        <v>1036</v>
      </c>
      <c r="E522">
        <v>10351.7310058486</v>
      </c>
      <c r="F522">
        <v>533.29999999999995</v>
      </c>
      <c r="G522">
        <v>37.991227317887599</v>
      </c>
      <c r="H522">
        <v>-7.8790228000981601</v>
      </c>
      <c r="I522">
        <v>18.008358402634801</v>
      </c>
      <c r="J522">
        <v>7.58142691190886</v>
      </c>
      <c r="K522">
        <v>537.61251756023501</v>
      </c>
      <c r="L522">
        <v>485.48572645026599</v>
      </c>
      <c r="M522">
        <v>43.381637090744398</v>
      </c>
      <c r="N522">
        <v>0.74208571168222803</v>
      </c>
      <c r="O522">
        <v>29.176823551471902</v>
      </c>
      <c r="P522">
        <v>72.254521963824203</v>
      </c>
      <c r="Q522">
        <v>1.5538754528687001E-2</v>
      </c>
    </row>
    <row r="523" spans="1:17" x14ac:dyDescent="0.3">
      <c r="A523" t="s">
        <v>1170</v>
      </c>
      <c r="B523" t="s">
        <v>1171</v>
      </c>
      <c r="C523" t="s">
        <v>3146</v>
      </c>
      <c r="D523" t="s">
        <v>244</v>
      </c>
      <c r="E523">
        <v>10351.589872078501</v>
      </c>
      <c r="F523">
        <v>530.85</v>
      </c>
      <c r="G523">
        <v>-12.9137645895142</v>
      </c>
      <c r="H523">
        <v>-4.5517621864009197</v>
      </c>
      <c r="I523">
        <v>-27.888807327085001</v>
      </c>
      <c r="J523">
        <v>2.1726458858476398</v>
      </c>
      <c r="K523">
        <v>547.13022928209705</v>
      </c>
      <c r="L523">
        <v>547.62255348213296</v>
      </c>
      <c r="M523">
        <v>41.560971018036099</v>
      </c>
      <c r="N523">
        <v>0.33358474694962698</v>
      </c>
      <c r="O523">
        <v>33.634736742959397</v>
      </c>
      <c r="P523">
        <v>19.292134831460601</v>
      </c>
      <c r="Q523">
        <v>-1.4852151074634E-2</v>
      </c>
    </row>
    <row r="524" spans="1:17" x14ac:dyDescent="0.3">
      <c r="A524" t="s">
        <v>1172</v>
      </c>
      <c r="B524" t="s">
        <v>1173</v>
      </c>
      <c r="C524" t="s">
        <v>3146</v>
      </c>
      <c r="D524" t="s">
        <v>1174</v>
      </c>
      <c r="E524">
        <v>10320.6539328856</v>
      </c>
      <c r="F524">
        <v>1147.05</v>
      </c>
      <c r="G524">
        <v>-5.9576341506791302</v>
      </c>
      <c r="H524">
        <v>2.7506902247895901</v>
      </c>
      <c r="I524">
        <v>-23.0583908410267</v>
      </c>
      <c r="J524">
        <v>2.60796581606348</v>
      </c>
      <c r="K524">
        <v>1157.3481341491399</v>
      </c>
      <c r="L524">
        <v>1178.33925750904</v>
      </c>
      <c r="M524">
        <v>44.747889271412397</v>
      </c>
      <c r="N524">
        <v>0.48852763678195499</v>
      </c>
      <c r="O524">
        <v>31.371779782921401</v>
      </c>
      <c r="P524">
        <v>43.103986027072501</v>
      </c>
    </row>
    <row r="525" spans="1:17" x14ac:dyDescent="0.3">
      <c r="A525" t="s">
        <v>1175</v>
      </c>
      <c r="B525" t="s">
        <v>1176</v>
      </c>
      <c r="C525" t="s">
        <v>3135</v>
      </c>
      <c r="D525" t="s">
        <v>24</v>
      </c>
      <c r="E525">
        <v>10313.0750653093</v>
      </c>
      <c r="F525">
        <v>175.96</v>
      </c>
      <c r="G525">
        <v>-47.3491078181017</v>
      </c>
      <c r="H525">
        <v>-11.4093492420955</v>
      </c>
      <c r="I525">
        <v>-41.628015345761398</v>
      </c>
      <c r="J525">
        <v>1.4410093859491699</v>
      </c>
      <c r="K525">
        <v>199.14240714197001</v>
      </c>
      <c r="L525">
        <v>224.913625499125</v>
      </c>
      <c r="M525">
        <v>42.280631861259302</v>
      </c>
      <c r="N525">
        <v>1.7525652201487001</v>
      </c>
      <c r="O525">
        <v>70.891111616276405</v>
      </c>
      <c r="P525">
        <v>11.085858585858499</v>
      </c>
      <c r="Q525">
        <v>-8.8997303564360003E-3</v>
      </c>
    </row>
    <row r="526" spans="1:17" hidden="1" x14ac:dyDescent="0.3">
      <c r="A526" t="s">
        <v>1177</v>
      </c>
      <c r="B526" t="s">
        <v>1178</v>
      </c>
      <c r="C526" t="s">
        <v>3150</v>
      </c>
      <c r="D526" t="s">
        <v>117</v>
      </c>
      <c r="E526">
        <v>10306.6637545544</v>
      </c>
      <c r="F526">
        <v>636.45000000000005</v>
      </c>
      <c r="G526">
        <v>7.0363289458707996</v>
      </c>
      <c r="H526">
        <v>0.21114584345233001</v>
      </c>
      <c r="I526">
        <v>-3.3529952820293798</v>
      </c>
      <c r="J526">
        <v>5.58498230402909</v>
      </c>
      <c r="K526">
        <v>670.77884388016105</v>
      </c>
      <c r="L526">
        <v>645.76579392658596</v>
      </c>
      <c r="M526">
        <v>41.305042267861303</v>
      </c>
      <c r="N526">
        <v>0.69369971420487797</v>
      </c>
      <c r="O526">
        <v>30.410872810118601</v>
      </c>
      <c r="P526">
        <v>46.986143187066901</v>
      </c>
      <c r="Q526">
        <v>0.110096650537212</v>
      </c>
    </row>
    <row r="527" spans="1:17" x14ac:dyDescent="0.3">
      <c r="A527" t="s">
        <v>1179</v>
      </c>
      <c r="B527" t="s">
        <v>1180</v>
      </c>
      <c r="C527" t="s">
        <v>3147</v>
      </c>
      <c r="D527" t="s">
        <v>540</v>
      </c>
      <c r="E527">
        <v>10271.599532972001</v>
      </c>
      <c r="F527">
        <v>324.89999999999998</v>
      </c>
      <c r="G527">
        <v>-5.7973327737433298</v>
      </c>
      <c r="H527">
        <v>-3.15039750364198</v>
      </c>
      <c r="I527">
        <v>7.7762370669453302</v>
      </c>
      <c r="J527">
        <v>-3.4294364417021401</v>
      </c>
      <c r="K527">
        <v>338.03353076272998</v>
      </c>
      <c r="L527">
        <v>314.25672480336198</v>
      </c>
      <c r="M527">
        <v>35.471313008728899</v>
      </c>
      <c r="N527">
        <v>0.43043688222050103</v>
      </c>
      <c r="O527">
        <v>23.422591566635798</v>
      </c>
      <c r="P527">
        <v>33.924154987633898</v>
      </c>
      <c r="Q527">
        <v>1.9744850273371001E-2</v>
      </c>
    </row>
    <row r="528" spans="1:17" x14ac:dyDescent="0.3">
      <c r="A528" t="s">
        <v>1181</v>
      </c>
      <c r="B528" t="s">
        <v>1182</v>
      </c>
      <c r="C528" t="s">
        <v>3139</v>
      </c>
      <c r="D528" t="s">
        <v>247</v>
      </c>
      <c r="E528">
        <v>10246.057114781101</v>
      </c>
      <c r="F528">
        <v>975.9</v>
      </c>
      <c r="G528">
        <v>42.338278023054002</v>
      </c>
      <c r="H528">
        <v>11.5861752941435</v>
      </c>
      <c r="I528">
        <v>36.600434860404697</v>
      </c>
      <c r="J528">
        <v>6.8707778641047401</v>
      </c>
      <c r="K528">
        <v>932.95249262637799</v>
      </c>
      <c r="L528">
        <v>795.69286881178095</v>
      </c>
      <c r="M528">
        <v>51.751658799176603</v>
      </c>
      <c r="N528">
        <v>0.44067015860021602</v>
      </c>
      <c r="O528">
        <v>13.500358643303599</v>
      </c>
      <c r="P528">
        <v>73.323861113577806</v>
      </c>
      <c r="Q528">
        <v>5.1457220649651997E-2</v>
      </c>
    </row>
    <row r="529" spans="1:17" x14ac:dyDescent="0.3">
      <c r="A529" t="s">
        <v>1183</v>
      </c>
      <c r="B529" t="s">
        <v>1184</v>
      </c>
      <c r="C529" t="s">
        <v>3147</v>
      </c>
      <c r="D529" t="s">
        <v>935</v>
      </c>
      <c r="E529">
        <v>10243.870637112799</v>
      </c>
      <c r="F529">
        <v>75.540000000000006</v>
      </c>
      <c r="G529">
        <v>9.9818817227242302</v>
      </c>
      <c r="H529">
        <v>2.5263202971291898</v>
      </c>
      <c r="I529">
        <v>-5.0911794202856404</v>
      </c>
      <c r="J529">
        <v>12.5126674873102</v>
      </c>
      <c r="K529">
        <v>73.609010424388401</v>
      </c>
      <c r="L529">
        <v>73.969716676813206</v>
      </c>
      <c r="M529">
        <v>41.0743919278978</v>
      </c>
      <c r="N529">
        <v>0.77605408839399204</v>
      </c>
      <c r="O529">
        <v>25.562615832671401</v>
      </c>
      <c r="P529">
        <v>40.670391061452499</v>
      </c>
      <c r="Q529">
        <v>4.4103121792602E-2</v>
      </c>
    </row>
    <row r="530" spans="1:17" hidden="1" x14ac:dyDescent="0.3">
      <c r="A530" t="s">
        <v>1185</v>
      </c>
      <c r="B530" t="s">
        <v>1186</v>
      </c>
      <c r="C530" t="s">
        <v>3150</v>
      </c>
      <c r="D530" t="s">
        <v>111</v>
      </c>
      <c r="E530">
        <v>10210.407834322599</v>
      </c>
      <c r="F530">
        <v>810.35</v>
      </c>
      <c r="G530">
        <v>168.08162096326799</v>
      </c>
      <c r="H530">
        <v>-4.2766478202945901</v>
      </c>
      <c r="I530">
        <v>-19.475055995687601</v>
      </c>
      <c r="J530">
        <v>-1.2572112227191901</v>
      </c>
      <c r="K530">
        <v>829.05591268421006</v>
      </c>
      <c r="L530">
        <v>788.32567674327402</v>
      </c>
      <c r="M530">
        <v>32.971689981167899</v>
      </c>
      <c r="N530">
        <v>0.818815448500258</v>
      </c>
      <c r="O530">
        <v>37.965076818658503</v>
      </c>
      <c r="P530">
        <v>200.111104252823</v>
      </c>
      <c r="Q530">
        <v>0.262122516752686</v>
      </c>
    </row>
    <row r="531" spans="1:17" x14ac:dyDescent="0.3">
      <c r="A531" t="s">
        <v>1187</v>
      </c>
      <c r="B531" t="s">
        <v>1188</v>
      </c>
      <c r="C531" t="s">
        <v>3146</v>
      </c>
      <c r="D531" t="s">
        <v>470</v>
      </c>
      <c r="E531">
        <v>10182.907715974599</v>
      </c>
      <c r="F531">
        <v>170.14</v>
      </c>
      <c r="G531">
        <v>76.627438934892297</v>
      </c>
      <c r="H531">
        <v>-16.716579125306801</v>
      </c>
      <c r="I531">
        <v>-19.064957799211701</v>
      </c>
      <c r="J531">
        <v>-3.1350560411800799</v>
      </c>
      <c r="K531">
        <v>194.22804455252299</v>
      </c>
      <c r="L531">
        <v>176.58188163456299</v>
      </c>
      <c r="M531">
        <v>41.815651575347097</v>
      </c>
      <c r="N531">
        <v>1.05071805843864</v>
      </c>
      <c r="O531">
        <v>39.061948983190298</v>
      </c>
      <c r="P531">
        <v>106.105390672319</v>
      </c>
      <c r="Q531">
        <v>0.18331924164579899</v>
      </c>
    </row>
    <row r="532" spans="1:17" x14ac:dyDescent="0.3">
      <c r="A532" t="s">
        <v>1189</v>
      </c>
      <c r="B532" t="s">
        <v>1190</v>
      </c>
      <c r="C532" t="s">
        <v>3134</v>
      </c>
      <c r="D532" t="s">
        <v>277</v>
      </c>
      <c r="E532">
        <v>10175.2020928324</v>
      </c>
      <c r="F532">
        <v>743</v>
      </c>
      <c r="G532">
        <v>-16.152081745533401</v>
      </c>
      <c r="H532">
        <v>-18.094901471415699</v>
      </c>
      <c r="I532">
        <v>-37.536193891799897</v>
      </c>
      <c r="J532">
        <v>-7.13828909060957</v>
      </c>
      <c r="K532">
        <v>888.96210279391198</v>
      </c>
      <c r="L532">
        <v>918.86222530420696</v>
      </c>
      <c r="M532">
        <v>25.603512815818601</v>
      </c>
      <c r="N532">
        <v>1.2129975232544099</v>
      </c>
      <c r="O532">
        <v>61.372812920592203</v>
      </c>
      <c r="P532">
        <v>14.926527455529699</v>
      </c>
      <c r="Q532">
        <v>-6.9501450003800003E-4</v>
      </c>
    </row>
    <row r="533" spans="1:17" x14ac:dyDescent="0.3">
      <c r="A533" t="s">
        <v>1191</v>
      </c>
      <c r="B533" t="s">
        <v>1192</v>
      </c>
      <c r="C533" t="s">
        <v>3146</v>
      </c>
      <c r="D533" t="s">
        <v>1193</v>
      </c>
      <c r="E533">
        <v>10130.858291529399</v>
      </c>
      <c r="F533">
        <v>1082.8</v>
      </c>
      <c r="G533">
        <v>-22.946095483435599</v>
      </c>
      <c r="H533">
        <v>-3.5759294185355901</v>
      </c>
      <c r="I533">
        <v>5.6387716398998702</v>
      </c>
      <c r="J533">
        <v>-2.54646169168582</v>
      </c>
      <c r="K533">
        <v>1145.3901286667899</v>
      </c>
      <c r="L533">
        <v>1075.8751779110501</v>
      </c>
      <c r="M533">
        <v>38.405061880765899</v>
      </c>
      <c r="N533">
        <v>0.62874781513325295</v>
      </c>
      <c r="O533">
        <v>20.054488363501999</v>
      </c>
      <c r="P533">
        <v>33.152975897688101</v>
      </c>
    </row>
    <row r="534" spans="1:17" x14ac:dyDescent="0.3">
      <c r="A534" t="s">
        <v>1194</v>
      </c>
      <c r="B534" t="s">
        <v>1195</v>
      </c>
      <c r="C534" t="s">
        <v>3134</v>
      </c>
      <c r="D534" t="s">
        <v>277</v>
      </c>
      <c r="E534">
        <v>10119.8693869613</v>
      </c>
      <c r="F534">
        <v>770</v>
      </c>
      <c r="G534">
        <v>-46.310440970327299</v>
      </c>
      <c r="H534">
        <v>-10.7986464757942</v>
      </c>
      <c r="I534">
        <v>-21.6718183274673</v>
      </c>
      <c r="J534">
        <v>-1.02016814632152</v>
      </c>
      <c r="K534">
        <v>854.48439913841696</v>
      </c>
      <c r="L534">
        <v>916.01288959892202</v>
      </c>
      <c r="M534">
        <v>28.052177806501501</v>
      </c>
      <c r="N534">
        <v>0.79816493283885703</v>
      </c>
      <c r="O534">
        <v>62.077922077921997</v>
      </c>
      <c r="P534">
        <v>7.0782923098317196</v>
      </c>
      <c r="Q534">
        <v>-4.7540499557827999E-2</v>
      </c>
    </row>
    <row r="535" spans="1:17" x14ac:dyDescent="0.3">
      <c r="A535" t="s">
        <v>1196</v>
      </c>
      <c r="B535" t="s">
        <v>1197</v>
      </c>
      <c r="C535" t="s">
        <v>3144</v>
      </c>
      <c r="D535" t="s">
        <v>438</v>
      </c>
      <c r="E535">
        <v>10077.612770489501</v>
      </c>
      <c r="F535">
        <v>220.05</v>
      </c>
      <c r="G535">
        <v>31.9874687321803</v>
      </c>
      <c r="H535">
        <v>-11.524124119305499</v>
      </c>
      <c r="I535">
        <v>-10.941602870146699</v>
      </c>
      <c r="J535">
        <v>0.1402202246949</v>
      </c>
      <c r="K535">
        <v>241.65195309095699</v>
      </c>
      <c r="L535">
        <v>232.22696152399399</v>
      </c>
      <c r="M535">
        <v>42.814123889854898</v>
      </c>
      <c r="N535">
        <v>0.65956690177424904</v>
      </c>
      <c r="O535">
        <v>74.596682572142598</v>
      </c>
      <c r="P535">
        <v>68.298279158699799</v>
      </c>
      <c r="Q535">
        <v>7.7719811304576003E-2</v>
      </c>
    </row>
    <row r="536" spans="1:17" x14ac:dyDescent="0.3">
      <c r="A536" t="s">
        <v>1198</v>
      </c>
      <c r="B536" t="s">
        <v>1199</v>
      </c>
      <c r="C536" t="s">
        <v>3135</v>
      </c>
      <c r="D536" t="s">
        <v>397</v>
      </c>
      <c r="E536">
        <v>10066.8371026853</v>
      </c>
      <c r="F536">
        <v>113.4</v>
      </c>
      <c r="G536">
        <v>61.482963193524498</v>
      </c>
      <c r="H536">
        <v>-17.4157418049694</v>
      </c>
      <c r="I536">
        <v>37.401829731173699</v>
      </c>
      <c r="J536">
        <v>1.46280289531367</v>
      </c>
      <c r="K536">
        <v>113.034431895902</v>
      </c>
      <c r="L536">
        <v>89.261010642729801</v>
      </c>
      <c r="M536">
        <v>41.368863678959301</v>
      </c>
      <c r="N536">
        <v>0.371686126548678</v>
      </c>
      <c r="O536">
        <v>28.3333333333333</v>
      </c>
      <c r="P536">
        <v>90.876956741289305</v>
      </c>
      <c r="Q536">
        <v>9.7050788451869999E-2</v>
      </c>
    </row>
    <row r="537" spans="1:17" x14ac:dyDescent="0.3">
      <c r="A537" t="s">
        <v>1200</v>
      </c>
      <c r="B537" t="s">
        <v>1201</v>
      </c>
      <c r="C537" t="s">
        <v>3145</v>
      </c>
      <c r="D537" t="s">
        <v>307</v>
      </c>
      <c r="E537">
        <v>10038.386329098301</v>
      </c>
      <c r="F537">
        <v>872.55</v>
      </c>
      <c r="G537">
        <v>-42.789080552203401</v>
      </c>
      <c r="H537">
        <v>-4.4250411664494402</v>
      </c>
      <c r="I537">
        <v>-15.1507545297109</v>
      </c>
      <c r="J537">
        <v>0.34593561834182501</v>
      </c>
      <c r="K537">
        <v>923.039977772778</v>
      </c>
      <c r="L537">
        <v>973.33475655194798</v>
      </c>
      <c r="M537">
        <v>42.377754830862102</v>
      </c>
      <c r="N537">
        <v>0.34026403906655101</v>
      </c>
      <c r="O537">
        <v>27.213340209730099</v>
      </c>
      <c r="P537">
        <v>6.3890751691763699</v>
      </c>
      <c r="Q537">
        <v>-5.2639170532016999E-2</v>
      </c>
    </row>
    <row r="538" spans="1:17" x14ac:dyDescent="0.3">
      <c r="A538" t="s">
        <v>1202</v>
      </c>
      <c r="B538" t="s">
        <v>1203</v>
      </c>
      <c r="C538" t="s">
        <v>3148</v>
      </c>
      <c r="D538" t="s">
        <v>139</v>
      </c>
      <c r="E538">
        <v>9931.9554630173498</v>
      </c>
      <c r="F538">
        <v>423.05</v>
      </c>
      <c r="G538">
        <v>166.61234304985001</v>
      </c>
      <c r="H538">
        <v>11.3154363947266</v>
      </c>
      <c r="I538">
        <v>3.69358416487895</v>
      </c>
      <c r="J538">
        <v>6.7892623520300104</v>
      </c>
      <c r="K538">
        <v>418.95965589798999</v>
      </c>
      <c r="L538">
        <v>368.27502284425401</v>
      </c>
      <c r="M538">
        <v>56.764826146798001</v>
      </c>
      <c r="N538">
        <v>1.9676351720397101</v>
      </c>
      <c r="O538">
        <v>34.641295355158903</v>
      </c>
      <c r="P538">
        <v>203.47919655667101</v>
      </c>
      <c r="Q538">
        <v>0.100687750060853</v>
      </c>
    </row>
    <row r="539" spans="1:17" x14ac:dyDescent="0.3">
      <c r="A539" t="s">
        <v>1204</v>
      </c>
      <c r="B539" t="s">
        <v>1205</v>
      </c>
      <c r="C539" t="s">
        <v>3138</v>
      </c>
      <c r="D539" t="s">
        <v>928</v>
      </c>
      <c r="E539">
        <v>9902.5544064405003</v>
      </c>
      <c r="F539">
        <v>1350.55</v>
      </c>
      <c r="G539">
        <v>64.724747019527797</v>
      </c>
      <c r="H539">
        <v>3.0597472902909302</v>
      </c>
      <c r="I539">
        <v>16.630251827635298</v>
      </c>
      <c r="J539">
        <v>3.2479636539086298</v>
      </c>
      <c r="K539">
        <v>1353.7187499382401</v>
      </c>
      <c r="L539">
        <v>1198.79749534661</v>
      </c>
      <c r="M539">
        <v>48.134313479265899</v>
      </c>
      <c r="N539">
        <v>0.42889957850385002</v>
      </c>
      <c r="O539">
        <v>17.8223686646181</v>
      </c>
      <c r="P539">
        <v>102.48125937031401</v>
      </c>
      <c r="Q539">
        <v>7.0724466635666006E-2</v>
      </c>
    </row>
    <row r="540" spans="1:17" hidden="1" x14ac:dyDescent="0.3">
      <c r="A540" t="s">
        <v>1206</v>
      </c>
      <c r="B540" t="s">
        <v>1207</v>
      </c>
      <c r="C540" t="s">
        <v>3150</v>
      </c>
      <c r="D540" t="s">
        <v>265</v>
      </c>
      <c r="E540">
        <v>9877.1616675182995</v>
      </c>
      <c r="F540">
        <v>6418.55</v>
      </c>
      <c r="G540">
        <v>-17.1244038366133</v>
      </c>
      <c r="H540">
        <v>8.5123542784889494</v>
      </c>
      <c r="I540">
        <v>13.797003969365401</v>
      </c>
      <c r="J540">
        <v>3.3014927342042699</v>
      </c>
      <c r="K540">
        <v>6181.2057800245502</v>
      </c>
      <c r="L540">
        <v>5840.21825236313</v>
      </c>
      <c r="M540">
        <v>37.8229494188963</v>
      </c>
      <c r="N540">
        <v>0.621021664220333</v>
      </c>
      <c r="O540">
        <v>9.0433197529036793</v>
      </c>
      <c r="P540">
        <v>38.929653679653597</v>
      </c>
      <c r="Q540">
        <v>0.100096721601584</v>
      </c>
    </row>
    <row r="541" spans="1:17" x14ac:dyDescent="0.3">
      <c r="A541" t="s">
        <v>1208</v>
      </c>
      <c r="B541" t="s">
        <v>1209</v>
      </c>
      <c r="C541" t="s">
        <v>580</v>
      </c>
      <c r="D541" t="s">
        <v>463</v>
      </c>
      <c r="E541">
        <v>9726.3233133391204</v>
      </c>
      <c r="F541">
        <v>373.25</v>
      </c>
      <c r="G541">
        <v>68.208803923615704</v>
      </c>
      <c r="H541">
        <v>6.7089331761345496</v>
      </c>
      <c r="I541">
        <v>6.8177411453264396</v>
      </c>
      <c r="J541">
        <v>12.091299178922901</v>
      </c>
      <c r="K541">
        <v>369.189341026259</v>
      </c>
      <c r="L541">
        <v>337.321222633763</v>
      </c>
      <c r="M541">
        <v>53.001047919759202</v>
      </c>
      <c r="N541">
        <v>1.04315014873406</v>
      </c>
      <c r="O541">
        <v>12.873409243134599</v>
      </c>
      <c r="P541">
        <v>100.996230479267</v>
      </c>
      <c r="Q541">
        <v>0.11431993839002801</v>
      </c>
    </row>
    <row r="542" spans="1:17" hidden="1" x14ac:dyDescent="0.3">
      <c r="A542" t="s">
        <v>1210</v>
      </c>
      <c r="B542" t="s">
        <v>1211</v>
      </c>
      <c r="C542" t="s">
        <v>3150</v>
      </c>
      <c r="D542" t="s">
        <v>139</v>
      </c>
      <c r="E542">
        <v>9717.1900299270001</v>
      </c>
      <c r="F542">
        <v>296.72000000000003</v>
      </c>
      <c r="G542">
        <v>-5.0234603456383402</v>
      </c>
      <c r="H542">
        <v>8.3356851434497106</v>
      </c>
      <c r="I542">
        <v>9.9899194319833402</v>
      </c>
      <c r="J542">
        <v>-0.84115533196023196</v>
      </c>
      <c r="K542">
        <v>284.92106720898897</v>
      </c>
      <c r="L542">
        <v>269.43102430675498</v>
      </c>
      <c r="M542">
        <v>22.227502817667499</v>
      </c>
      <c r="N542">
        <v>1.1405750478832299</v>
      </c>
      <c r="O542">
        <v>1.0885683472634</v>
      </c>
      <c r="P542">
        <v>27.841447651874098</v>
      </c>
    </row>
    <row r="543" spans="1:17" x14ac:dyDescent="0.3">
      <c r="A543" t="s">
        <v>1212</v>
      </c>
      <c r="B543" t="s">
        <v>1213</v>
      </c>
      <c r="C543" t="s">
        <v>3138</v>
      </c>
      <c r="D543" t="s">
        <v>46</v>
      </c>
      <c r="E543">
        <v>9711.5338748417398</v>
      </c>
      <c r="F543">
        <v>566.04999999999995</v>
      </c>
      <c r="G543">
        <v>157.53260811288399</v>
      </c>
      <c r="H543">
        <v>12.9597681602232</v>
      </c>
      <c r="I543">
        <v>42.946880032403499</v>
      </c>
      <c r="J543">
        <v>3.21280319204548</v>
      </c>
      <c r="K543">
        <v>549.90564765669001</v>
      </c>
      <c r="L543">
        <v>451.30981838634801</v>
      </c>
      <c r="M543">
        <v>51.969472848864598</v>
      </c>
      <c r="N543">
        <v>0.57824205999310896</v>
      </c>
      <c r="O543">
        <v>22.6570090981362</v>
      </c>
      <c r="P543">
        <v>186.752786220871</v>
      </c>
      <c r="Q543">
        <v>0.218203152739045</v>
      </c>
    </row>
    <row r="544" spans="1:17" hidden="1" x14ac:dyDescent="0.3">
      <c r="A544" t="s">
        <v>1214</v>
      </c>
      <c r="B544" t="s">
        <v>1215</v>
      </c>
      <c r="C544" t="s">
        <v>3150</v>
      </c>
      <c r="D544" t="s">
        <v>86</v>
      </c>
      <c r="E544">
        <v>9709.0937985632499</v>
      </c>
      <c r="F544">
        <v>722.45</v>
      </c>
      <c r="G544">
        <v>-36.921768540006902</v>
      </c>
      <c r="H544">
        <v>0.806354305193554</v>
      </c>
      <c r="I544">
        <v>-16.4493455873586</v>
      </c>
      <c r="J544">
        <v>1.2958578323469201</v>
      </c>
      <c r="M544">
        <v>45.800689150367198</v>
      </c>
      <c r="O544">
        <v>17.3783652847947</v>
      </c>
      <c r="P544">
        <v>6.0710615181324297</v>
      </c>
    </row>
    <row r="545" spans="1:17" hidden="1" x14ac:dyDescent="0.3">
      <c r="A545" t="s">
        <v>1216</v>
      </c>
      <c r="B545" t="s">
        <v>1217</v>
      </c>
      <c r="C545" t="s">
        <v>3150</v>
      </c>
      <c r="D545" t="s">
        <v>75</v>
      </c>
      <c r="E545">
        <v>9704.03156542127</v>
      </c>
      <c r="F545">
        <v>192.36</v>
      </c>
      <c r="G545">
        <v>12.2644740249231</v>
      </c>
      <c r="H545">
        <v>-0.47091178285462298</v>
      </c>
      <c r="I545">
        <v>10.675250322743301</v>
      </c>
      <c r="J545">
        <v>0.64312552401454304</v>
      </c>
      <c r="K545">
        <v>189.49474121268599</v>
      </c>
      <c r="L545">
        <v>173.20493136908999</v>
      </c>
      <c r="M545">
        <v>52.755271195791302</v>
      </c>
      <c r="N545">
        <v>0.14983443813414199</v>
      </c>
      <c r="O545">
        <v>27.885215221459699</v>
      </c>
      <c r="P545">
        <v>41.858407079646</v>
      </c>
      <c r="Q545">
        <v>4.2726104409403998E-2</v>
      </c>
    </row>
    <row r="546" spans="1:17" x14ac:dyDescent="0.3">
      <c r="A546" t="s">
        <v>1218</v>
      </c>
      <c r="B546" t="s">
        <v>1219</v>
      </c>
      <c r="C546" t="s">
        <v>3147</v>
      </c>
      <c r="D546" t="s">
        <v>128</v>
      </c>
      <c r="E546">
        <v>9649.4657721776894</v>
      </c>
      <c r="F546">
        <v>1141.7</v>
      </c>
      <c r="G546">
        <v>29.6590994745751</v>
      </c>
      <c r="H546">
        <v>3.51676383975345</v>
      </c>
      <c r="I546">
        <v>-4.9442897089336402</v>
      </c>
      <c r="J546">
        <v>-0.95392502214312302</v>
      </c>
      <c r="K546">
        <v>1173.94081977105</v>
      </c>
      <c r="L546">
        <v>1059.7740176550201</v>
      </c>
      <c r="M546">
        <v>41.017487988608302</v>
      </c>
      <c r="N546">
        <v>0.51883964199641897</v>
      </c>
      <c r="O546">
        <v>22.1862135412104</v>
      </c>
      <c r="P546">
        <v>64.037356321838999</v>
      </c>
      <c r="Q546">
        <v>2.7936607012260001E-2</v>
      </c>
    </row>
    <row r="547" spans="1:17" x14ac:dyDescent="0.3">
      <c r="A547" t="s">
        <v>1220</v>
      </c>
      <c r="B547" t="s">
        <v>1221</v>
      </c>
      <c r="C547" t="s">
        <v>3146</v>
      </c>
      <c r="D547" t="s">
        <v>414</v>
      </c>
      <c r="E547">
        <v>9601.4678884935802</v>
      </c>
      <c r="F547">
        <v>430.95</v>
      </c>
      <c r="G547">
        <v>141.10075572355299</v>
      </c>
      <c r="H547">
        <v>13.4702510806252</v>
      </c>
      <c r="I547">
        <v>47.583375500519601</v>
      </c>
      <c r="J547">
        <v>2.7841514051956602</v>
      </c>
      <c r="K547">
        <v>401.33736052887298</v>
      </c>
      <c r="L547">
        <v>318.00277871457399</v>
      </c>
      <c r="M547">
        <v>48.308844361395003</v>
      </c>
      <c r="N547">
        <v>0.61264342312652798</v>
      </c>
      <c r="O547">
        <v>9.9895579533588492</v>
      </c>
      <c r="P547">
        <v>171.550094517958</v>
      </c>
      <c r="Q547">
        <v>0.177911685340466</v>
      </c>
    </row>
    <row r="548" spans="1:17" hidden="1" x14ac:dyDescent="0.3">
      <c r="A548" t="s">
        <v>1222</v>
      </c>
      <c r="B548" t="s">
        <v>1223</v>
      </c>
      <c r="C548" t="s">
        <v>3150</v>
      </c>
      <c r="D548" t="s">
        <v>80</v>
      </c>
      <c r="E548">
        <v>9591.9028099999996</v>
      </c>
      <c r="F548">
        <v>145.84</v>
      </c>
      <c r="G548">
        <v>-20.184689083234701</v>
      </c>
      <c r="H548">
        <v>7.2442073226387897</v>
      </c>
      <c r="I548">
        <v>-1.3756488649356899</v>
      </c>
      <c r="J548">
        <v>0.589403454758472</v>
      </c>
      <c r="K548">
        <v>143.936745737791</v>
      </c>
      <c r="L548">
        <v>139.12773392591501</v>
      </c>
      <c r="M548">
        <v>19.599037825510401</v>
      </c>
      <c r="N548">
        <v>0.42058167071699298</v>
      </c>
      <c r="O548">
        <v>4.3266593527152999</v>
      </c>
      <c r="P548">
        <v>15.746031746031701</v>
      </c>
      <c r="Q548">
        <v>-1.3388827299693999E-2</v>
      </c>
    </row>
    <row r="549" spans="1:17" x14ac:dyDescent="0.3">
      <c r="A549" t="s">
        <v>1224</v>
      </c>
      <c r="B549" t="s">
        <v>1225</v>
      </c>
      <c r="C549" t="s">
        <v>3136</v>
      </c>
      <c r="D549" t="s">
        <v>21</v>
      </c>
      <c r="E549">
        <v>9589.8845079876592</v>
      </c>
      <c r="F549">
        <v>1538.5</v>
      </c>
      <c r="G549">
        <v>-29.188421944979201</v>
      </c>
      <c r="H549">
        <v>3.1308206324466599</v>
      </c>
      <c r="I549">
        <v>-8.3050395359469196</v>
      </c>
      <c r="J549">
        <v>0.51359324301579401</v>
      </c>
      <c r="K549">
        <v>1565.4921931081999</v>
      </c>
      <c r="L549">
        <v>1576.0596767509901</v>
      </c>
      <c r="M549">
        <v>44.653058085281998</v>
      </c>
      <c r="N549">
        <v>0.59474602207860106</v>
      </c>
      <c r="O549">
        <v>26.256093597660001</v>
      </c>
      <c r="P549">
        <v>10.998881714223799</v>
      </c>
      <c r="Q549">
        <v>-6.7321547920886002E-2</v>
      </c>
    </row>
    <row r="550" spans="1:17" x14ac:dyDescent="0.3">
      <c r="A550" t="s">
        <v>1226</v>
      </c>
      <c r="B550" t="s">
        <v>1227</v>
      </c>
      <c r="C550" t="s">
        <v>3144</v>
      </c>
      <c r="D550" t="s">
        <v>83</v>
      </c>
      <c r="E550">
        <v>9539.4973260228799</v>
      </c>
      <c r="F550">
        <v>199.45</v>
      </c>
      <c r="G550">
        <v>36.843989726799798</v>
      </c>
      <c r="H550">
        <v>-4.82564033435429</v>
      </c>
      <c r="I550">
        <v>-13.460292876897601</v>
      </c>
      <c r="J550">
        <v>-0.19072298686279601</v>
      </c>
      <c r="K550">
        <v>211.54454039012199</v>
      </c>
      <c r="L550">
        <v>201.01244444171999</v>
      </c>
      <c r="M550">
        <v>34.1251950459379</v>
      </c>
      <c r="N550">
        <v>0.44315214569820099</v>
      </c>
      <c r="O550">
        <v>25.690649285535201</v>
      </c>
      <c r="P550">
        <v>65.587380655873801</v>
      </c>
      <c r="Q550">
        <v>5.6919875679127999E-2</v>
      </c>
    </row>
    <row r="551" spans="1:17" x14ac:dyDescent="0.3">
      <c r="A551" t="s">
        <v>1228</v>
      </c>
      <c r="B551" t="s">
        <v>1229</v>
      </c>
      <c r="C551" t="s">
        <v>3143</v>
      </c>
      <c r="D551" t="s">
        <v>75</v>
      </c>
      <c r="E551">
        <v>9531.4743830692896</v>
      </c>
      <c r="F551">
        <v>832</v>
      </c>
      <c r="G551">
        <v>-4.3376036802997104</v>
      </c>
      <c r="H551">
        <v>10.564304878538699</v>
      </c>
      <c r="I551">
        <v>-2.13514416948327</v>
      </c>
      <c r="J551">
        <v>3.7082496130556302</v>
      </c>
      <c r="K551">
        <v>800.11571850649398</v>
      </c>
      <c r="L551">
        <v>808.68926872239399</v>
      </c>
      <c r="M551">
        <v>56.812951406034202</v>
      </c>
      <c r="N551">
        <v>0.67254741485570602</v>
      </c>
      <c r="O551">
        <v>20.1802884615384</v>
      </c>
      <c r="P551">
        <v>24.179104477611901</v>
      </c>
      <c r="Q551">
        <v>1.7825749939123E-2</v>
      </c>
    </row>
    <row r="552" spans="1:17" x14ac:dyDescent="0.3">
      <c r="A552" t="s">
        <v>1230</v>
      </c>
      <c r="B552" t="s">
        <v>1231</v>
      </c>
      <c r="C552" t="s">
        <v>3133</v>
      </c>
      <c r="D552" t="s">
        <v>18</v>
      </c>
      <c r="E552">
        <v>9523.7096487837607</v>
      </c>
      <c r="F552">
        <v>655.65</v>
      </c>
      <c r="G552">
        <v>-15.4810685073492</v>
      </c>
      <c r="H552">
        <v>-26.175512123890201</v>
      </c>
      <c r="I552">
        <v>-42.890402549321401</v>
      </c>
      <c r="J552">
        <v>-16.8736280598904</v>
      </c>
      <c r="K552">
        <v>864.42442446283098</v>
      </c>
      <c r="L552">
        <v>863.66606458124704</v>
      </c>
      <c r="M552">
        <v>9.1957719358533403</v>
      </c>
      <c r="N552">
        <v>1.6166797754515101</v>
      </c>
      <c r="O552">
        <v>94.463509494394799</v>
      </c>
      <c r="P552">
        <v>15.2082235108065</v>
      </c>
      <c r="Q552">
        <v>0.15273552732272</v>
      </c>
    </row>
    <row r="553" spans="1:17" x14ac:dyDescent="0.3">
      <c r="A553" t="s">
        <v>1232</v>
      </c>
      <c r="B553" t="s">
        <v>1233</v>
      </c>
      <c r="C553" t="s">
        <v>3141</v>
      </c>
      <c r="D553" t="s">
        <v>202</v>
      </c>
      <c r="E553">
        <v>9513.4926805676605</v>
      </c>
      <c r="F553">
        <v>2149.65</v>
      </c>
      <c r="G553">
        <v>88.000236028966498</v>
      </c>
      <c r="H553">
        <v>5.0117895667983303</v>
      </c>
      <c r="I553">
        <v>0.42295224948035098</v>
      </c>
      <c r="J553">
        <v>8.3865721791703702</v>
      </c>
      <c r="K553">
        <v>2108.6814274703202</v>
      </c>
      <c r="L553">
        <v>1884.1755614188701</v>
      </c>
      <c r="M553">
        <v>46.2279485523188</v>
      </c>
      <c r="N553">
        <v>0.421800514594459</v>
      </c>
      <c r="O553">
        <v>11.5995627195124</v>
      </c>
      <c r="P553">
        <v>118.23857868020301</v>
      </c>
      <c r="Q553">
        <v>0.147836917651126</v>
      </c>
    </row>
    <row r="554" spans="1:17" x14ac:dyDescent="0.3">
      <c r="A554" t="s">
        <v>1234</v>
      </c>
      <c r="B554" t="s">
        <v>1235</v>
      </c>
      <c r="C554" t="s">
        <v>3146</v>
      </c>
      <c r="D554" t="s">
        <v>284</v>
      </c>
      <c r="E554">
        <v>9491.0756032175705</v>
      </c>
      <c r="F554">
        <v>4050.1</v>
      </c>
      <c r="G554">
        <v>143.12753048080501</v>
      </c>
      <c r="H554">
        <v>11.127355591310099</v>
      </c>
      <c r="I554">
        <v>117.26247671642101</v>
      </c>
      <c r="J554">
        <v>11.133866177166601</v>
      </c>
      <c r="K554">
        <v>3527.2368728004299</v>
      </c>
      <c r="L554">
        <v>2582.72034899149</v>
      </c>
      <c r="M554">
        <v>51.366861733214598</v>
      </c>
      <c r="N554">
        <v>0.58117074930411605</v>
      </c>
      <c r="O554">
        <v>4.1455766524283399</v>
      </c>
      <c r="P554">
        <v>213.74235029824101</v>
      </c>
      <c r="Q554">
        <v>0.145266829526146</v>
      </c>
    </row>
    <row r="555" spans="1:17" x14ac:dyDescent="0.3">
      <c r="A555" t="s">
        <v>1236</v>
      </c>
      <c r="B555" t="s">
        <v>1237</v>
      </c>
      <c r="C555" t="s">
        <v>3145</v>
      </c>
      <c r="D555" t="s">
        <v>86</v>
      </c>
      <c r="E555">
        <v>9485.8237935848701</v>
      </c>
      <c r="F555">
        <v>1230.95</v>
      </c>
      <c r="G555">
        <v>56.9337888605614</v>
      </c>
      <c r="H555">
        <v>-11.6139160384232</v>
      </c>
      <c r="I555">
        <v>25.134323305332401</v>
      </c>
      <c r="J555">
        <v>-3.1857412585005802</v>
      </c>
      <c r="K555">
        <v>1258.73649833123</v>
      </c>
      <c r="L555">
        <v>1016.03777722492</v>
      </c>
      <c r="M555">
        <v>37.587171997494302</v>
      </c>
      <c r="N555">
        <v>1.44710042001626</v>
      </c>
      <c r="O555">
        <v>25.4315772370933</v>
      </c>
      <c r="P555">
        <v>94.770569620253099</v>
      </c>
    </row>
    <row r="556" spans="1:17" x14ac:dyDescent="0.3">
      <c r="A556" t="s">
        <v>1238</v>
      </c>
      <c r="B556" t="s">
        <v>1239</v>
      </c>
      <c r="C556" t="s">
        <v>3134</v>
      </c>
      <c r="D556" t="s">
        <v>21</v>
      </c>
      <c r="E556">
        <v>9437.7165623861692</v>
      </c>
      <c r="F556">
        <v>461.7</v>
      </c>
      <c r="G556">
        <v>-12.752982342348099</v>
      </c>
      <c r="H556">
        <v>1.91541399295028</v>
      </c>
      <c r="I556">
        <v>-15.076612209913501</v>
      </c>
      <c r="J556">
        <v>2.3972092417672601</v>
      </c>
      <c r="K556">
        <v>472.23341749196999</v>
      </c>
      <c r="L556">
        <v>478.13146315334802</v>
      </c>
      <c r="M556">
        <v>43.526806812271403</v>
      </c>
      <c r="N556">
        <v>0.73840046807792703</v>
      </c>
      <c r="O556">
        <v>24.539744422785301</v>
      </c>
      <c r="P556">
        <v>16.005025125628102</v>
      </c>
      <c r="Q556">
        <v>-8.6709488869276E-2</v>
      </c>
    </row>
    <row r="557" spans="1:17" hidden="1" x14ac:dyDescent="0.3">
      <c r="A557" t="s">
        <v>1240</v>
      </c>
      <c r="B557" t="s">
        <v>1241</v>
      </c>
      <c r="C557" t="s">
        <v>3150</v>
      </c>
      <c r="D557" t="s">
        <v>307</v>
      </c>
      <c r="E557">
        <v>9435.9825347999395</v>
      </c>
      <c r="F557">
        <v>571.1</v>
      </c>
      <c r="G557">
        <v>-15.013470769721801</v>
      </c>
      <c r="H557">
        <v>3.3547382263653498</v>
      </c>
      <c r="I557">
        <v>17.325947208353899</v>
      </c>
      <c r="J557">
        <v>2.76490377034176</v>
      </c>
      <c r="K557">
        <v>545.97138511907201</v>
      </c>
      <c r="L557">
        <v>504.10000507025097</v>
      </c>
      <c r="N557">
        <v>0.28351000661903503</v>
      </c>
      <c r="O557">
        <v>11.547890036771101</v>
      </c>
      <c r="P557">
        <v>43.799571950144703</v>
      </c>
    </row>
    <row r="558" spans="1:17" x14ac:dyDescent="0.3">
      <c r="A558" t="s">
        <v>1242</v>
      </c>
      <c r="B558" t="s">
        <v>1243</v>
      </c>
      <c r="C558" t="s">
        <v>3141</v>
      </c>
      <c r="D558" t="s">
        <v>202</v>
      </c>
      <c r="E558">
        <v>9380.9129868653308</v>
      </c>
      <c r="F558">
        <v>1571.6</v>
      </c>
      <c r="G558">
        <v>58.1736949981604</v>
      </c>
      <c r="H558">
        <v>-1.5810127766634301</v>
      </c>
      <c r="I558">
        <v>45.688954811450799</v>
      </c>
      <c r="J558">
        <v>-1.47185461812004</v>
      </c>
      <c r="K558">
        <v>1528.0702535379801</v>
      </c>
      <c r="L558">
        <v>1295.83400399473</v>
      </c>
      <c r="M558">
        <v>39.151006003656498</v>
      </c>
      <c r="N558">
        <v>0.82366615362565598</v>
      </c>
      <c r="O558">
        <v>11.8796131331127</v>
      </c>
      <c r="P558">
        <v>91.541742839731796</v>
      </c>
      <c r="Q558">
        <v>8.5527204286773004E-2</v>
      </c>
    </row>
    <row r="559" spans="1:17" x14ac:dyDescent="0.3">
      <c r="A559" t="s">
        <v>1244</v>
      </c>
      <c r="B559" t="s">
        <v>1245</v>
      </c>
      <c r="C559" t="s">
        <v>3138</v>
      </c>
      <c r="D559" t="s">
        <v>46</v>
      </c>
      <c r="E559">
        <v>9338.7645831796708</v>
      </c>
      <c r="F559">
        <v>3046.8</v>
      </c>
      <c r="G559">
        <v>47.845377670056301</v>
      </c>
      <c r="H559">
        <v>-6.6269572317324998</v>
      </c>
      <c r="I559">
        <v>11.7769251149731</v>
      </c>
      <c r="J559">
        <v>2.7157091931950101</v>
      </c>
      <c r="K559">
        <v>3071.5052425081799</v>
      </c>
      <c r="L559">
        <v>2746.6268265179401</v>
      </c>
      <c r="M559">
        <v>34.405666137594601</v>
      </c>
      <c r="N559">
        <v>0.38281551377045903</v>
      </c>
      <c r="O559">
        <v>22.259419719049401</v>
      </c>
      <c r="P559">
        <v>81.090357954798705</v>
      </c>
      <c r="Q559">
        <v>0.193527117987257</v>
      </c>
    </row>
    <row r="560" spans="1:17" x14ac:dyDescent="0.3">
      <c r="A560" t="s">
        <v>1246</v>
      </c>
      <c r="B560" t="s">
        <v>1247</v>
      </c>
      <c r="C560" t="s">
        <v>3135</v>
      </c>
      <c r="D560" t="s">
        <v>136</v>
      </c>
      <c r="E560">
        <v>9337.8558936554291</v>
      </c>
      <c r="F560">
        <v>86.98</v>
      </c>
      <c r="G560">
        <v>-22.3683773618712</v>
      </c>
      <c r="H560">
        <v>-2.4656800114254098</v>
      </c>
      <c r="I560">
        <v>-8.9015180190019692</v>
      </c>
      <c r="J560">
        <v>6.4348702418789898</v>
      </c>
      <c r="K560">
        <v>86.309825624271397</v>
      </c>
      <c r="L560">
        <v>85.741093772273004</v>
      </c>
      <c r="M560">
        <v>46.261608050157498</v>
      </c>
      <c r="N560">
        <v>0.49161777165569198</v>
      </c>
      <c r="O560">
        <v>21.648654863186898</v>
      </c>
      <c r="P560">
        <v>20.138121546961301</v>
      </c>
    </row>
    <row r="561" spans="1:17" x14ac:dyDescent="0.3">
      <c r="A561" t="s">
        <v>1248</v>
      </c>
      <c r="B561" t="s">
        <v>1249</v>
      </c>
      <c r="C561" t="s">
        <v>3147</v>
      </c>
      <c r="D561" t="s">
        <v>268</v>
      </c>
      <c r="E561">
        <v>9321.4066824073998</v>
      </c>
      <c r="F561">
        <v>119.91</v>
      </c>
      <c r="G561">
        <v>-15.872908955290701</v>
      </c>
      <c r="H561">
        <v>2.0654129380691901</v>
      </c>
      <c r="I561">
        <v>-30.628269208951</v>
      </c>
      <c r="J561">
        <v>0.31104561791707402</v>
      </c>
      <c r="K561">
        <v>124.08608121991701</v>
      </c>
      <c r="L561">
        <v>129.257179238107</v>
      </c>
      <c r="M561">
        <v>36.572258107331798</v>
      </c>
      <c r="N561">
        <v>0.49023218631920401</v>
      </c>
      <c r="O561">
        <v>31.765490784755201</v>
      </c>
      <c r="P561">
        <v>12.803386641580399</v>
      </c>
      <c r="Q561">
        <v>8.144113324893E-2</v>
      </c>
    </row>
    <row r="562" spans="1:17" x14ac:dyDescent="0.3">
      <c r="A562" t="s">
        <v>1250</v>
      </c>
      <c r="B562" t="s">
        <v>1251</v>
      </c>
      <c r="C562" t="s">
        <v>3145</v>
      </c>
      <c r="D562" t="s">
        <v>820</v>
      </c>
      <c r="E562">
        <v>9262.2317789941408</v>
      </c>
      <c r="F562">
        <v>7261.85</v>
      </c>
      <c r="G562">
        <v>-38.9800081321224</v>
      </c>
      <c r="H562">
        <v>-5.5247211180365099</v>
      </c>
      <c r="I562">
        <v>-4.4636334033821896</v>
      </c>
      <c r="J562">
        <v>0.92362978035608301</v>
      </c>
      <c r="K562">
        <v>8024.5426354870197</v>
      </c>
      <c r="L562">
        <v>8137.3257284463598</v>
      </c>
      <c r="M562">
        <v>32.502168307289701</v>
      </c>
      <c r="N562">
        <v>0.408442033219442</v>
      </c>
      <c r="O562">
        <v>48.5840385025854</v>
      </c>
      <c r="P562">
        <v>10.1749302099769</v>
      </c>
      <c r="Q562">
        <v>1.3864739540417E-2</v>
      </c>
    </row>
    <row r="563" spans="1:17" x14ac:dyDescent="0.3">
      <c r="A563" t="s">
        <v>1252</v>
      </c>
      <c r="B563" t="s">
        <v>1253</v>
      </c>
      <c r="C563" t="s">
        <v>3146</v>
      </c>
      <c r="D563" t="s">
        <v>131</v>
      </c>
      <c r="E563">
        <v>9195.0530208278396</v>
      </c>
      <c r="F563">
        <v>509</v>
      </c>
      <c r="G563">
        <v>-42.823817310819202</v>
      </c>
      <c r="H563">
        <v>26.115698359681598</v>
      </c>
      <c r="I563">
        <v>-5.0625814782020804</v>
      </c>
      <c r="J563">
        <v>29.288556180864301</v>
      </c>
      <c r="K563">
        <v>437.830063966343</v>
      </c>
      <c r="L563">
        <v>463.78530681410098</v>
      </c>
      <c r="M563">
        <v>83.559595473586697</v>
      </c>
      <c r="N563">
        <v>3.6459933349594502</v>
      </c>
      <c r="O563">
        <v>38.546168958742598</v>
      </c>
      <c r="P563">
        <v>35.2464461272751</v>
      </c>
      <c r="Q563">
        <v>5.5434576309272003E-2</v>
      </c>
    </row>
    <row r="564" spans="1:17" x14ac:dyDescent="0.3">
      <c r="A564" t="s">
        <v>1254</v>
      </c>
      <c r="B564" t="s">
        <v>1255</v>
      </c>
      <c r="C564" t="s">
        <v>3149</v>
      </c>
      <c r="D564" t="s">
        <v>400</v>
      </c>
      <c r="E564">
        <v>9183.9209897150595</v>
      </c>
      <c r="F564">
        <v>626.70000000000005</v>
      </c>
      <c r="G564">
        <v>-37.453304085479097</v>
      </c>
      <c r="H564">
        <v>-2.0975250142975201</v>
      </c>
      <c r="I564">
        <v>-17.7653442512492</v>
      </c>
      <c r="J564">
        <v>-1.59480332549645</v>
      </c>
      <c r="K564">
        <v>649.16367699612897</v>
      </c>
      <c r="L564">
        <v>664.02907000331504</v>
      </c>
      <c r="M564">
        <v>45.525346117927498</v>
      </c>
      <c r="N564">
        <v>0.59546793870352799</v>
      </c>
      <c r="O564">
        <v>30.030317536301201</v>
      </c>
      <c r="P564">
        <v>6.3104325699745596</v>
      </c>
      <c r="Q564">
        <v>2.4837023656317E-2</v>
      </c>
    </row>
    <row r="565" spans="1:17" hidden="1" x14ac:dyDescent="0.3">
      <c r="A565" t="s">
        <v>1256</v>
      </c>
      <c r="B565" t="s">
        <v>1257</v>
      </c>
      <c r="C565" t="s">
        <v>3150</v>
      </c>
      <c r="D565" t="s">
        <v>139</v>
      </c>
      <c r="E565">
        <v>9175.3573934083797</v>
      </c>
      <c r="F565">
        <v>573</v>
      </c>
      <c r="G565">
        <v>96.319320086932393</v>
      </c>
      <c r="H565">
        <v>-1.5138533679366599</v>
      </c>
      <c r="I565">
        <v>56.995052495508702</v>
      </c>
      <c r="J565">
        <v>-0.114780932056125</v>
      </c>
      <c r="K565">
        <v>582.68814805113198</v>
      </c>
      <c r="L565">
        <v>456.11798561875202</v>
      </c>
      <c r="M565">
        <v>38.879686708995102</v>
      </c>
      <c r="N565">
        <v>0.61539317857951703</v>
      </c>
      <c r="O565">
        <v>21.945898778359499</v>
      </c>
      <c r="P565">
        <v>136.04531410916499</v>
      </c>
    </row>
    <row r="566" spans="1:17" x14ac:dyDescent="0.3">
      <c r="A566" t="s">
        <v>1258</v>
      </c>
      <c r="B566" t="s">
        <v>1259</v>
      </c>
      <c r="C566" t="s">
        <v>3137</v>
      </c>
      <c r="D566" t="s">
        <v>989</v>
      </c>
      <c r="E566">
        <v>9146.1817663825095</v>
      </c>
      <c r="F566">
        <v>43.4</v>
      </c>
      <c r="G566">
        <v>-38.965079991360703</v>
      </c>
      <c r="H566">
        <v>-14.4739675506162</v>
      </c>
      <c r="I566">
        <v>-10.317850136021899</v>
      </c>
      <c r="J566">
        <v>3.8094457835117699</v>
      </c>
      <c r="K566">
        <v>45.907553906134801</v>
      </c>
      <c r="L566">
        <v>46.635311056754901</v>
      </c>
      <c r="M566">
        <v>43.847836317790403</v>
      </c>
      <c r="N566">
        <v>0.54352160101198499</v>
      </c>
      <c r="O566">
        <v>30.184331797235</v>
      </c>
      <c r="P566">
        <v>18.741450068399399</v>
      </c>
      <c r="Q566">
        <v>4.7557463768282002E-2</v>
      </c>
    </row>
    <row r="567" spans="1:17" x14ac:dyDescent="0.3">
      <c r="A567" t="s">
        <v>1260</v>
      </c>
      <c r="B567" t="s">
        <v>1261</v>
      </c>
      <c r="C567" t="s">
        <v>3149</v>
      </c>
      <c r="D567" t="s">
        <v>284</v>
      </c>
      <c r="E567">
        <v>9133.7609710254001</v>
      </c>
      <c r="F567">
        <v>2136.3000000000002</v>
      </c>
      <c r="G567">
        <v>110.076922600315</v>
      </c>
      <c r="H567">
        <v>-1.99212603883465</v>
      </c>
      <c r="I567">
        <v>55.682618665974999</v>
      </c>
      <c r="J567">
        <v>5.2657807107204997</v>
      </c>
      <c r="K567">
        <v>2039.9238260110101</v>
      </c>
      <c r="L567">
        <v>1620.31273938916</v>
      </c>
      <c r="M567">
        <v>43.561959009360301</v>
      </c>
      <c r="N567">
        <v>0.45573644317615603</v>
      </c>
      <c r="O567">
        <v>12.659738800730199</v>
      </c>
      <c r="P567">
        <v>141.239907402179</v>
      </c>
      <c r="Q567">
        <v>9.6275559454215995E-2</v>
      </c>
    </row>
    <row r="568" spans="1:17" hidden="1" x14ac:dyDescent="0.3">
      <c r="A568" t="s">
        <v>1262</v>
      </c>
      <c r="B568" t="s">
        <v>1263</v>
      </c>
      <c r="C568" t="s">
        <v>3150</v>
      </c>
      <c r="D568" t="s">
        <v>21</v>
      </c>
      <c r="E568">
        <v>9125.3406193266601</v>
      </c>
      <c r="F568">
        <v>1731.85</v>
      </c>
      <c r="G568">
        <v>93.558466650901394</v>
      </c>
      <c r="H568">
        <v>5.1755033488546003</v>
      </c>
      <c r="I568">
        <v>32.352883311461703</v>
      </c>
      <c r="J568">
        <v>0.29400910640628802</v>
      </c>
      <c r="K568">
        <v>1661.0830702754499</v>
      </c>
      <c r="L568">
        <v>1404.4324662894401</v>
      </c>
      <c r="M568">
        <v>44.270877552021602</v>
      </c>
      <c r="N568">
        <v>0.81487229647329595</v>
      </c>
      <c r="O568">
        <v>15.007073360856801</v>
      </c>
      <c r="P568">
        <v>124.91558441558399</v>
      </c>
      <c r="Q568">
        <v>0.23220804234813</v>
      </c>
    </row>
    <row r="569" spans="1:17" x14ac:dyDescent="0.3">
      <c r="A569" t="s">
        <v>1264</v>
      </c>
      <c r="B569" t="s">
        <v>1265</v>
      </c>
      <c r="C569" t="s">
        <v>3137</v>
      </c>
      <c r="D569" t="s">
        <v>989</v>
      </c>
      <c r="E569">
        <v>9080.0243676630798</v>
      </c>
      <c r="F569">
        <v>417.4</v>
      </c>
      <c r="G569">
        <v>-9.8642175501842093</v>
      </c>
      <c r="H569">
        <v>-6.9219908086542699</v>
      </c>
      <c r="I569">
        <v>7.3255594126034902</v>
      </c>
      <c r="J569">
        <v>2.2761254384565301</v>
      </c>
      <c r="K569">
        <v>432.97913512123603</v>
      </c>
      <c r="L569">
        <v>395.96120496375198</v>
      </c>
      <c r="M569">
        <v>48.1234055850056</v>
      </c>
      <c r="N569">
        <v>0.289524377338784</v>
      </c>
      <c r="O569">
        <v>24.101581217057898</v>
      </c>
      <c r="P569">
        <v>56.03738317757</v>
      </c>
      <c r="Q569">
        <v>7.7768518731628003E-2</v>
      </c>
    </row>
    <row r="570" spans="1:17" hidden="1" x14ac:dyDescent="0.3">
      <c r="A570" t="s">
        <v>1266</v>
      </c>
      <c r="B570" t="s">
        <v>1267</v>
      </c>
      <c r="C570" t="s">
        <v>3150</v>
      </c>
      <c r="D570" t="s">
        <v>237</v>
      </c>
      <c r="E570">
        <v>9077.3397835897904</v>
      </c>
      <c r="F570">
        <v>327.05</v>
      </c>
      <c r="G570">
        <v>-25.8831400166872</v>
      </c>
      <c r="H570">
        <v>1.5097479376701199</v>
      </c>
      <c r="I570">
        <v>-4.6400344594462304</v>
      </c>
      <c r="J570">
        <v>3.2116968332622902</v>
      </c>
      <c r="K570">
        <v>327.32386186720998</v>
      </c>
      <c r="M570">
        <v>54.969143573673399</v>
      </c>
      <c r="N570">
        <v>0.85682761241864702</v>
      </c>
      <c r="O570">
        <v>13.8663812872649</v>
      </c>
      <c r="P570">
        <v>15.9546179755362</v>
      </c>
    </row>
    <row r="571" spans="1:17" hidden="1" x14ac:dyDescent="0.3">
      <c r="A571" t="s">
        <v>1268</v>
      </c>
      <c r="B571" t="s">
        <v>1269</v>
      </c>
      <c r="C571" t="s">
        <v>3150</v>
      </c>
      <c r="D571" t="s">
        <v>139</v>
      </c>
      <c r="E571">
        <v>9076.8564846930603</v>
      </c>
      <c r="F571">
        <v>725.45</v>
      </c>
      <c r="G571">
        <v>7.0018357377432796</v>
      </c>
      <c r="H571">
        <v>4.7486847970360699</v>
      </c>
      <c r="I571">
        <v>-0.803087708366377</v>
      </c>
      <c r="J571">
        <v>5.4375868457619303</v>
      </c>
      <c r="K571">
        <v>711.37530863422103</v>
      </c>
      <c r="L571">
        <v>682.21399057434996</v>
      </c>
      <c r="M571">
        <v>61.237826922162</v>
      </c>
      <c r="N571">
        <v>0.369180826937067</v>
      </c>
      <c r="O571">
        <v>8.9461713419256998</v>
      </c>
      <c r="P571">
        <v>36.735463198567501</v>
      </c>
    </row>
    <row r="572" spans="1:17" x14ac:dyDescent="0.3">
      <c r="A572" t="s">
        <v>1270</v>
      </c>
      <c r="B572" t="s">
        <v>1271</v>
      </c>
      <c r="C572" t="s">
        <v>3147</v>
      </c>
      <c r="D572" t="s">
        <v>886</v>
      </c>
      <c r="E572">
        <v>9071.2686688816102</v>
      </c>
      <c r="F572">
        <v>195.63</v>
      </c>
      <c r="G572">
        <v>16.172875151015798</v>
      </c>
      <c r="H572">
        <v>0.65532099572834102</v>
      </c>
      <c r="I572">
        <v>-12.042456190268499</v>
      </c>
      <c r="J572">
        <v>5.1602784272741697</v>
      </c>
      <c r="K572">
        <v>200.83788951401499</v>
      </c>
      <c r="L572">
        <v>194.05379504311199</v>
      </c>
      <c r="M572">
        <v>50.983724744812903</v>
      </c>
      <c r="N572">
        <v>0.54254262156766497</v>
      </c>
      <c r="O572">
        <v>34.948627511117898</v>
      </c>
      <c r="P572">
        <v>48.036322360953399</v>
      </c>
      <c r="Q572">
        <v>0.102733961215509</v>
      </c>
    </row>
    <row r="573" spans="1:17" x14ac:dyDescent="0.3">
      <c r="A573" t="s">
        <v>1272</v>
      </c>
      <c r="B573" t="s">
        <v>1273</v>
      </c>
      <c r="C573" t="s">
        <v>3137</v>
      </c>
      <c r="D573" t="s">
        <v>256</v>
      </c>
      <c r="E573">
        <v>9053.1496445383309</v>
      </c>
      <c r="F573">
        <v>680.45</v>
      </c>
      <c r="G573">
        <v>-16.700001397735299</v>
      </c>
      <c r="H573">
        <v>2.6643441376953998</v>
      </c>
      <c r="I573">
        <v>9.0270474867298809</v>
      </c>
      <c r="J573">
        <v>4.4089924537233696</v>
      </c>
      <c r="K573">
        <v>673.34913192327599</v>
      </c>
      <c r="L573">
        <v>645.05280324780097</v>
      </c>
      <c r="M573">
        <v>49.321303661088599</v>
      </c>
      <c r="N573">
        <v>0.29617613256953301</v>
      </c>
      <c r="O573">
        <v>25.652141964876101</v>
      </c>
      <c r="P573">
        <v>23.359318346627902</v>
      </c>
      <c r="Q573">
        <v>5.5367969391627997E-2</v>
      </c>
    </row>
    <row r="574" spans="1:17" x14ac:dyDescent="0.3">
      <c r="A574" t="s">
        <v>1274</v>
      </c>
      <c r="B574" t="s">
        <v>1275</v>
      </c>
      <c r="C574" t="s">
        <v>3145</v>
      </c>
      <c r="D574" t="s">
        <v>1276</v>
      </c>
      <c r="E574">
        <v>9043.2052287532097</v>
      </c>
      <c r="F574">
        <v>868.05</v>
      </c>
      <c r="G574">
        <v>-48.022964222897699</v>
      </c>
      <c r="H574">
        <v>-3.9691345677440402</v>
      </c>
      <c r="I574">
        <v>-12.2538116727819</v>
      </c>
      <c r="J574">
        <v>-1.9149710020217301</v>
      </c>
      <c r="K574">
        <v>895.57808667152699</v>
      </c>
      <c r="L574">
        <v>969.81829611113699</v>
      </c>
      <c r="M574">
        <v>18.017931584146599</v>
      </c>
      <c r="N574">
        <v>0.755787729956233</v>
      </c>
      <c r="O574">
        <v>49.415356258279999</v>
      </c>
      <c r="P574">
        <v>8.1008717310087004</v>
      </c>
      <c r="Q574">
        <v>-0.110602847219525</v>
      </c>
    </row>
    <row r="575" spans="1:17" x14ac:dyDescent="0.3">
      <c r="A575" t="s">
        <v>1277</v>
      </c>
      <c r="B575" t="s">
        <v>1278</v>
      </c>
      <c r="C575" t="s">
        <v>3145</v>
      </c>
      <c r="D575" t="s">
        <v>463</v>
      </c>
      <c r="E575">
        <v>9007.2157225145202</v>
      </c>
      <c r="F575">
        <v>303.5</v>
      </c>
      <c r="G575">
        <v>-14.405391675684401</v>
      </c>
      <c r="H575">
        <v>-8.0073307391518806</v>
      </c>
      <c r="I575">
        <v>13.5185912676505</v>
      </c>
      <c r="J575">
        <v>2.7984603406685502</v>
      </c>
      <c r="K575">
        <v>304.409025748499</v>
      </c>
      <c r="L575">
        <v>292.04503734984303</v>
      </c>
      <c r="M575">
        <v>32.775096626053703</v>
      </c>
      <c r="N575">
        <v>0.39764222956871598</v>
      </c>
      <c r="O575">
        <v>22.537067545304701</v>
      </c>
      <c r="P575">
        <v>42.488262910798099</v>
      </c>
      <c r="Q575">
        <v>-6.2711852374110005E-2</v>
      </c>
    </row>
    <row r="576" spans="1:17" hidden="1" x14ac:dyDescent="0.3">
      <c r="A576" t="s">
        <v>1279</v>
      </c>
      <c r="B576" t="s">
        <v>1280</v>
      </c>
      <c r="C576" t="s">
        <v>3150</v>
      </c>
      <c r="D576" t="s">
        <v>265</v>
      </c>
      <c r="E576">
        <v>9002.0397684164709</v>
      </c>
      <c r="F576">
        <v>4581.3999999999996</v>
      </c>
      <c r="G576">
        <v>300.79864675874802</v>
      </c>
      <c r="H576">
        <v>6.0087804140401797</v>
      </c>
      <c r="I576">
        <v>112.69896784604801</v>
      </c>
      <c r="J576">
        <v>0.66307814538848098</v>
      </c>
      <c r="K576">
        <v>4383.1351264447403</v>
      </c>
      <c r="L576">
        <v>3251.77810876577</v>
      </c>
      <c r="M576">
        <v>49.360059799686702</v>
      </c>
      <c r="N576">
        <v>0.71385876335199305</v>
      </c>
      <c r="O576">
        <v>11.861003186798801</v>
      </c>
      <c r="P576">
        <v>393.180472576564</v>
      </c>
      <c r="Q576">
        <v>0.172004519468936</v>
      </c>
    </row>
    <row r="577" spans="1:17" x14ac:dyDescent="0.3">
      <c r="A577" t="s">
        <v>1281</v>
      </c>
      <c r="B577" t="s">
        <v>1282</v>
      </c>
      <c r="C577" t="s">
        <v>3143</v>
      </c>
      <c r="D577" t="s">
        <v>75</v>
      </c>
      <c r="E577">
        <v>8992.5769970870097</v>
      </c>
      <c r="F577">
        <v>1195.3499999999999</v>
      </c>
      <c r="G577">
        <v>-33.0727077561926</v>
      </c>
      <c r="H577">
        <v>-2.23816524118903</v>
      </c>
      <c r="I577">
        <v>-27.4385767539762</v>
      </c>
      <c r="J577">
        <v>0.80313497758295205</v>
      </c>
      <c r="K577">
        <v>1256.5450347506401</v>
      </c>
      <c r="L577">
        <v>1363.4666669302101</v>
      </c>
      <c r="M577">
        <v>39.291788478593503</v>
      </c>
      <c r="N577">
        <v>0.81246289928616</v>
      </c>
      <c r="O577">
        <v>50.750826117873402</v>
      </c>
      <c r="P577">
        <v>8.6681818181818002</v>
      </c>
      <c r="Q577">
        <v>-5.6377384173579001E-2</v>
      </c>
    </row>
    <row r="578" spans="1:17" x14ac:dyDescent="0.3">
      <c r="A578" t="s">
        <v>1283</v>
      </c>
      <c r="B578" t="s">
        <v>1284</v>
      </c>
      <c r="C578" t="s">
        <v>3148</v>
      </c>
      <c r="D578" t="s">
        <v>139</v>
      </c>
      <c r="E578">
        <v>8949.1644291857701</v>
      </c>
      <c r="F578">
        <v>1085.1500000000001</v>
      </c>
      <c r="G578">
        <v>169.922799916423</v>
      </c>
      <c r="H578">
        <v>33.493821010831198</v>
      </c>
      <c r="I578">
        <v>21.008292010264501</v>
      </c>
      <c r="J578">
        <v>8.2203818199177103</v>
      </c>
      <c r="K578">
        <v>924.85360296502597</v>
      </c>
      <c r="L578">
        <v>809.07342835008296</v>
      </c>
      <c r="M578">
        <v>72.000577023090997</v>
      </c>
      <c r="N578">
        <v>1.80446704913487</v>
      </c>
      <c r="O578">
        <v>2.2900059899552998</v>
      </c>
      <c r="P578">
        <v>199.93090105030399</v>
      </c>
      <c r="Q578">
        <v>0.141361582865075</v>
      </c>
    </row>
    <row r="579" spans="1:17" x14ac:dyDescent="0.3">
      <c r="A579" t="s">
        <v>1285</v>
      </c>
      <c r="B579" t="s">
        <v>1286</v>
      </c>
      <c r="C579" t="s">
        <v>3134</v>
      </c>
      <c r="D579" t="s">
        <v>21</v>
      </c>
      <c r="E579">
        <v>8916.8190893344799</v>
      </c>
      <c r="F579">
        <v>2891</v>
      </c>
      <c r="G579">
        <v>3.15905102464313</v>
      </c>
      <c r="H579">
        <v>16.0491314877499</v>
      </c>
      <c r="I579">
        <v>1.5657506102998799</v>
      </c>
      <c r="J579">
        <v>3.45868242499989</v>
      </c>
      <c r="K579">
        <v>2774.87882297036</v>
      </c>
      <c r="L579">
        <v>2680.4025578424698</v>
      </c>
      <c r="M579">
        <v>54.754043744044097</v>
      </c>
      <c r="N579">
        <v>1.14993300365327</v>
      </c>
      <c r="O579">
        <v>8.7858872362504208</v>
      </c>
      <c r="P579">
        <v>35.248298285420198</v>
      </c>
      <c r="Q579">
        <v>-1.0436720615983001E-2</v>
      </c>
    </row>
    <row r="580" spans="1:17" x14ac:dyDescent="0.3">
      <c r="A580" t="s">
        <v>1287</v>
      </c>
      <c r="B580" t="s">
        <v>1288</v>
      </c>
      <c r="C580" t="s">
        <v>3149</v>
      </c>
      <c r="D580" t="s">
        <v>400</v>
      </c>
      <c r="E580">
        <v>8901.6822312630793</v>
      </c>
      <c r="F580">
        <v>162.44999999999999</v>
      </c>
      <c r="G580">
        <v>0.52984860325134797</v>
      </c>
      <c r="H580">
        <v>-5.66004347743295</v>
      </c>
      <c r="I580">
        <v>-1.4458201015718699</v>
      </c>
      <c r="J580">
        <v>1.9914391424761</v>
      </c>
      <c r="K580">
        <v>176.458571096296</v>
      </c>
      <c r="L580">
        <v>170.92315739464499</v>
      </c>
      <c r="M580">
        <v>45.343373311229698</v>
      </c>
      <c r="N580">
        <v>0.53870279741610705</v>
      </c>
      <c r="O580">
        <v>50.815635580178501</v>
      </c>
      <c r="P580">
        <v>37.204391891891802</v>
      </c>
      <c r="Q580">
        <v>7.6698511471710001E-2</v>
      </c>
    </row>
    <row r="581" spans="1:17" x14ac:dyDescent="0.3">
      <c r="A581" t="s">
        <v>1289</v>
      </c>
      <c r="B581" t="s">
        <v>1290</v>
      </c>
      <c r="C581" t="s">
        <v>3139</v>
      </c>
      <c r="D581" t="s">
        <v>51</v>
      </c>
      <c r="E581">
        <v>8896.3743261094496</v>
      </c>
      <c r="F581">
        <v>551.5</v>
      </c>
      <c r="G581">
        <v>23.229459953658999</v>
      </c>
      <c r="H581">
        <v>6.4766349051445999</v>
      </c>
      <c r="I581">
        <v>15.915005427141599</v>
      </c>
      <c r="J581">
        <v>5.1740617847658497</v>
      </c>
      <c r="K581">
        <v>533.86443919948601</v>
      </c>
      <c r="L581">
        <v>483.943769792696</v>
      </c>
      <c r="M581">
        <v>42.029806013827297</v>
      </c>
      <c r="N581">
        <v>0.18742326856445299</v>
      </c>
      <c r="O581">
        <v>19.465095194922899</v>
      </c>
      <c r="P581">
        <v>54.352085082563597</v>
      </c>
      <c r="Q581">
        <v>4.4620177445561002E-2</v>
      </c>
    </row>
    <row r="582" spans="1:17" x14ac:dyDescent="0.3">
      <c r="A582" t="s">
        <v>1291</v>
      </c>
      <c r="B582" t="s">
        <v>1292</v>
      </c>
      <c r="C582" t="s">
        <v>3146</v>
      </c>
      <c r="D582" t="s">
        <v>759</v>
      </c>
      <c r="E582">
        <v>8876.9532963076908</v>
      </c>
      <c r="F582">
        <v>219.55</v>
      </c>
      <c r="G582">
        <v>52.337821077454002</v>
      </c>
      <c r="H582">
        <v>12.221629626233501</v>
      </c>
      <c r="I582">
        <v>13.512572938954101</v>
      </c>
      <c r="J582">
        <v>10.440986750624701</v>
      </c>
      <c r="K582">
        <v>214.91004125062301</v>
      </c>
      <c r="L582">
        <v>203.28115049844499</v>
      </c>
      <c r="M582">
        <v>63.352914911905302</v>
      </c>
      <c r="N582">
        <v>1.33427512154993</v>
      </c>
      <c r="O582">
        <v>35.0444090184468</v>
      </c>
      <c r="P582">
        <v>81.446280991735506</v>
      </c>
      <c r="Q582">
        <v>0.176614212452365</v>
      </c>
    </row>
    <row r="583" spans="1:17" x14ac:dyDescent="0.3">
      <c r="A583" t="s">
        <v>1293</v>
      </c>
      <c r="B583" t="s">
        <v>1294</v>
      </c>
      <c r="C583" t="s">
        <v>3134</v>
      </c>
      <c r="D583" t="s">
        <v>277</v>
      </c>
      <c r="E583">
        <v>8867.5611926165002</v>
      </c>
      <c r="F583">
        <v>767.05</v>
      </c>
      <c r="G583">
        <v>-5.4685582504496004</v>
      </c>
      <c r="H583">
        <v>7.7643605936611699</v>
      </c>
      <c r="I583">
        <v>4.5170484630693197</v>
      </c>
      <c r="J583">
        <v>4.0102047358931801</v>
      </c>
      <c r="K583">
        <v>740.734751492854</v>
      </c>
      <c r="L583">
        <v>722.78008601971305</v>
      </c>
      <c r="M583">
        <v>40.128280106300302</v>
      </c>
      <c r="N583">
        <v>0.57841456894147103</v>
      </c>
      <c r="O583">
        <v>20.161658301284099</v>
      </c>
      <c r="P583">
        <v>24.017784963621601</v>
      </c>
      <c r="Q583">
        <v>7.7425369195132002E-2</v>
      </c>
    </row>
    <row r="584" spans="1:17" x14ac:dyDescent="0.3">
      <c r="A584" t="s">
        <v>1295</v>
      </c>
      <c r="B584" t="s">
        <v>1296</v>
      </c>
      <c r="C584" t="s">
        <v>3138</v>
      </c>
      <c r="D584" t="s">
        <v>46</v>
      </c>
      <c r="E584">
        <v>8848.56272112644</v>
      </c>
      <c r="F584">
        <v>1393.3</v>
      </c>
      <c r="G584">
        <v>29.364296205879199</v>
      </c>
      <c r="H584">
        <v>-6.3316155002852001</v>
      </c>
      <c r="I584">
        <v>8.0315443639099406</v>
      </c>
      <c r="J584">
        <v>0.98756266568630802</v>
      </c>
      <c r="K584">
        <v>1467.85671030041</v>
      </c>
      <c r="L584">
        <v>1359.7009172329799</v>
      </c>
      <c r="M584">
        <v>28.747248130053201</v>
      </c>
      <c r="N584">
        <v>0.65555972555172404</v>
      </c>
      <c r="O584">
        <v>34.924280485178997</v>
      </c>
      <c r="P584">
        <v>73.059247298472201</v>
      </c>
      <c r="Q584">
        <v>5.6356792924076998E-2</v>
      </c>
    </row>
    <row r="585" spans="1:17" x14ac:dyDescent="0.3">
      <c r="A585" t="s">
        <v>1297</v>
      </c>
      <c r="B585" t="s">
        <v>1298</v>
      </c>
      <c r="C585" t="s">
        <v>3148</v>
      </c>
      <c r="D585" t="s">
        <v>139</v>
      </c>
      <c r="E585">
        <v>8829.3768461754898</v>
      </c>
      <c r="F585">
        <v>165.9</v>
      </c>
      <c r="G585">
        <v>-32.618487616599303</v>
      </c>
      <c r="H585">
        <v>-8.3675902848566608</v>
      </c>
      <c r="I585">
        <v>-36.741847552407997</v>
      </c>
      <c r="J585">
        <v>-2.8859425660027802</v>
      </c>
      <c r="K585">
        <v>182.55466749039499</v>
      </c>
      <c r="L585">
        <v>192.644178872672</v>
      </c>
      <c r="M585">
        <v>37.508987904047203</v>
      </c>
      <c r="N585">
        <v>0.67842951120071904</v>
      </c>
      <c r="O585">
        <v>71.729957805907105</v>
      </c>
      <c r="P585">
        <v>6.2644119907763196</v>
      </c>
      <c r="Q585">
        <v>0.118356819237894</v>
      </c>
    </row>
    <row r="586" spans="1:17" hidden="1" x14ac:dyDescent="0.3">
      <c r="A586" t="s">
        <v>1299</v>
      </c>
      <c r="B586" t="s">
        <v>1300</v>
      </c>
      <c r="C586" t="s">
        <v>3150</v>
      </c>
      <c r="D586" t="s">
        <v>139</v>
      </c>
      <c r="E586">
        <v>8820.0064462416703</v>
      </c>
      <c r="F586">
        <v>4525</v>
      </c>
      <c r="G586">
        <v>-28.682041109177799</v>
      </c>
      <c r="H586">
        <v>4.0390912931947698</v>
      </c>
      <c r="I586">
        <v>-14.9787258937125</v>
      </c>
      <c r="J586">
        <v>-1.7627908766746201</v>
      </c>
      <c r="K586">
        <v>4566.7393106761501</v>
      </c>
      <c r="L586">
        <v>4702.1156380024104</v>
      </c>
      <c r="M586">
        <v>42.561269379385998</v>
      </c>
      <c r="N586">
        <v>4.2844752818733696</v>
      </c>
      <c r="O586">
        <v>54.121546961325897</v>
      </c>
      <c r="P586">
        <v>7.7060398690865703</v>
      </c>
      <c r="Q586">
        <v>-5.0613528666875997E-2</v>
      </c>
    </row>
    <row r="587" spans="1:17" x14ac:dyDescent="0.3">
      <c r="A587" t="s">
        <v>1301</v>
      </c>
      <c r="B587" t="s">
        <v>1302</v>
      </c>
      <c r="C587" t="s">
        <v>3139</v>
      </c>
      <c r="D587" t="s">
        <v>247</v>
      </c>
      <c r="E587">
        <v>8814.6706306165397</v>
      </c>
      <c r="F587">
        <v>1351.25</v>
      </c>
      <c r="G587">
        <v>8.8932378544969595</v>
      </c>
      <c r="H587">
        <v>0.60983307158079203</v>
      </c>
      <c r="I587">
        <v>4.5395864154740604</v>
      </c>
      <c r="J587">
        <v>-0.45141432729454201</v>
      </c>
      <c r="K587">
        <v>1353.8744653768799</v>
      </c>
      <c r="L587">
        <v>1266.6848898815799</v>
      </c>
      <c r="M587">
        <v>51.424626996646097</v>
      </c>
      <c r="N587">
        <v>0.61869753956544005</v>
      </c>
      <c r="O587">
        <v>22.401480111008301</v>
      </c>
      <c r="P587">
        <v>38.320196540075699</v>
      </c>
    </row>
    <row r="588" spans="1:17" x14ac:dyDescent="0.3">
      <c r="A588" t="s">
        <v>1303</v>
      </c>
      <c r="B588" t="s">
        <v>1304</v>
      </c>
      <c r="C588" t="s">
        <v>3144</v>
      </c>
      <c r="D588" t="s">
        <v>277</v>
      </c>
      <c r="E588">
        <v>8762.5856594118504</v>
      </c>
      <c r="F588">
        <v>545.75</v>
      </c>
      <c r="G588">
        <v>17.329476027333101</v>
      </c>
      <c r="H588">
        <v>-5.3639377954252296</v>
      </c>
      <c r="I588">
        <v>20.426843185206899</v>
      </c>
      <c r="J588">
        <v>-8.0031919631781108</v>
      </c>
      <c r="K588">
        <v>560.02237904856099</v>
      </c>
      <c r="L588">
        <v>491.160245272591</v>
      </c>
      <c r="M588">
        <v>29.948994102368999</v>
      </c>
      <c r="N588">
        <v>1.1904761210750701</v>
      </c>
      <c r="O588">
        <v>12.963811268896</v>
      </c>
      <c r="P588">
        <v>53.689101661503798</v>
      </c>
      <c r="Q588">
        <v>0.103966821878968</v>
      </c>
    </row>
    <row r="589" spans="1:17" x14ac:dyDescent="0.3">
      <c r="A589" t="s">
        <v>1305</v>
      </c>
      <c r="B589" t="s">
        <v>1306</v>
      </c>
      <c r="C589" t="s">
        <v>3141</v>
      </c>
      <c r="D589" t="s">
        <v>202</v>
      </c>
      <c r="E589">
        <v>8697.9369751572103</v>
      </c>
      <c r="F589">
        <v>441.7</v>
      </c>
      <c r="G589">
        <v>14.4472022335625</v>
      </c>
      <c r="H589">
        <v>6.0242735609127296</v>
      </c>
      <c r="I589">
        <v>35.034550087978303</v>
      </c>
      <c r="J589">
        <v>5.6090526245707402</v>
      </c>
      <c r="K589">
        <v>422.13031331439998</v>
      </c>
      <c r="L589">
        <v>360.29861539043202</v>
      </c>
      <c r="M589">
        <v>63.685377075970798</v>
      </c>
      <c r="N589">
        <v>1.0035146007751301</v>
      </c>
      <c r="O589">
        <v>9.8709531356124103</v>
      </c>
      <c r="P589">
        <v>83.965014577259396</v>
      </c>
    </row>
    <row r="590" spans="1:17" x14ac:dyDescent="0.3">
      <c r="A590" t="s">
        <v>1307</v>
      </c>
      <c r="B590" t="s">
        <v>1308</v>
      </c>
      <c r="C590" t="s">
        <v>3139</v>
      </c>
      <c r="D590" t="s">
        <v>51</v>
      </c>
      <c r="E590">
        <v>8683.4149602850503</v>
      </c>
      <c r="F590">
        <v>5202.1000000000004</v>
      </c>
      <c r="G590">
        <v>-25.056295436250601</v>
      </c>
      <c r="H590">
        <v>1.6339133942311399</v>
      </c>
      <c r="I590">
        <v>0.53462649530093898</v>
      </c>
      <c r="J590">
        <v>3.1420254705269102</v>
      </c>
      <c r="K590">
        <v>5199.1123680608398</v>
      </c>
      <c r="L590">
        <v>5104.0259806795002</v>
      </c>
      <c r="M590">
        <v>38.952927013806303</v>
      </c>
      <c r="N590">
        <v>0.54463910684088801</v>
      </c>
      <c r="O590">
        <v>8.4725399357951492</v>
      </c>
      <c r="P590">
        <v>12.1976469573281</v>
      </c>
      <c r="Q590">
        <v>-6.3726776090272996E-2</v>
      </c>
    </row>
    <row r="591" spans="1:17" hidden="1" x14ac:dyDescent="0.3">
      <c r="A591" t="s">
        <v>1309</v>
      </c>
      <c r="B591" t="s">
        <v>1310</v>
      </c>
      <c r="C591" t="s">
        <v>3150</v>
      </c>
      <c r="D591" t="s">
        <v>742</v>
      </c>
      <c r="E591">
        <v>8642.3479203879997</v>
      </c>
      <c r="F591">
        <v>529.27</v>
      </c>
      <c r="G591">
        <v>-6.8037760385160304</v>
      </c>
      <c r="H591">
        <v>2.4027462324712401</v>
      </c>
      <c r="I591">
        <v>-2.0608181886859498</v>
      </c>
      <c r="J591">
        <v>-0.39749742618163603</v>
      </c>
      <c r="K591">
        <v>531.19092028625801</v>
      </c>
      <c r="L591">
        <v>510.16108452963499</v>
      </c>
      <c r="M591">
        <v>73.886051750125603</v>
      </c>
      <c r="N591">
        <v>1.77152826568442</v>
      </c>
      <c r="O591">
        <v>5.9893816010731804</v>
      </c>
      <c r="P591">
        <v>21.606966431541899</v>
      </c>
      <c r="Q591">
        <v>-1.0545973830429E-2</v>
      </c>
    </row>
    <row r="592" spans="1:17" x14ac:dyDescent="0.3">
      <c r="A592" t="s">
        <v>1311</v>
      </c>
      <c r="B592" t="s">
        <v>1312</v>
      </c>
      <c r="C592" t="s">
        <v>3146</v>
      </c>
      <c r="D592" t="s">
        <v>265</v>
      </c>
      <c r="E592">
        <v>8632.1296425276196</v>
      </c>
      <c r="F592">
        <v>74.010000000000005</v>
      </c>
      <c r="G592">
        <v>47.472389677097802</v>
      </c>
      <c r="H592">
        <v>-3.3384934356901201</v>
      </c>
      <c r="I592">
        <v>0.210959577567953</v>
      </c>
      <c r="J592">
        <v>-1.36495911257336</v>
      </c>
      <c r="K592">
        <v>77.007504668134303</v>
      </c>
      <c r="L592">
        <v>67.553382868237094</v>
      </c>
      <c r="M592">
        <v>41.819996851544701</v>
      </c>
      <c r="N592">
        <v>0.78241239643927296</v>
      </c>
      <c r="O592">
        <v>26.199162275368099</v>
      </c>
      <c r="P592">
        <v>86.893939393939306</v>
      </c>
      <c r="Q592">
        <v>0.18788008101703099</v>
      </c>
    </row>
    <row r="593" spans="1:17" x14ac:dyDescent="0.3">
      <c r="A593" t="s">
        <v>1313</v>
      </c>
      <c r="B593" t="s">
        <v>1314</v>
      </c>
      <c r="C593" t="s">
        <v>3146</v>
      </c>
      <c r="D593" t="s">
        <v>1315</v>
      </c>
      <c r="E593">
        <v>8628.7233777931597</v>
      </c>
      <c r="F593">
        <v>271.8</v>
      </c>
      <c r="G593">
        <v>17.981352022740399</v>
      </c>
      <c r="H593">
        <v>10.1788362929389</v>
      </c>
      <c r="I593">
        <v>41.658430805020799</v>
      </c>
      <c r="J593">
        <v>4.4077251334550001</v>
      </c>
      <c r="K593">
        <v>255.41571597966001</v>
      </c>
      <c r="L593">
        <v>224.18080585851001</v>
      </c>
      <c r="M593">
        <v>59.766865433776502</v>
      </c>
      <c r="N593">
        <v>0.34412581058161001</v>
      </c>
      <c r="O593">
        <v>2.02354672553348</v>
      </c>
      <c r="P593">
        <v>60.259433962264097</v>
      </c>
      <c r="Q593">
        <v>8.6387061370739992E-3</v>
      </c>
    </row>
    <row r="594" spans="1:17" x14ac:dyDescent="0.3">
      <c r="A594" t="s">
        <v>1316</v>
      </c>
      <c r="B594" t="s">
        <v>1317</v>
      </c>
      <c r="C594" t="s">
        <v>3153</v>
      </c>
      <c r="D594" t="s">
        <v>1318</v>
      </c>
      <c r="E594">
        <v>8627.7674873095893</v>
      </c>
      <c r="F594">
        <v>694.2</v>
      </c>
      <c r="G594">
        <v>2.37547616609679</v>
      </c>
      <c r="H594">
        <v>15.5847873333517</v>
      </c>
      <c r="I594">
        <v>16.656641565375502</v>
      </c>
      <c r="J594">
        <v>9.5204053963796706</v>
      </c>
      <c r="K594">
        <v>654.05661471669896</v>
      </c>
      <c r="L594">
        <v>598.37287342306399</v>
      </c>
      <c r="M594">
        <v>63.507961200337498</v>
      </c>
      <c r="N594">
        <v>0.635406900475046</v>
      </c>
      <c r="O594">
        <v>10.6885623739556</v>
      </c>
      <c r="P594">
        <v>70.586067084408398</v>
      </c>
      <c r="Q594">
        <v>0.136976796136076</v>
      </c>
    </row>
    <row r="595" spans="1:17" x14ac:dyDescent="0.3">
      <c r="A595" t="s">
        <v>1319</v>
      </c>
      <c r="B595" t="s">
        <v>1320</v>
      </c>
      <c r="C595" t="s">
        <v>3146</v>
      </c>
      <c r="D595" t="s">
        <v>289</v>
      </c>
      <c r="E595">
        <v>8539.0107522743801</v>
      </c>
      <c r="F595">
        <v>1461.8</v>
      </c>
      <c r="G595">
        <v>85.271271602924301</v>
      </c>
      <c r="H595">
        <v>4.2456861644375996</v>
      </c>
      <c r="I595">
        <v>3.86118305873695</v>
      </c>
      <c r="J595">
        <v>-0.94165030495942903</v>
      </c>
      <c r="K595">
        <v>1502.4173016331699</v>
      </c>
      <c r="L595">
        <v>1376.10601755939</v>
      </c>
      <c r="M595">
        <v>38.123698629788599</v>
      </c>
      <c r="N595">
        <v>0.67676476338874703</v>
      </c>
      <c r="O595">
        <v>42.290326994116803</v>
      </c>
      <c r="P595">
        <v>127.552926525529</v>
      </c>
    </row>
    <row r="596" spans="1:17" hidden="1" x14ac:dyDescent="0.3">
      <c r="A596" t="s">
        <v>1321</v>
      </c>
      <c r="B596" t="s">
        <v>1322</v>
      </c>
      <c r="C596" t="s">
        <v>3150</v>
      </c>
      <c r="D596" t="s">
        <v>265</v>
      </c>
      <c r="E596">
        <v>8538.6920332282807</v>
      </c>
      <c r="F596">
        <v>74.11</v>
      </c>
      <c r="G596">
        <v>7.0001715148743404</v>
      </c>
      <c r="H596">
        <v>-9.2681195064448794</v>
      </c>
      <c r="I596">
        <v>18.626382786710298</v>
      </c>
      <c r="J596">
        <v>2.3010591733797598</v>
      </c>
      <c r="K596">
        <v>78.216768607612494</v>
      </c>
      <c r="L596">
        <v>69.376804227959099</v>
      </c>
      <c r="M596">
        <v>24.4318558560493</v>
      </c>
      <c r="N596">
        <v>0.43019580773592597</v>
      </c>
      <c r="O596">
        <v>41.681284576980097</v>
      </c>
      <c r="P596">
        <v>80.535931790499404</v>
      </c>
      <c r="Q596">
        <v>8.4839204723636999E-2</v>
      </c>
    </row>
    <row r="597" spans="1:17" x14ac:dyDescent="0.3">
      <c r="A597" t="s">
        <v>1323</v>
      </c>
      <c r="B597" t="s">
        <v>1324</v>
      </c>
      <c r="C597" t="s">
        <v>3149</v>
      </c>
      <c r="D597" t="s">
        <v>400</v>
      </c>
      <c r="E597">
        <v>8514.5753232909101</v>
      </c>
      <c r="F597">
        <v>103.02</v>
      </c>
      <c r="G597">
        <v>34.245499455439102</v>
      </c>
      <c r="H597">
        <v>31.1247049226812</v>
      </c>
      <c r="I597">
        <v>40.818634981002901</v>
      </c>
      <c r="J597">
        <v>15.5539391138105</v>
      </c>
      <c r="K597">
        <v>89.1200050764363</v>
      </c>
      <c r="L597">
        <v>80.587263444320101</v>
      </c>
      <c r="M597">
        <v>71.840225257301299</v>
      </c>
      <c r="N597">
        <v>2.1686542643122801</v>
      </c>
      <c r="O597">
        <v>4.5136866627839298</v>
      </c>
      <c r="P597">
        <v>66.295399515738396</v>
      </c>
      <c r="Q597">
        <v>9.2676594546024005E-2</v>
      </c>
    </row>
    <row r="598" spans="1:17" x14ac:dyDescent="0.3">
      <c r="A598" t="s">
        <v>1325</v>
      </c>
      <c r="B598" t="s">
        <v>1326</v>
      </c>
      <c r="C598" t="s">
        <v>3147</v>
      </c>
      <c r="D598" t="s">
        <v>105</v>
      </c>
      <c r="E598">
        <v>8429.5516429510099</v>
      </c>
      <c r="F598">
        <v>4191.1499999999996</v>
      </c>
      <c r="G598">
        <v>124.70892626526199</v>
      </c>
      <c r="H598">
        <v>8.8207309769357494</v>
      </c>
      <c r="I598">
        <v>84.476479644709897</v>
      </c>
      <c r="J598">
        <v>-0.86307171902102997</v>
      </c>
      <c r="K598">
        <v>4044.3502274898701</v>
      </c>
      <c r="L598">
        <v>3154.6328040732801</v>
      </c>
      <c r="M598">
        <v>66.667660997175901</v>
      </c>
      <c r="N598">
        <v>0.96178332150872603</v>
      </c>
      <c r="O598">
        <v>7.8462951695835201</v>
      </c>
      <c r="P598">
        <v>160.968244084682</v>
      </c>
      <c r="Q598">
        <v>-6.4525786124819996E-3</v>
      </c>
    </row>
    <row r="599" spans="1:17" hidden="1" x14ac:dyDescent="0.3">
      <c r="A599" t="s">
        <v>1327</v>
      </c>
      <c r="B599" t="s">
        <v>1328</v>
      </c>
      <c r="C599" t="s">
        <v>3150</v>
      </c>
      <c r="D599" t="s">
        <v>57</v>
      </c>
      <c r="E599">
        <v>8417.4381302159509</v>
      </c>
      <c r="F599">
        <v>117.18</v>
      </c>
      <c r="G599">
        <v>254.95045545358599</v>
      </c>
      <c r="H599">
        <v>-20.5649026285448</v>
      </c>
      <c r="I599">
        <v>66.856701935646498</v>
      </c>
      <c r="J599">
        <v>-3.41283869131192</v>
      </c>
      <c r="K599">
        <v>128.03841112803599</v>
      </c>
      <c r="L599">
        <v>94.727671122367198</v>
      </c>
      <c r="M599">
        <v>37.266862023079803</v>
      </c>
      <c r="N599">
        <v>0.44480477524043499</v>
      </c>
      <c r="O599">
        <v>44.435910564942802</v>
      </c>
      <c r="P599">
        <v>285.46052631578902</v>
      </c>
      <c r="Q599">
        <v>0.10452513741396199</v>
      </c>
    </row>
    <row r="600" spans="1:17" x14ac:dyDescent="0.3">
      <c r="A600" t="s">
        <v>1329</v>
      </c>
      <c r="B600" t="s">
        <v>1330</v>
      </c>
      <c r="C600" t="s">
        <v>3146</v>
      </c>
      <c r="D600" t="s">
        <v>470</v>
      </c>
      <c r="E600">
        <v>8384.4480803241204</v>
      </c>
      <c r="F600">
        <v>638.75</v>
      </c>
      <c r="G600">
        <v>-37.918098863719699</v>
      </c>
      <c r="H600">
        <v>2.6066266695200202</v>
      </c>
      <c r="I600">
        <v>-34.784296697922102</v>
      </c>
      <c r="J600">
        <v>6.6826859344682301</v>
      </c>
      <c r="K600">
        <v>627.55211701724602</v>
      </c>
      <c r="L600">
        <v>691.21364381025899</v>
      </c>
      <c r="M600">
        <v>66.492044012820102</v>
      </c>
      <c r="N600">
        <v>0.99940274145765695</v>
      </c>
      <c r="O600">
        <v>71.741682974559694</v>
      </c>
      <c r="P600">
        <v>12.7537511032656</v>
      </c>
      <c r="Q600">
        <v>0.105289981638855</v>
      </c>
    </row>
    <row r="601" spans="1:17" hidden="1" x14ac:dyDescent="0.3">
      <c r="A601" t="s">
        <v>1331</v>
      </c>
      <c r="B601" t="s">
        <v>1332</v>
      </c>
      <c r="C601" t="s">
        <v>3150</v>
      </c>
      <c r="D601" t="s">
        <v>742</v>
      </c>
      <c r="E601">
        <v>8375.5088797930002</v>
      </c>
      <c r="F601">
        <v>257.01</v>
      </c>
      <c r="G601">
        <v>1.51144566646085</v>
      </c>
      <c r="H601">
        <v>-0.590201245589419</v>
      </c>
      <c r="I601">
        <v>0.86985983038338799</v>
      </c>
      <c r="J601">
        <v>-1.0163072060276599</v>
      </c>
      <c r="K601">
        <v>261.89403054073398</v>
      </c>
      <c r="L601">
        <v>247.06572851152501</v>
      </c>
      <c r="M601">
        <v>59.785019392106697</v>
      </c>
      <c r="N601">
        <v>0.79963205752709199</v>
      </c>
      <c r="O601">
        <v>7.8751799540873897</v>
      </c>
      <c r="P601">
        <v>29.573985379379799</v>
      </c>
      <c r="Q601">
        <v>1.1816369177710001E-3</v>
      </c>
    </row>
    <row r="602" spans="1:17" hidden="1" x14ac:dyDescent="0.3">
      <c r="A602" t="s">
        <v>1333</v>
      </c>
      <c r="B602" t="s">
        <v>1334</v>
      </c>
      <c r="C602" t="s">
        <v>3150</v>
      </c>
      <c r="D602" t="s">
        <v>244</v>
      </c>
      <c r="E602">
        <v>8371.1510717182791</v>
      </c>
      <c r="F602">
        <v>1638.15</v>
      </c>
      <c r="G602">
        <v>2108.3915315427198</v>
      </c>
      <c r="H602">
        <v>18.075525359300599</v>
      </c>
      <c r="I602">
        <v>95.688301203772795</v>
      </c>
      <c r="J602">
        <v>-0.64921168799383999</v>
      </c>
      <c r="K602">
        <v>1507.21370042586</v>
      </c>
      <c r="L602">
        <v>1013.64606172299</v>
      </c>
      <c r="M602">
        <v>48.097809841552902</v>
      </c>
      <c r="N602">
        <v>0.76349678300428603</v>
      </c>
      <c r="O602">
        <v>15.9814424808472</v>
      </c>
    </row>
    <row r="603" spans="1:17" hidden="1" x14ac:dyDescent="0.3">
      <c r="A603" t="s">
        <v>1335</v>
      </c>
      <c r="B603" t="s">
        <v>1336</v>
      </c>
      <c r="C603" t="s">
        <v>3150</v>
      </c>
      <c r="D603" t="s">
        <v>1337</v>
      </c>
      <c r="E603">
        <v>8369.7008711939998</v>
      </c>
      <c r="F603">
        <v>1230.3900000000001</v>
      </c>
      <c r="K603">
        <v>1221.0284065276701</v>
      </c>
      <c r="L603">
        <v>1201.49851616978</v>
      </c>
      <c r="M603">
        <v>68.273684852772604</v>
      </c>
      <c r="N603">
        <v>1</v>
      </c>
      <c r="Q603">
        <v>-6.1080809493942997E-2</v>
      </c>
    </row>
    <row r="604" spans="1:17" x14ac:dyDescent="0.3">
      <c r="A604" t="s">
        <v>1338</v>
      </c>
      <c r="B604" t="s">
        <v>1339</v>
      </c>
      <c r="C604" t="s">
        <v>3138</v>
      </c>
      <c r="D604" t="s">
        <v>46</v>
      </c>
      <c r="E604">
        <v>8350.7801237490494</v>
      </c>
      <c r="F604">
        <v>300.75</v>
      </c>
      <c r="G604">
        <v>-14.969300498399701</v>
      </c>
      <c r="H604">
        <v>-8.0023259846350907</v>
      </c>
      <c r="I604">
        <v>5.0589057537262896</v>
      </c>
      <c r="J604">
        <v>1.7265789486271701</v>
      </c>
      <c r="K604">
        <v>320.33386900309398</v>
      </c>
      <c r="L604">
        <v>312.211685083985</v>
      </c>
      <c r="M604">
        <v>36.134221926743102</v>
      </c>
      <c r="N604">
        <v>0.56335171832776798</v>
      </c>
      <c r="O604">
        <v>38.121363258520297</v>
      </c>
      <c r="P604">
        <v>27.032734952481501</v>
      </c>
      <c r="Q604">
        <v>-2.5284416897353001E-2</v>
      </c>
    </row>
    <row r="605" spans="1:17" x14ac:dyDescent="0.3">
      <c r="A605" t="s">
        <v>1340</v>
      </c>
      <c r="B605" t="s">
        <v>1341</v>
      </c>
      <c r="C605" t="s">
        <v>3146</v>
      </c>
      <c r="D605" t="s">
        <v>244</v>
      </c>
      <c r="E605">
        <v>8340.5334416690803</v>
      </c>
      <c r="F605">
        <v>443.05</v>
      </c>
      <c r="G605">
        <v>6.1286711244282301</v>
      </c>
      <c r="H605">
        <v>-76.711494386709802</v>
      </c>
      <c r="I605">
        <v>-12.9263001139712</v>
      </c>
      <c r="J605">
        <v>-0.18604119677556899</v>
      </c>
      <c r="K605">
        <v>448.221544462542</v>
      </c>
      <c r="L605">
        <v>417.87582264730599</v>
      </c>
      <c r="M605">
        <v>39.476745310330699</v>
      </c>
      <c r="N605">
        <v>0.39850023573430599</v>
      </c>
      <c r="O605">
        <v>23.8234962193883</v>
      </c>
      <c r="P605">
        <v>42.551480051479999</v>
      </c>
      <c r="Q605">
        <v>1.4185192589590001E-3</v>
      </c>
    </row>
    <row r="606" spans="1:17" x14ac:dyDescent="0.3">
      <c r="A606" t="s">
        <v>1342</v>
      </c>
      <c r="B606" t="s">
        <v>1343</v>
      </c>
      <c r="C606" t="s">
        <v>3149</v>
      </c>
      <c r="D606" t="s">
        <v>400</v>
      </c>
      <c r="E606">
        <v>8326.6968017441304</v>
      </c>
      <c r="F606">
        <v>209.72</v>
      </c>
      <c r="G606">
        <v>-22.311708671322702</v>
      </c>
      <c r="H606">
        <v>1.4206388724733101</v>
      </c>
      <c r="I606">
        <v>-22.542609247497602</v>
      </c>
      <c r="J606">
        <v>2.7089695284216302</v>
      </c>
      <c r="K606">
        <v>216.496867344669</v>
      </c>
      <c r="L606">
        <v>221.66874058481301</v>
      </c>
      <c r="M606">
        <v>55.095079113252403</v>
      </c>
      <c r="N606">
        <v>0.66985382162317797</v>
      </c>
      <c r="O606">
        <v>53.657257295441497</v>
      </c>
      <c r="P606">
        <v>17.096594081518699</v>
      </c>
      <c r="Q606">
        <v>4.7385880644732002E-2</v>
      </c>
    </row>
    <row r="607" spans="1:17" hidden="1" x14ac:dyDescent="0.3">
      <c r="A607" t="s">
        <v>1344</v>
      </c>
      <c r="B607" t="s">
        <v>1345</v>
      </c>
      <c r="C607" t="s">
        <v>3150</v>
      </c>
      <c r="D607" t="s">
        <v>114</v>
      </c>
      <c r="E607">
        <v>8313.9119895434105</v>
      </c>
      <c r="F607">
        <v>2620</v>
      </c>
      <c r="G607">
        <v>-40.178812783797497</v>
      </c>
      <c r="H607">
        <v>3.1693738628116499</v>
      </c>
      <c r="I607">
        <v>-11.875171045169999</v>
      </c>
      <c r="J607">
        <v>-1.6479327741974701</v>
      </c>
      <c r="K607">
        <v>2642.67233625991</v>
      </c>
      <c r="L607">
        <v>2682.1781940709002</v>
      </c>
      <c r="M607">
        <v>48.515509421153297</v>
      </c>
      <c r="N607">
        <v>1.51341828865093</v>
      </c>
      <c r="O607">
        <v>18.244274809160299</v>
      </c>
      <c r="P607">
        <v>11.5368241805023</v>
      </c>
      <c r="Q607">
        <v>2.7443891437970002E-3</v>
      </c>
    </row>
    <row r="608" spans="1:17" x14ac:dyDescent="0.3">
      <c r="A608" t="s">
        <v>1346</v>
      </c>
      <c r="B608" t="s">
        <v>1347</v>
      </c>
      <c r="C608" t="s">
        <v>3144</v>
      </c>
      <c r="D608" t="s">
        <v>438</v>
      </c>
      <c r="E608">
        <v>8293.6350886740602</v>
      </c>
      <c r="F608">
        <v>189.23</v>
      </c>
      <c r="G608">
        <v>-38.647000525972501</v>
      </c>
      <c r="H608">
        <v>-1.5984945216528299</v>
      </c>
      <c r="I608">
        <v>-0.87980834894065296</v>
      </c>
      <c r="J608">
        <v>4.7916639895403401</v>
      </c>
      <c r="K608">
        <v>190.339913691493</v>
      </c>
      <c r="L608">
        <v>192.08021485955501</v>
      </c>
      <c r="M608">
        <v>51.687637699980499</v>
      </c>
      <c r="N608">
        <v>0.29831859903707603</v>
      </c>
      <c r="O608">
        <v>18.321619193573898</v>
      </c>
      <c r="P608">
        <v>30.503448275861999</v>
      </c>
    </row>
    <row r="609" spans="1:17" hidden="1" x14ac:dyDescent="0.3">
      <c r="A609" t="s">
        <v>1348</v>
      </c>
      <c r="B609" t="s">
        <v>1349</v>
      </c>
      <c r="C609" t="s">
        <v>3150</v>
      </c>
      <c r="D609" t="s">
        <v>438</v>
      </c>
      <c r="E609">
        <v>8269.0554525971893</v>
      </c>
      <c r="F609">
        <v>1083</v>
      </c>
      <c r="G609">
        <v>8.0731020874645498</v>
      </c>
      <c r="H609">
        <v>5.8367316640021301</v>
      </c>
      <c r="I609">
        <v>16.380569342121699</v>
      </c>
      <c r="J609">
        <v>4.0496965044401998</v>
      </c>
      <c r="K609">
        <v>1052.28210842361</v>
      </c>
      <c r="L609">
        <v>959.47295384765096</v>
      </c>
      <c r="M609">
        <v>60.182318765022998</v>
      </c>
      <c r="N609">
        <v>1.13390353215963</v>
      </c>
      <c r="O609">
        <v>14.312096029547501</v>
      </c>
      <c r="P609">
        <v>42.941991684814802</v>
      </c>
      <c r="Q609">
        <v>2.5132434595650999E-2</v>
      </c>
    </row>
    <row r="610" spans="1:17" x14ac:dyDescent="0.3">
      <c r="A610" t="s">
        <v>1350</v>
      </c>
      <c r="B610" t="s">
        <v>1351</v>
      </c>
      <c r="C610" t="s">
        <v>3139</v>
      </c>
      <c r="D610" t="s">
        <v>51</v>
      </c>
      <c r="E610">
        <v>8253.1540686287699</v>
      </c>
      <c r="F610">
        <v>842.75</v>
      </c>
      <c r="G610">
        <v>110.91785446138201</v>
      </c>
      <c r="H610">
        <v>9.2545476064702896</v>
      </c>
      <c r="I610">
        <v>44.506595955669901</v>
      </c>
      <c r="J610">
        <v>4.1119737133552103</v>
      </c>
      <c r="K610">
        <v>803.92462956462396</v>
      </c>
      <c r="L610">
        <v>632.45807821926303</v>
      </c>
      <c r="M610">
        <v>57.628332186319597</v>
      </c>
      <c r="N610">
        <v>0.50462928162096599</v>
      </c>
      <c r="O610">
        <v>13.8534559477899</v>
      </c>
      <c r="P610">
        <v>169.12022992176199</v>
      </c>
      <c r="Q610">
        <v>3.0846711870877001E-2</v>
      </c>
    </row>
    <row r="611" spans="1:17" hidden="1" x14ac:dyDescent="0.3">
      <c r="A611" t="s">
        <v>1352</v>
      </c>
      <c r="B611" t="s">
        <v>1353</v>
      </c>
      <c r="C611" t="s">
        <v>3150</v>
      </c>
      <c r="D611" t="s">
        <v>46</v>
      </c>
      <c r="E611">
        <v>8209.5701779160008</v>
      </c>
      <c r="F611">
        <v>759.25</v>
      </c>
      <c r="G611">
        <v>187.83706600462801</v>
      </c>
      <c r="H611">
        <v>0.466825141454079</v>
      </c>
      <c r="I611">
        <v>160.862755311397</v>
      </c>
      <c r="J611">
        <v>0.60765581674654301</v>
      </c>
      <c r="K611">
        <v>725.71753298356305</v>
      </c>
      <c r="L611">
        <v>494.88822349758999</v>
      </c>
      <c r="M611">
        <v>45.540116036394302</v>
      </c>
      <c r="N611">
        <v>0.70595077681155405</v>
      </c>
      <c r="O611">
        <v>16.819229502798802</v>
      </c>
      <c r="P611">
        <v>391.26496279521098</v>
      </c>
    </row>
    <row r="612" spans="1:17" x14ac:dyDescent="0.3">
      <c r="A612" t="s">
        <v>1354</v>
      </c>
      <c r="B612" t="s">
        <v>1355</v>
      </c>
      <c r="C612" t="s">
        <v>3139</v>
      </c>
      <c r="D612" t="s">
        <v>51</v>
      </c>
      <c r="E612">
        <v>8199.5919702537394</v>
      </c>
      <c r="F612">
        <v>479.2</v>
      </c>
      <c r="G612">
        <v>-12.0739334021009</v>
      </c>
      <c r="H612">
        <v>-1.7350096869640399</v>
      </c>
      <c r="I612">
        <v>18.5206288162357</v>
      </c>
      <c r="J612">
        <v>-4.0211466476354198</v>
      </c>
      <c r="K612">
        <v>490.69685229853098</v>
      </c>
      <c r="L612">
        <v>431.68324929030098</v>
      </c>
      <c r="M612">
        <v>40.400179256607899</v>
      </c>
      <c r="N612">
        <v>0.35913447020913303</v>
      </c>
      <c r="O612">
        <v>15.473706176961599</v>
      </c>
      <c r="P612">
        <v>49.984350547730799</v>
      </c>
    </row>
    <row r="613" spans="1:17" x14ac:dyDescent="0.3">
      <c r="A613" t="s">
        <v>1356</v>
      </c>
      <c r="B613" t="s">
        <v>1357</v>
      </c>
      <c r="C613" t="s">
        <v>3135</v>
      </c>
      <c r="D613" t="s">
        <v>24</v>
      </c>
      <c r="E613">
        <v>8194.8260864659896</v>
      </c>
      <c r="F613">
        <v>218.96</v>
      </c>
      <c r="G613">
        <v>-34.697154762208399</v>
      </c>
      <c r="H613">
        <v>-2.8370221205674002</v>
      </c>
      <c r="I613">
        <v>-13.5843641304195</v>
      </c>
      <c r="J613">
        <v>2.8859130795427101</v>
      </c>
      <c r="K613">
        <v>222.362086719546</v>
      </c>
      <c r="L613">
        <v>222.919657767648</v>
      </c>
      <c r="M613">
        <v>46.381429904492599</v>
      </c>
      <c r="N613">
        <v>0.69592419331438005</v>
      </c>
      <c r="O613">
        <v>30.868651808549401</v>
      </c>
      <c r="P613">
        <v>14.0416666666666</v>
      </c>
      <c r="Q613">
        <v>0.11853453633541</v>
      </c>
    </row>
    <row r="614" spans="1:17" hidden="1" x14ac:dyDescent="0.3">
      <c r="A614" t="s">
        <v>1358</v>
      </c>
      <c r="B614" t="s">
        <v>1359</v>
      </c>
      <c r="C614" t="s">
        <v>3150</v>
      </c>
      <c r="D614" t="s">
        <v>277</v>
      </c>
      <c r="E614">
        <v>8190.1287018016401</v>
      </c>
      <c r="F614">
        <v>500.35</v>
      </c>
      <c r="G614">
        <v>69.113868307402299</v>
      </c>
      <c r="H614">
        <v>2.68438105902456</v>
      </c>
      <c r="I614">
        <v>109.60038277747699</v>
      </c>
      <c r="J614">
        <v>2.09958374978669</v>
      </c>
      <c r="K614">
        <v>482.37788986605102</v>
      </c>
      <c r="L614">
        <v>384.98879854997602</v>
      </c>
      <c r="M614">
        <v>54.1011153113337</v>
      </c>
      <c r="N614">
        <v>0.90000611640471995</v>
      </c>
      <c r="O614">
        <v>16.7182971919656</v>
      </c>
      <c r="P614">
        <v>138.48903717826499</v>
      </c>
      <c r="Q614">
        <v>8.5165341716509996E-2</v>
      </c>
    </row>
    <row r="615" spans="1:17" x14ac:dyDescent="0.3">
      <c r="A615" t="s">
        <v>1360</v>
      </c>
      <c r="B615" t="s">
        <v>1361</v>
      </c>
      <c r="C615" t="s">
        <v>3138</v>
      </c>
      <c r="D615" t="s">
        <v>46</v>
      </c>
      <c r="E615">
        <v>8159.9491710454604</v>
      </c>
      <c r="F615">
        <v>324.10000000000002</v>
      </c>
      <c r="G615">
        <v>-27.867149809093199</v>
      </c>
      <c r="H615">
        <v>-23.3251898577209</v>
      </c>
      <c r="I615">
        <v>-34.572090546910196</v>
      </c>
      <c r="J615">
        <v>-2.0582116360940601</v>
      </c>
      <c r="K615">
        <v>411.30555708349999</v>
      </c>
      <c r="L615">
        <v>430.60799000590202</v>
      </c>
      <c r="M615">
        <v>22.015429592322</v>
      </c>
      <c r="N615">
        <v>2.3487854561816399</v>
      </c>
      <c r="O615">
        <v>77.352668929342698</v>
      </c>
      <c r="P615">
        <v>8.3946488294314392</v>
      </c>
      <c r="Q615">
        <v>-2.133423953079E-2</v>
      </c>
    </row>
    <row r="616" spans="1:17" x14ac:dyDescent="0.3">
      <c r="A616" t="s">
        <v>1362</v>
      </c>
      <c r="B616" t="s">
        <v>1363</v>
      </c>
      <c r="C616" t="s">
        <v>3143</v>
      </c>
      <c r="D616" t="s">
        <v>75</v>
      </c>
      <c r="E616">
        <v>8143.6072740705904</v>
      </c>
      <c r="F616">
        <v>211.83</v>
      </c>
      <c r="G616">
        <v>10.0542447698994</v>
      </c>
      <c r="H616">
        <v>5.9099777965643501</v>
      </c>
      <c r="I616">
        <v>-18.8864989011735</v>
      </c>
      <c r="J616">
        <v>-0.44639440314279799</v>
      </c>
      <c r="K616">
        <v>208.42320575853</v>
      </c>
      <c r="L616">
        <v>203.64538781336799</v>
      </c>
      <c r="M616">
        <v>43.761070213554603</v>
      </c>
      <c r="N616">
        <v>0.68187731679677299</v>
      </c>
      <c r="O616">
        <v>20.851626304111701</v>
      </c>
      <c r="P616">
        <v>38.677577741407497</v>
      </c>
      <c r="Q616">
        <v>8.2054828567589E-2</v>
      </c>
    </row>
    <row r="617" spans="1:17" x14ac:dyDescent="0.3">
      <c r="A617" t="s">
        <v>1364</v>
      </c>
      <c r="B617" t="s">
        <v>1365</v>
      </c>
      <c r="C617" t="s">
        <v>3135</v>
      </c>
      <c r="D617" t="s">
        <v>502</v>
      </c>
      <c r="E617">
        <v>8139.9359280404997</v>
      </c>
      <c r="F617">
        <v>252.15</v>
      </c>
      <c r="G617">
        <v>-19.3989897508519</v>
      </c>
      <c r="H617">
        <v>-10.654905256977701</v>
      </c>
      <c r="I617">
        <v>8.8138818664424008</v>
      </c>
      <c r="J617">
        <v>-3.9011052154246801</v>
      </c>
      <c r="K617">
        <v>264.444235698196</v>
      </c>
      <c r="L617">
        <v>243.958082097589</v>
      </c>
      <c r="M617">
        <v>31.818456608906899</v>
      </c>
      <c r="N617">
        <v>0.70425459866047102</v>
      </c>
      <c r="O617">
        <v>18.024985127899999</v>
      </c>
      <c r="P617">
        <v>25.074404761904699</v>
      </c>
      <c r="Q617">
        <v>4.3454944874756998E-2</v>
      </c>
    </row>
    <row r="618" spans="1:17" x14ac:dyDescent="0.3">
      <c r="A618" t="s">
        <v>1366</v>
      </c>
      <c r="B618" t="s">
        <v>1367</v>
      </c>
      <c r="C618" t="s">
        <v>3148</v>
      </c>
      <c r="D618" t="s">
        <v>139</v>
      </c>
      <c r="E618">
        <v>8093.7425470462404</v>
      </c>
      <c r="F618">
        <v>558.45000000000005</v>
      </c>
      <c r="G618">
        <v>0.86253232863734997</v>
      </c>
      <c r="H618">
        <v>0.59620331471669996</v>
      </c>
      <c r="I618">
        <v>21.439097155597999</v>
      </c>
      <c r="J618">
        <v>-0.34782521212874301</v>
      </c>
      <c r="K618">
        <v>566.98094245547998</v>
      </c>
      <c r="L618">
        <v>523.05382693864306</v>
      </c>
      <c r="M618">
        <v>39.5567689408796</v>
      </c>
      <c r="N618">
        <v>0.298311677414065</v>
      </c>
      <c r="O618">
        <v>25.167875369325799</v>
      </c>
      <c r="P618">
        <v>46.9411919484278</v>
      </c>
      <c r="Q618">
        <v>1.8930508614019999E-3</v>
      </c>
    </row>
    <row r="619" spans="1:17" x14ac:dyDescent="0.3">
      <c r="A619" t="s">
        <v>1368</v>
      </c>
      <c r="B619" t="s">
        <v>1369</v>
      </c>
      <c r="C619" t="s">
        <v>3139</v>
      </c>
      <c r="D619" t="s">
        <v>51</v>
      </c>
      <c r="E619">
        <v>8092.9604405379196</v>
      </c>
      <c r="F619">
        <v>1971.5</v>
      </c>
      <c r="G619">
        <v>42.149516307701496</v>
      </c>
      <c r="H619">
        <v>18.553792782116599</v>
      </c>
      <c r="I619">
        <v>54.7116957640769</v>
      </c>
      <c r="J619">
        <v>28.7796752829674</v>
      </c>
      <c r="K619">
        <v>1593.6461269428701</v>
      </c>
      <c r="L619">
        <v>1368.0490938538701</v>
      </c>
      <c r="M619">
        <v>78.878061105314103</v>
      </c>
      <c r="N619">
        <v>1.7915755492106</v>
      </c>
      <c r="O619">
        <v>1.8006593963986799</v>
      </c>
      <c r="P619">
        <v>96.276569266762806</v>
      </c>
      <c r="Q619">
        <v>6.3789463863270002E-2</v>
      </c>
    </row>
    <row r="620" spans="1:17" x14ac:dyDescent="0.3">
      <c r="A620" t="s">
        <v>1370</v>
      </c>
      <c r="B620" t="s">
        <v>1371</v>
      </c>
      <c r="C620" t="s">
        <v>3135</v>
      </c>
      <c r="D620" t="s">
        <v>21</v>
      </c>
      <c r="E620">
        <v>8084.3052001481901</v>
      </c>
      <c r="F620">
        <v>29.23</v>
      </c>
      <c r="G620">
        <v>33.863323200994699</v>
      </c>
      <c r="H620">
        <v>8.6469525042493807</v>
      </c>
      <c r="I620">
        <v>-17.175613589212499</v>
      </c>
      <c r="J620">
        <v>5.9607210537412803</v>
      </c>
      <c r="K620">
        <v>28.6179864588565</v>
      </c>
      <c r="L620">
        <v>28.099832040598098</v>
      </c>
      <c r="M620">
        <v>51.452136406137903</v>
      </c>
      <c r="N620">
        <v>0.40238137576321797</v>
      </c>
      <c r="O620">
        <v>38.565834061202096</v>
      </c>
      <c r="P620">
        <v>63.145432868672003</v>
      </c>
      <c r="Q620">
        <v>2.7750948691360001E-2</v>
      </c>
    </row>
    <row r="621" spans="1:17" x14ac:dyDescent="0.3">
      <c r="A621" t="s">
        <v>1372</v>
      </c>
      <c r="B621" t="s">
        <v>1373</v>
      </c>
      <c r="C621" t="s">
        <v>3149</v>
      </c>
      <c r="D621" t="s">
        <v>473</v>
      </c>
      <c r="E621">
        <v>8056.2276436474704</v>
      </c>
      <c r="F621">
        <v>735.05</v>
      </c>
      <c r="G621">
        <v>-45.228800170297902</v>
      </c>
      <c r="H621">
        <v>4.9675970380170602</v>
      </c>
      <c r="I621">
        <v>-19.572617279476599</v>
      </c>
      <c r="J621">
        <v>4.6134034527745396</v>
      </c>
      <c r="K621">
        <v>742.20963837844897</v>
      </c>
      <c r="L621">
        <v>805.420541533049</v>
      </c>
      <c r="M621">
        <v>59.048883991675297</v>
      </c>
      <c r="N621">
        <v>0.88584149123911804</v>
      </c>
      <c r="O621">
        <v>50.506768247057998</v>
      </c>
      <c r="P621">
        <v>9.2523781212841794</v>
      </c>
      <c r="Q621">
        <v>-3.9946129868427001E-2</v>
      </c>
    </row>
    <row r="622" spans="1:17" hidden="1" x14ac:dyDescent="0.3">
      <c r="A622" t="s">
        <v>1374</v>
      </c>
      <c r="B622" t="s">
        <v>1375</v>
      </c>
      <c r="C622" t="s">
        <v>3150</v>
      </c>
      <c r="D622" t="s">
        <v>580</v>
      </c>
      <c r="E622">
        <v>8026.3110566790801</v>
      </c>
      <c r="F622">
        <v>4014.75</v>
      </c>
      <c r="G622">
        <v>-2.4316905244294702</v>
      </c>
      <c r="H622">
        <v>4.8717922384117696</v>
      </c>
      <c r="I622">
        <v>17.854486696361601</v>
      </c>
      <c r="J622">
        <v>-0.63813760663109698</v>
      </c>
      <c r="K622">
        <v>3940.1806248796602</v>
      </c>
      <c r="L622">
        <v>3693.2885324542599</v>
      </c>
      <c r="M622">
        <v>46.475420740313098</v>
      </c>
      <c r="N622">
        <v>0.78987125823923399</v>
      </c>
      <c r="O622">
        <v>11.538701039915299</v>
      </c>
      <c r="P622">
        <v>30.416774948024901</v>
      </c>
      <c r="Q622">
        <v>-2.2567559845855002E-2</v>
      </c>
    </row>
    <row r="623" spans="1:17" x14ac:dyDescent="0.3">
      <c r="A623" t="s">
        <v>1376</v>
      </c>
      <c r="B623" t="s">
        <v>1377</v>
      </c>
      <c r="C623" t="s">
        <v>3137</v>
      </c>
      <c r="D623" t="s">
        <v>373</v>
      </c>
      <c r="E623">
        <v>8010.7948496755298</v>
      </c>
      <c r="F623">
        <v>591.45000000000005</v>
      </c>
      <c r="G623">
        <v>20.038311644742599</v>
      </c>
      <c r="H623">
        <v>-1.4905378939505101</v>
      </c>
      <c r="I623">
        <v>-1.5616517010427999</v>
      </c>
      <c r="J623">
        <v>1.95442898204147</v>
      </c>
      <c r="K623">
        <v>621.38398955769105</v>
      </c>
      <c r="L623">
        <v>582.09785529629198</v>
      </c>
      <c r="M623">
        <v>45.854265215762197</v>
      </c>
      <c r="N623">
        <v>0.22125022057972099</v>
      </c>
      <c r="O623">
        <v>34.077267731845403</v>
      </c>
      <c r="P623">
        <v>53.007372914241301</v>
      </c>
      <c r="Q623">
        <v>-1.1575269065876E-2</v>
      </c>
    </row>
    <row r="624" spans="1:17" hidden="1" x14ac:dyDescent="0.3">
      <c r="A624" t="s">
        <v>1378</v>
      </c>
      <c r="B624" t="s">
        <v>1379</v>
      </c>
      <c r="C624" t="s">
        <v>3150</v>
      </c>
      <c r="D624" t="s">
        <v>580</v>
      </c>
      <c r="E624">
        <v>7981.8735116596499</v>
      </c>
      <c r="F624">
        <v>563.6</v>
      </c>
      <c r="G624">
        <v>-32.634998150915997</v>
      </c>
      <c r="H624">
        <v>14.722228842738801</v>
      </c>
      <c r="I624">
        <v>13.386989933072201</v>
      </c>
      <c r="J624">
        <v>16.224297096617999</v>
      </c>
      <c r="K624">
        <v>525.68948696255097</v>
      </c>
      <c r="L624">
        <v>512.932126948313</v>
      </c>
      <c r="M624">
        <v>68.395892089669005</v>
      </c>
      <c r="N624">
        <v>0.50672189508571497</v>
      </c>
      <c r="O624">
        <v>18.168914123491799</v>
      </c>
      <c r="P624">
        <v>42.7919939194324</v>
      </c>
      <c r="Q624">
        <v>6.7323721494829999E-2</v>
      </c>
    </row>
    <row r="625" spans="1:17" x14ac:dyDescent="0.3">
      <c r="A625" t="s">
        <v>1380</v>
      </c>
      <c r="B625" t="s">
        <v>1381</v>
      </c>
      <c r="C625" t="s">
        <v>3149</v>
      </c>
      <c r="D625" t="s">
        <v>284</v>
      </c>
      <c r="E625">
        <v>7971.0094607112997</v>
      </c>
      <c r="F625">
        <v>649.70000000000005</v>
      </c>
      <c r="G625">
        <v>-9.5835768580807095</v>
      </c>
      <c r="H625">
        <v>-4.77843635975798</v>
      </c>
      <c r="I625">
        <v>-5.9709395148066902</v>
      </c>
      <c r="J625">
        <v>4.9072540884239899</v>
      </c>
      <c r="K625">
        <v>677.67452524403097</v>
      </c>
      <c r="L625">
        <v>671.93719170546603</v>
      </c>
      <c r="M625">
        <v>48.230290580901404</v>
      </c>
      <c r="N625">
        <v>1.3704319533736999</v>
      </c>
      <c r="O625">
        <v>28.936432199476599</v>
      </c>
      <c r="P625">
        <v>27.379668659935302</v>
      </c>
    </row>
    <row r="626" spans="1:17" x14ac:dyDescent="0.3">
      <c r="A626" t="s">
        <v>1382</v>
      </c>
      <c r="B626" t="s">
        <v>1383</v>
      </c>
      <c r="C626" t="s">
        <v>3147</v>
      </c>
      <c r="D626" t="s">
        <v>128</v>
      </c>
      <c r="E626">
        <v>7965.0037681610002</v>
      </c>
      <c r="F626">
        <v>679.25</v>
      </c>
      <c r="G626">
        <v>-42.716726917447403</v>
      </c>
      <c r="H626">
        <v>5.4569482565419598</v>
      </c>
      <c r="I626">
        <v>-7.8923080379527297</v>
      </c>
      <c r="J626">
        <v>-2.0538334563024798</v>
      </c>
      <c r="K626">
        <v>671.588449740378</v>
      </c>
      <c r="L626">
        <v>692.76001883008701</v>
      </c>
      <c r="M626">
        <v>24.411430905446501</v>
      </c>
      <c r="N626">
        <v>0.25267730854564602</v>
      </c>
      <c r="O626">
        <v>24.990798675009099</v>
      </c>
      <c r="P626">
        <v>13.4731039091212</v>
      </c>
      <c r="Q626">
        <v>-0.102236944107718</v>
      </c>
    </row>
    <row r="627" spans="1:17" x14ac:dyDescent="0.3">
      <c r="A627" t="s">
        <v>1384</v>
      </c>
      <c r="B627" t="s">
        <v>1385</v>
      </c>
      <c r="C627" t="s">
        <v>3135</v>
      </c>
      <c r="D627" t="s">
        <v>24</v>
      </c>
      <c r="E627">
        <v>7957.9255944596798</v>
      </c>
      <c r="F627">
        <v>70.98</v>
      </c>
      <c r="G627">
        <v>-52.959008543428801</v>
      </c>
      <c r="H627">
        <v>-3.9054018612339498</v>
      </c>
      <c r="I627">
        <v>-32.802508590669198</v>
      </c>
      <c r="J627">
        <v>-1.1648160556971501</v>
      </c>
      <c r="K627">
        <v>76.341924467742999</v>
      </c>
      <c r="L627">
        <v>86.278736122485398</v>
      </c>
      <c r="M627">
        <v>47.4035315710818</v>
      </c>
      <c r="N627">
        <v>0.77108401737265397</v>
      </c>
      <c r="O627">
        <v>64.1307410538179</v>
      </c>
      <c r="P627">
        <v>8.2012195121951397</v>
      </c>
      <c r="Q627">
        <v>-7.9655634522309993E-3</v>
      </c>
    </row>
    <row r="628" spans="1:17" x14ac:dyDescent="0.3">
      <c r="A628" t="s">
        <v>1386</v>
      </c>
      <c r="B628" t="s">
        <v>1387</v>
      </c>
      <c r="C628" t="s">
        <v>3141</v>
      </c>
      <c r="D628" t="s">
        <v>202</v>
      </c>
      <c r="E628">
        <v>7927.0585039951002</v>
      </c>
      <c r="F628">
        <v>525.25</v>
      </c>
      <c r="G628">
        <v>-13.2196077208147</v>
      </c>
      <c r="H628">
        <v>-5.9574245697875803</v>
      </c>
      <c r="I628">
        <v>-9.0646898169307608</v>
      </c>
      <c r="J628">
        <v>-2.5403931984362198</v>
      </c>
      <c r="K628">
        <v>561.02620791146501</v>
      </c>
      <c r="L628">
        <v>551.68154202721905</v>
      </c>
      <c r="M628">
        <v>36.825268821834598</v>
      </c>
      <c r="N628">
        <v>0.49299972046711998</v>
      </c>
      <c r="O628">
        <v>34.754878629224102</v>
      </c>
      <c r="P628">
        <v>21.304849884526501</v>
      </c>
      <c r="Q628">
        <v>6.1686029455759003E-2</v>
      </c>
    </row>
    <row r="629" spans="1:17" hidden="1" x14ac:dyDescent="0.3">
      <c r="A629" t="s">
        <v>1388</v>
      </c>
      <c r="B629" t="s">
        <v>1389</v>
      </c>
      <c r="C629" t="s">
        <v>3150</v>
      </c>
      <c r="D629" t="s">
        <v>1390</v>
      </c>
      <c r="E629">
        <v>7911.9760050371096</v>
      </c>
      <c r="F629">
        <v>3872</v>
      </c>
      <c r="G629">
        <v>599.96566176171598</v>
      </c>
      <c r="H629">
        <v>17.2357067363927</v>
      </c>
      <c r="I629">
        <v>126.319307998997</v>
      </c>
      <c r="J629">
        <v>6.8922786829375999</v>
      </c>
      <c r="K629">
        <v>3501.2695545899401</v>
      </c>
      <c r="L629">
        <v>2600.3542491275798</v>
      </c>
      <c r="M629">
        <v>52.223115005783797</v>
      </c>
      <c r="N629">
        <v>0.831348928421347</v>
      </c>
      <c r="O629">
        <v>2.7853822314049599</v>
      </c>
      <c r="P629">
        <v>644.61538461538396</v>
      </c>
      <c r="Q629">
        <v>0.36667135018177999</v>
      </c>
    </row>
    <row r="630" spans="1:17" hidden="1" x14ac:dyDescent="0.3">
      <c r="A630" t="s">
        <v>1391</v>
      </c>
      <c r="B630" t="s">
        <v>1392</v>
      </c>
      <c r="C630" t="s">
        <v>3150</v>
      </c>
      <c r="D630" t="s">
        <v>166</v>
      </c>
      <c r="E630">
        <v>7863.9277045295103</v>
      </c>
      <c r="F630">
        <v>61.58</v>
      </c>
      <c r="G630">
        <v>35.010607004246502</v>
      </c>
      <c r="H630">
        <v>-0.55010515347144295</v>
      </c>
      <c r="I630">
        <v>-9.3045819559005007</v>
      </c>
      <c r="J630">
        <v>9.04262886256865</v>
      </c>
      <c r="K630">
        <v>61.654224668946704</v>
      </c>
      <c r="L630">
        <v>58.3453602498629</v>
      </c>
      <c r="M630">
        <v>54.877250315482598</v>
      </c>
      <c r="N630">
        <v>0.69240372395638905</v>
      </c>
      <c r="O630">
        <v>29.7499188048067</v>
      </c>
      <c r="P630">
        <v>71.963138788047999</v>
      </c>
      <c r="Q630">
        <v>-1.023255809982E-2</v>
      </c>
    </row>
    <row r="631" spans="1:17" hidden="1" x14ac:dyDescent="0.3">
      <c r="A631" t="s">
        <v>1393</v>
      </c>
      <c r="B631" t="s">
        <v>1394</v>
      </c>
      <c r="C631" t="s">
        <v>3150</v>
      </c>
      <c r="D631" t="s">
        <v>117</v>
      </c>
      <c r="E631">
        <v>7839.8586979479396</v>
      </c>
      <c r="F631">
        <v>332.95</v>
      </c>
      <c r="G631">
        <v>266.03294762205098</v>
      </c>
      <c r="H631">
        <v>-2.6649315162281302</v>
      </c>
      <c r="I631">
        <v>-0.32254790337470801</v>
      </c>
      <c r="J631">
        <v>-6.2807309104504299</v>
      </c>
      <c r="K631">
        <v>350.35890563533098</v>
      </c>
      <c r="L631">
        <v>291.25195585827697</v>
      </c>
      <c r="M631">
        <v>19.346408013073599</v>
      </c>
      <c r="N631">
        <v>0.32543531060483499</v>
      </c>
      <c r="O631">
        <v>19.942934374530701</v>
      </c>
      <c r="P631">
        <v>298.74251497005901</v>
      </c>
      <c r="Q631">
        <v>0.14217823318453299</v>
      </c>
    </row>
    <row r="632" spans="1:17" x14ac:dyDescent="0.3">
      <c r="A632" t="s">
        <v>1395</v>
      </c>
      <c r="B632" t="s">
        <v>1396</v>
      </c>
      <c r="C632" t="s">
        <v>3145</v>
      </c>
      <c r="D632" t="s">
        <v>94</v>
      </c>
      <c r="E632">
        <v>7836.0435375546704</v>
      </c>
      <c r="F632">
        <v>1676.35</v>
      </c>
      <c r="G632">
        <v>-10.2074784383965</v>
      </c>
      <c r="H632">
        <v>17.546682880630101</v>
      </c>
      <c r="I632">
        <v>13.9079450996029</v>
      </c>
      <c r="J632">
        <v>-1.6138726937262799</v>
      </c>
      <c r="K632">
        <v>1535.0394170750801</v>
      </c>
      <c r="L632">
        <v>1460.35928498607</v>
      </c>
      <c r="M632">
        <v>53.741320149373202</v>
      </c>
      <c r="N632">
        <v>0.66962034482677502</v>
      </c>
      <c r="O632">
        <v>2.6217675306469301</v>
      </c>
      <c r="P632">
        <v>34.107999999999898</v>
      </c>
      <c r="Q632">
        <v>-9.4055397394808005E-2</v>
      </c>
    </row>
    <row r="633" spans="1:17" x14ac:dyDescent="0.3">
      <c r="A633" t="s">
        <v>1397</v>
      </c>
      <c r="B633" t="s">
        <v>1398</v>
      </c>
      <c r="C633" t="s">
        <v>3154</v>
      </c>
      <c r="D633" t="s">
        <v>1399</v>
      </c>
      <c r="E633">
        <v>7813.61105854575</v>
      </c>
      <c r="F633">
        <v>466.8</v>
      </c>
      <c r="G633">
        <v>-3.1945707697086498</v>
      </c>
      <c r="H633">
        <v>8.3079949313461992</v>
      </c>
      <c r="I633">
        <v>14.250320691352799</v>
      </c>
      <c r="J633">
        <v>-0.98554077547316499</v>
      </c>
      <c r="K633">
        <v>472.480638578629</v>
      </c>
      <c r="L633">
        <v>445.60846667855702</v>
      </c>
      <c r="M633">
        <v>41.046242279478399</v>
      </c>
      <c r="N633">
        <v>0.45267865445365202</v>
      </c>
      <c r="O633">
        <v>36.835904027420703</v>
      </c>
      <c r="P633">
        <v>46.286430586023101</v>
      </c>
      <c r="Q633">
        <v>7.8229495416369005E-2</v>
      </c>
    </row>
    <row r="634" spans="1:17" hidden="1" x14ac:dyDescent="0.3">
      <c r="A634" t="s">
        <v>1400</v>
      </c>
      <c r="B634" t="s">
        <v>1401</v>
      </c>
      <c r="C634" t="s">
        <v>3150</v>
      </c>
      <c r="D634" t="s">
        <v>86</v>
      </c>
      <c r="E634">
        <v>7809.4342738770902</v>
      </c>
      <c r="F634">
        <v>157.15</v>
      </c>
      <c r="G634">
        <v>399.35827227158802</v>
      </c>
      <c r="H634">
        <v>-9.2169461598265396</v>
      </c>
      <c r="I634">
        <v>190.11427769322199</v>
      </c>
      <c r="J634">
        <v>5.8223907673305497</v>
      </c>
      <c r="K634">
        <v>143.78643563217</v>
      </c>
      <c r="L634">
        <v>93.716757157981704</v>
      </c>
      <c r="M634">
        <v>51.900338668832497</v>
      </c>
      <c r="N634">
        <v>0.32611514600590202</v>
      </c>
      <c r="O634">
        <v>19.039134584791501</v>
      </c>
      <c r="P634">
        <v>467.328519855595</v>
      </c>
      <c r="Q634">
        <v>0.13459928490209599</v>
      </c>
    </row>
    <row r="635" spans="1:17" hidden="1" x14ac:dyDescent="0.3">
      <c r="A635" t="s">
        <v>1402</v>
      </c>
      <c r="B635" t="s">
        <v>1403</v>
      </c>
      <c r="C635" t="s">
        <v>3150</v>
      </c>
      <c r="D635" t="s">
        <v>57</v>
      </c>
      <c r="E635">
        <v>7725.8360901004398</v>
      </c>
      <c r="F635">
        <v>14.69</v>
      </c>
      <c r="G635">
        <v>78.910687433702407</v>
      </c>
      <c r="H635">
        <v>-1.37551761345666</v>
      </c>
      <c r="I635">
        <v>53.028150023078197</v>
      </c>
      <c r="J635">
        <v>3.0142372901123302</v>
      </c>
      <c r="K635">
        <v>15.1861850866648</v>
      </c>
      <c r="L635">
        <v>13.577128821163701</v>
      </c>
      <c r="M635">
        <v>41.311574609586003</v>
      </c>
      <c r="N635">
        <v>1.00781227780229</v>
      </c>
      <c r="O635">
        <v>43.635125936010901</v>
      </c>
      <c r="P635">
        <v>116.029411764705</v>
      </c>
      <c r="Q635">
        <v>0.11676649226251801</v>
      </c>
    </row>
    <row r="636" spans="1:17" x14ac:dyDescent="0.3">
      <c r="A636" t="s">
        <v>1404</v>
      </c>
      <c r="B636" t="s">
        <v>1405</v>
      </c>
      <c r="C636" t="s">
        <v>580</v>
      </c>
      <c r="D636" t="s">
        <v>580</v>
      </c>
      <c r="E636">
        <v>7682.7718832054197</v>
      </c>
      <c r="F636">
        <v>392</v>
      </c>
      <c r="G636">
        <v>13.884052779596001</v>
      </c>
      <c r="H636">
        <v>9.7793401173255194</v>
      </c>
      <c r="I636">
        <v>-3.5257261052076601</v>
      </c>
      <c r="J636">
        <v>0.438712696128088</v>
      </c>
      <c r="K636">
        <v>382.19167506415198</v>
      </c>
      <c r="L636">
        <v>357.842654152026</v>
      </c>
      <c r="M636">
        <v>55.2486927735347</v>
      </c>
      <c r="N636">
        <v>0.61159165079954603</v>
      </c>
      <c r="O636">
        <v>14.961734693877499</v>
      </c>
      <c r="P636">
        <v>53.454687805832798</v>
      </c>
      <c r="Q636">
        <v>4.3792923199530001E-2</v>
      </c>
    </row>
    <row r="637" spans="1:17" x14ac:dyDescent="0.3">
      <c r="A637" t="s">
        <v>1406</v>
      </c>
      <c r="B637" t="s">
        <v>1407</v>
      </c>
      <c r="C637" t="s">
        <v>3148</v>
      </c>
      <c r="D637" t="s">
        <v>139</v>
      </c>
      <c r="E637">
        <v>7673.2928906124098</v>
      </c>
      <c r="F637">
        <v>503.65</v>
      </c>
      <c r="G637">
        <v>-22.712710983556899</v>
      </c>
      <c r="H637">
        <v>-2.4463585599962601</v>
      </c>
      <c r="I637">
        <v>-26.850403453958599</v>
      </c>
      <c r="J637">
        <v>-2.6463849782617999</v>
      </c>
      <c r="K637">
        <v>529.45375333204402</v>
      </c>
      <c r="L637">
        <v>556.98588858651999</v>
      </c>
      <c r="M637">
        <v>31.320751189685101</v>
      </c>
      <c r="N637">
        <v>0.94824344737113797</v>
      </c>
      <c r="O637">
        <v>34.776134220192503</v>
      </c>
      <c r="P637">
        <v>6.2440670815314601</v>
      </c>
      <c r="Q637">
        <v>5.8928247229932999E-2</v>
      </c>
    </row>
    <row r="638" spans="1:17" x14ac:dyDescent="0.3">
      <c r="A638" t="s">
        <v>1408</v>
      </c>
      <c r="B638" t="s">
        <v>1409</v>
      </c>
      <c r="C638" t="s">
        <v>3147</v>
      </c>
      <c r="D638" t="s">
        <v>268</v>
      </c>
      <c r="E638">
        <v>7632.2665536301101</v>
      </c>
      <c r="F638">
        <v>380.8</v>
      </c>
      <c r="G638">
        <v>-32.288283218559897</v>
      </c>
      <c r="H638">
        <v>2.8883368116880699</v>
      </c>
      <c r="I638">
        <v>-15.715019375828801</v>
      </c>
      <c r="J638">
        <v>2.4106500416884802</v>
      </c>
      <c r="K638">
        <v>393.947624191692</v>
      </c>
      <c r="L638">
        <v>403.62646045765399</v>
      </c>
      <c r="M638">
        <v>49.510087953753199</v>
      </c>
      <c r="N638">
        <v>0.68944223294248796</v>
      </c>
      <c r="O638">
        <v>32.615546218487303</v>
      </c>
      <c r="P638">
        <v>9.5039539899353098</v>
      </c>
      <c r="Q638">
        <v>4.3821724774254001E-2</v>
      </c>
    </row>
    <row r="639" spans="1:17" x14ac:dyDescent="0.3">
      <c r="A639" t="s">
        <v>1410</v>
      </c>
      <c r="B639" t="s">
        <v>1411</v>
      </c>
      <c r="C639" t="s">
        <v>3145</v>
      </c>
      <c r="D639" t="s">
        <v>86</v>
      </c>
      <c r="E639">
        <v>7607.1297317539202</v>
      </c>
      <c r="F639">
        <v>262.05</v>
      </c>
      <c r="G639">
        <v>-68.271030953191399</v>
      </c>
      <c r="H639">
        <v>-5.9456881574627598</v>
      </c>
      <c r="I639">
        <v>-23.756111713066801</v>
      </c>
      <c r="J639">
        <v>2.2607423791617198</v>
      </c>
      <c r="K639">
        <v>276.943336294223</v>
      </c>
      <c r="L639">
        <v>318.36682040336302</v>
      </c>
      <c r="M639">
        <v>39.591798519402701</v>
      </c>
      <c r="N639">
        <v>1.40402289368878</v>
      </c>
      <c r="O639">
        <v>72.524327418431596</v>
      </c>
      <c r="P639">
        <v>11.3211554800339</v>
      </c>
      <c r="Q639">
        <v>-0.10973816623810401</v>
      </c>
    </row>
    <row r="640" spans="1:17" x14ac:dyDescent="0.3">
      <c r="A640" t="s">
        <v>1412</v>
      </c>
      <c r="B640" t="s">
        <v>1413</v>
      </c>
      <c r="C640" t="s">
        <v>3149</v>
      </c>
      <c r="D640" t="s">
        <v>470</v>
      </c>
      <c r="E640">
        <v>7571.7371825722003</v>
      </c>
      <c r="F640">
        <v>486.5</v>
      </c>
      <c r="G640">
        <v>-17.685766930163499</v>
      </c>
      <c r="H640">
        <v>-0.65953979087602399</v>
      </c>
      <c r="I640">
        <v>-7.2090197138379803</v>
      </c>
      <c r="J640">
        <v>3.4048834454952099</v>
      </c>
      <c r="K640">
        <v>490.29261649078097</v>
      </c>
      <c r="L640">
        <v>494.207733615</v>
      </c>
      <c r="M640">
        <v>44.260645181415299</v>
      </c>
      <c r="N640">
        <v>0.45929435661165102</v>
      </c>
      <c r="O640">
        <v>30.298047276464501</v>
      </c>
      <c r="P640">
        <v>20.779543197616601</v>
      </c>
      <c r="Q640">
        <v>-5.6215379719488999E-2</v>
      </c>
    </row>
    <row r="641" spans="1:17" hidden="1" x14ac:dyDescent="0.3">
      <c r="A641" t="s">
        <v>1414</v>
      </c>
      <c r="B641" t="s">
        <v>1415</v>
      </c>
      <c r="C641" t="s">
        <v>3150</v>
      </c>
      <c r="D641" t="s">
        <v>397</v>
      </c>
      <c r="E641">
        <v>7569.12268150829</v>
      </c>
      <c r="F641">
        <v>345</v>
      </c>
      <c r="G641">
        <v>137.70046111622801</v>
      </c>
      <c r="H641">
        <v>2.8570800096333202</v>
      </c>
      <c r="I641">
        <v>36.893589754817697</v>
      </c>
      <c r="J641">
        <v>4.62237033623442</v>
      </c>
      <c r="K641">
        <v>341.52937399607202</v>
      </c>
      <c r="L641">
        <v>277.21338883161599</v>
      </c>
      <c r="M641">
        <v>46.386605078580097</v>
      </c>
      <c r="N641">
        <v>0.49699351556805099</v>
      </c>
      <c r="O641">
        <v>25.507246376811501</v>
      </c>
      <c r="P641">
        <v>175.11961722487999</v>
      </c>
      <c r="Q641">
        <v>0.154817997318382</v>
      </c>
    </row>
    <row r="642" spans="1:17" x14ac:dyDescent="0.3">
      <c r="A642" t="s">
        <v>1416</v>
      </c>
      <c r="B642" t="s">
        <v>1417</v>
      </c>
      <c r="C642" t="s">
        <v>3149</v>
      </c>
      <c r="D642" t="s">
        <v>473</v>
      </c>
      <c r="E642">
        <v>7547.1086165617899</v>
      </c>
      <c r="F642">
        <v>277</v>
      </c>
      <c r="G642">
        <v>-18.200788397104802</v>
      </c>
      <c r="H642">
        <v>1.89492763870143</v>
      </c>
      <c r="I642">
        <v>3.4148216793389801</v>
      </c>
      <c r="J642">
        <v>5.7366245807469296</v>
      </c>
      <c r="K642">
        <v>275.78856485692199</v>
      </c>
      <c r="L642">
        <v>270.03517955994101</v>
      </c>
      <c r="M642">
        <v>55.008623701220898</v>
      </c>
      <c r="N642">
        <v>0.53744157656156499</v>
      </c>
      <c r="O642">
        <v>17.509025270758102</v>
      </c>
      <c r="P642">
        <v>25.909090909090899</v>
      </c>
      <c r="Q642">
        <v>-8.4144539017889999E-2</v>
      </c>
    </row>
    <row r="643" spans="1:17" x14ac:dyDescent="0.3">
      <c r="A643" t="s">
        <v>1418</v>
      </c>
      <c r="B643" t="s">
        <v>1419</v>
      </c>
      <c r="C643" t="s">
        <v>3147</v>
      </c>
      <c r="D643" t="s">
        <v>580</v>
      </c>
      <c r="E643">
        <v>7541.4206211235696</v>
      </c>
      <c r="F643">
        <v>579.65</v>
      </c>
      <c r="G643">
        <v>52.585602970537103</v>
      </c>
      <c r="H643">
        <v>0.808852860194059</v>
      </c>
      <c r="I643">
        <v>16.3914924444109</v>
      </c>
      <c r="J643">
        <v>0.32625016645180899</v>
      </c>
      <c r="K643">
        <v>567.97475845258703</v>
      </c>
      <c r="L643">
        <v>501.73521617044401</v>
      </c>
      <c r="M643">
        <v>33.427553277026902</v>
      </c>
      <c r="N643">
        <v>0.52913861439492504</v>
      </c>
      <c r="O643">
        <v>10.3596998188562</v>
      </c>
      <c r="P643">
        <v>82.050879396984897</v>
      </c>
      <c r="Q643">
        <v>5.6749734481219997E-2</v>
      </c>
    </row>
    <row r="644" spans="1:17" hidden="1" x14ac:dyDescent="0.3">
      <c r="A644" t="s">
        <v>1420</v>
      </c>
      <c r="B644" t="s">
        <v>1421</v>
      </c>
      <c r="C644" t="s">
        <v>3150</v>
      </c>
      <c r="D644" t="s">
        <v>1422</v>
      </c>
      <c r="E644">
        <v>7523.3987238770096</v>
      </c>
      <c r="F644">
        <v>1909.4</v>
      </c>
      <c r="G644">
        <v>88.249369583224706</v>
      </c>
      <c r="H644">
        <v>3.7857727091239699</v>
      </c>
      <c r="I644">
        <v>41.682717759049503</v>
      </c>
      <c r="J644">
        <v>1.0157749912491301</v>
      </c>
      <c r="K644">
        <v>1885.86678417741</v>
      </c>
      <c r="L644">
        <v>1532.24538732988</v>
      </c>
      <c r="M644">
        <v>52.963077997158003</v>
      </c>
      <c r="N644">
        <v>0.37408731276082702</v>
      </c>
      <c r="O644">
        <v>16.528752487692401</v>
      </c>
      <c r="P644">
        <v>146.37419354838701</v>
      </c>
    </row>
    <row r="645" spans="1:17" x14ac:dyDescent="0.3">
      <c r="A645" t="s">
        <v>1423</v>
      </c>
      <c r="B645" t="s">
        <v>1424</v>
      </c>
      <c r="C645" t="s">
        <v>3134</v>
      </c>
      <c r="D645" t="s">
        <v>21</v>
      </c>
      <c r="E645">
        <v>7520.5015739142</v>
      </c>
      <c r="F645">
        <v>915.75</v>
      </c>
      <c r="G645">
        <v>74.273221556162198</v>
      </c>
      <c r="H645">
        <v>9.5142185239007198</v>
      </c>
      <c r="I645">
        <v>16.609116371431</v>
      </c>
      <c r="J645">
        <v>2.8515972610341001</v>
      </c>
      <c r="K645">
        <v>880.95265003807401</v>
      </c>
      <c r="L645">
        <v>763.88151197473701</v>
      </c>
      <c r="M645">
        <v>53.855753303696297</v>
      </c>
      <c r="N645">
        <v>0.79885122759835003</v>
      </c>
      <c r="O645">
        <v>8.4302484302484402</v>
      </c>
      <c r="P645">
        <v>120.662650602409</v>
      </c>
      <c r="Q645">
        <v>0.132952874587735</v>
      </c>
    </row>
    <row r="646" spans="1:17" x14ac:dyDescent="0.3">
      <c r="A646" t="s">
        <v>1425</v>
      </c>
      <c r="B646" t="s">
        <v>1426</v>
      </c>
      <c r="C646" t="s">
        <v>3146</v>
      </c>
      <c r="D646" t="s">
        <v>1027</v>
      </c>
      <c r="E646">
        <v>7513.6738200614</v>
      </c>
      <c r="F646">
        <v>801.7</v>
      </c>
      <c r="G646">
        <v>45.4810954927894</v>
      </c>
      <c r="H646">
        <v>-8.2939385060829096E-2</v>
      </c>
      <c r="I646">
        <v>8.9063316190621808</v>
      </c>
      <c r="J646">
        <v>7.0439184979281801</v>
      </c>
      <c r="K646">
        <v>828.82578650948506</v>
      </c>
      <c r="L646">
        <v>765.47299052396397</v>
      </c>
      <c r="M646">
        <v>48.474722360921596</v>
      </c>
      <c r="N646">
        <v>0.73637584778453902</v>
      </c>
      <c r="O646">
        <v>32.094299613321603</v>
      </c>
      <c r="P646">
        <v>75.426695842450698</v>
      </c>
      <c r="Q646">
        <v>0.120575852286625</v>
      </c>
    </row>
    <row r="647" spans="1:17" hidden="1" x14ac:dyDescent="0.3">
      <c r="A647" t="s">
        <v>1427</v>
      </c>
      <c r="B647" t="s">
        <v>1428</v>
      </c>
      <c r="C647" t="s">
        <v>3147</v>
      </c>
      <c r="D647" t="s">
        <v>268</v>
      </c>
      <c r="E647">
        <v>7501.0849457185604</v>
      </c>
      <c r="F647">
        <v>341.2</v>
      </c>
      <c r="G647">
        <v>-43.009400967188597</v>
      </c>
      <c r="H647">
        <v>-2.0830797498924198</v>
      </c>
      <c r="I647">
        <v>-33.004212019365397</v>
      </c>
      <c r="J647">
        <v>-2.20190466512814</v>
      </c>
      <c r="K647">
        <v>372.65308620537002</v>
      </c>
      <c r="M647">
        <v>28.6841281998162</v>
      </c>
      <c r="N647">
        <v>1.0310465321006801</v>
      </c>
      <c r="O647">
        <v>57.752051582649401</v>
      </c>
      <c r="P647">
        <v>11.5032679738562</v>
      </c>
    </row>
    <row r="648" spans="1:17" hidden="1" x14ac:dyDescent="0.3">
      <c r="A648" t="s">
        <v>1429</v>
      </c>
      <c r="B648" t="s">
        <v>1430</v>
      </c>
      <c r="C648" t="s">
        <v>3150</v>
      </c>
      <c r="D648" t="s">
        <v>105</v>
      </c>
      <c r="E648">
        <v>7399.2935725948801</v>
      </c>
      <c r="F648">
        <v>682.15</v>
      </c>
      <c r="G648">
        <v>-19.272894895398402</v>
      </c>
      <c r="H648">
        <v>-8.4042783112841803</v>
      </c>
      <c r="I648">
        <v>-15.565747009558001</v>
      </c>
      <c r="J648">
        <v>-3.07448807979813</v>
      </c>
      <c r="K648">
        <v>759.93637876743901</v>
      </c>
      <c r="L648">
        <v>756.43873395709898</v>
      </c>
      <c r="M648">
        <v>24.5589268357778</v>
      </c>
      <c r="N648">
        <v>0.415307398446422</v>
      </c>
      <c r="O648">
        <v>38.298028292897399</v>
      </c>
      <c r="P648">
        <v>9.6263559662514897</v>
      </c>
      <c r="Q648">
        <v>6.9841189961260999E-2</v>
      </c>
    </row>
    <row r="649" spans="1:17" x14ac:dyDescent="0.3">
      <c r="A649" t="s">
        <v>1431</v>
      </c>
      <c r="B649" t="s">
        <v>1432</v>
      </c>
      <c r="C649" t="s">
        <v>3139</v>
      </c>
      <c r="D649" t="s">
        <v>51</v>
      </c>
      <c r="E649">
        <v>7392.4138421951502</v>
      </c>
      <c r="F649">
        <v>1445.25</v>
      </c>
      <c r="G649">
        <v>164.86642184014099</v>
      </c>
      <c r="H649">
        <v>12.0508066037226</v>
      </c>
      <c r="I649">
        <v>28.8839481722564</v>
      </c>
      <c r="J649">
        <v>9.1430626991344806</v>
      </c>
      <c r="K649">
        <v>1356.36274054266</v>
      </c>
      <c r="L649">
        <v>1163.38611938696</v>
      </c>
      <c r="M649">
        <v>62.562534824540499</v>
      </c>
      <c r="N649">
        <v>0.56157095769489196</v>
      </c>
      <c r="O649">
        <v>10.015568240788699</v>
      </c>
      <c r="P649">
        <v>210.839875255403</v>
      </c>
      <c r="Q649">
        <v>0.122990594018678</v>
      </c>
    </row>
    <row r="650" spans="1:17" x14ac:dyDescent="0.3">
      <c r="A650" t="s">
        <v>1433</v>
      </c>
      <c r="B650" t="s">
        <v>1434</v>
      </c>
      <c r="C650" t="s">
        <v>3135</v>
      </c>
      <c r="D650" t="s">
        <v>24</v>
      </c>
      <c r="E650">
        <v>7366.7003583117403</v>
      </c>
      <c r="F650">
        <v>38.880000000000003</v>
      </c>
      <c r="G650">
        <v>-53.507962396312102</v>
      </c>
      <c r="H650">
        <v>-0.85638415362110798</v>
      </c>
      <c r="I650">
        <v>-37.147257340371503</v>
      </c>
      <c r="J650">
        <v>6.6037930920399699</v>
      </c>
      <c r="K650">
        <v>40.441644378062897</v>
      </c>
      <c r="L650">
        <v>45.230485143933201</v>
      </c>
      <c r="M650">
        <v>36.061422849671899</v>
      </c>
      <c r="N650">
        <v>0.95735326222542505</v>
      </c>
      <c r="O650">
        <v>62.037037037037003</v>
      </c>
      <c r="P650">
        <v>12.8592162554426</v>
      </c>
      <c r="Q650">
        <v>5.4705741526920003E-2</v>
      </c>
    </row>
    <row r="651" spans="1:17" x14ac:dyDescent="0.3">
      <c r="A651" t="s">
        <v>1435</v>
      </c>
      <c r="B651" t="s">
        <v>1436</v>
      </c>
      <c r="C651" t="s">
        <v>3147</v>
      </c>
      <c r="D651" t="s">
        <v>307</v>
      </c>
      <c r="E651">
        <v>7360.1192313107804</v>
      </c>
      <c r="F651">
        <v>207.35</v>
      </c>
      <c r="G651">
        <v>-10.077726987999799</v>
      </c>
      <c r="H651">
        <v>-2.64646312548552</v>
      </c>
      <c r="I651">
        <v>-10.761415189878401</v>
      </c>
      <c r="J651">
        <v>-5.4177721145315799E-2</v>
      </c>
      <c r="K651">
        <v>208.28716949666</v>
      </c>
      <c r="L651">
        <v>205.26320677381401</v>
      </c>
      <c r="M651">
        <v>28.117514226548</v>
      </c>
      <c r="N651">
        <v>0.343097515131357</v>
      </c>
      <c r="O651">
        <v>26.3564022184711</v>
      </c>
      <c r="P651">
        <v>23.422619047619001</v>
      </c>
      <c r="Q651">
        <v>0.10069415316960199</v>
      </c>
    </row>
    <row r="652" spans="1:17" x14ac:dyDescent="0.3">
      <c r="A652" t="s">
        <v>1437</v>
      </c>
      <c r="B652" t="s">
        <v>1438</v>
      </c>
      <c r="C652" t="s">
        <v>3146</v>
      </c>
      <c r="D652" t="s">
        <v>117</v>
      </c>
      <c r="E652">
        <v>7352.6431520136002</v>
      </c>
      <c r="F652">
        <v>676.35</v>
      </c>
      <c r="G652">
        <v>-9.2286490240255006</v>
      </c>
      <c r="H652">
        <v>-0.123981862245002</v>
      </c>
      <c r="I652">
        <v>-8.3394726372693508</v>
      </c>
      <c r="J652">
        <v>7.9439380238353303</v>
      </c>
      <c r="K652">
        <v>665.00264936201597</v>
      </c>
      <c r="L652">
        <v>620.11241242344397</v>
      </c>
      <c r="M652">
        <v>53.255868216313097</v>
      </c>
      <c r="N652">
        <v>0.48885156361808701</v>
      </c>
      <c r="O652">
        <v>24.4400088711465</v>
      </c>
      <c r="P652">
        <v>44.658325312800699</v>
      </c>
      <c r="Q652">
        <v>7.1229731362248999E-2</v>
      </c>
    </row>
    <row r="653" spans="1:17" x14ac:dyDescent="0.3">
      <c r="A653" t="s">
        <v>1439</v>
      </c>
      <c r="B653" t="s">
        <v>1440</v>
      </c>
      <c r="C653" t="s">
        <v>3138</v>
      </c>
      <c r="D653" t="s">
        <v>46</v>
      </c>
      <c r="E653">
        <v>7342.71834559126</v>
      </c>
      <c r="F653">
        <v>505.15</v>
      </c>
      <c r="G653">
        <v>36.580055982509499</v>
      </c>
      <c r="H653">
        <v>-0.22096381782212501</v>
      </c>
      <c r="I653">
        <v>1.0227419012675201</v>
      </c>
      <c r="J653">
        <v>6.5778539375682703</v>
      </c>
      <c r="K653">
        <v>510.17631719944302</v>
      </c>
      <c r="L653">
        <v>473.168282520101</v>
      </c>
      <c r="M653">
        <v>51.089093911387899</v>
      </c>
      <c r="N653">
        <v>0.377718491638315</v>
      </c>
      <c r="O653">
        <v>16.401068989409001</v>
      </c>
      <c r="P653">
        <v>65.027768703038205</v>
      </c>
      <c r="Q653">
        <v>-3.0314002382620001E-2</v>
      </c>
    </row>
    <row r="654" spans="1:17" x14ac:dyDescent="0.3">
      <c r="A654" t="s">
        <v>1441</v>
      </c>
      <c r="B654" t="s">
        <v>1442</v>
      </c>
      <c r="C654" t="s">
        <v>3133</v>
      </c>
      <c r="D654" t="s">
        <v>1443</v>
      </c>
      <c r="E654">
        <v>7327.18410914783</v>
      </c>
      <c r="F654">
        <v>457.55</v>
      </c>
      <c r="G654">
        <v>54.901254600066203</v>
      </c>
      <c r="H654">
        <v>-3.3635694622127699</v>
      </c>
      <c r="I654">
        <v>-21.962950270785701</v>
      </c>
      <c r="J654">
        <v>5.6752295199227998</v>
      </c>
      <c r="K654">
        <v>472.58975425559203</v>
      </c>
      <c r="L654">
        <v>463.63042578274099</v>
      </c>
      <c r="M654">
        <v>41.5767775916961</v>
      </c>
      <c r="N654">
        <v>0.65397340131304005</v>
      </c>
      <c r="O654">
        <v>38.7389356354496</v>
      </c>
      <c r="P654">
        <v>91.496930803571402</v>
      </c>
    </row>
    <row r="655" spans="1:17" x14ac:dyDescent="0.3">
      <c r="A655" t="s">
        <v>1444</v>
      </c>
      <c r="B655" t="s">
        <v>1445</v>
      </c>
      <c r="C655" t="s">
        <v>3135</v>
      </c>
      <c r="D655" t="s">
        <v>571</v>
      </c>
      <c r="E655">
        <v>7286.1707382048799</v>
      </c>
      <c r="F655">
        <v>696.75</v>
      </c>
      <c r="G655">
        <v>-7.6272696825565506E-2</v>
      </c>
      <c r="H655">
        <v>-4.1910100437781797</v>
      </c>
      <c r="I655">
        <v>11.1380370855103</v>
      </c>
      <c r="J655">
        <v>-2.6525635639837399</v>
      </c>
      <c r="K655">
        <v>715.82354715103997</v>
      </c>
      <c r="L655">
        <v>657.316077425309</v>
      </c>
      <c r="M655">
        <v>29.6383160439403</v>
      </c>
      <c r="N655">
        <v>0.42537962027824</v>
      </c>
      <c r="O655">
        <v>14.675278076785</v>
      </c>
      <c r="P655">
        <v>34.2097659635943</v>
      </c>
    </row>
    <row r="656" spans="1:17" x14ac:dyDescent="0.3">
      <c r="A656" t="s">
        <v>1446</v>
      </c>
      <c r="B656" t="s">
        <v>1447</v>
      </c>
      <c r="C656" t="s">
        <v>3138</v>
      </c>
      <c r="D656" t="s">
        <v>46</v>
      </c>
      <c r="E656">
        <v>7276.8669911417601</v>
      </c>
      <c r="F656">
        <v>195.36</v>
      </c>
      <c r="G656">
        <v>1.8165879530978799</v>
      </c>
      <c r="H656">
        <v>7.5445405309576703</v>
      </c>
      <c r="I656">
        <v>-16.292521739347599</v>
      </c>
      <c r="J656">
        <v>9.1755233042086797</v>
      </c>
      <c r="K656">
        <v>189.73744121592199</v>
      </c>
      <c r="L656">
        <v>189.845188039725</v>
      </c>
      <c r="M656">
        <v>63.554429923467502</v>
      </c>
      <c r="N656">
        <v>0.81821865013612005</v>
      </c>
      <c r="O656">
        <v>27.610565110564998</v>
      </c>
      <c r="P656">
        <v>42.390670553935799</v>
      </c>
      <c r="Q656">
        <v>8.7636537481787999E-2</v>
      </c>
    </row>
    <row r="657" spans="1:17" hidden="1" x14ac:dyDescent="0.3">
      <c r="A657" t="s">
        <v>1448</v>
      </c>
      <c r="B657" t="s">
        <v>1449</v>
      </c>
      <c r="C657" t="s">
        <v>3150</v>
      </c>
      <c r="D657" t="s">
        <v>218</v>
      </c>
      <c r="E657">
        <v>7273.4332362707901</v>
      </c>
      <c r="F657">
        <v>6495.85</v>
      </c>
      <c r="G657">
        <v>155.355334685163</v>
      </c>
      <c r="H657">
        <v>23.748968400326799</v>
      </c>
      <c r="I657">
        <v>55.866429537638602</v>
      </c>
      <c r="J657">
        <v>-5.2717774696119903</v>
      </c>
      <c r="K657">
        <v>5818.1015611441999</v>
      </c>
      <c r="L657">
        <v>4575.4434982428902</v>
      </c>
      <c r="M657">
        <v>58.978676927794098</v>
      </c>
      <c r="N657">
        <v>3.0557925897524001</v>
      </c>
      <c r="O657">
        <v>26.349130598766902</v>
      </c>
      <c r="P657">
        <v>185.06824066353599</v>
      </c>
      <c r="Q657">
        <v>0.16460176993911299</v>
      </c>
    </row>
    <row r="658" spans="1:17" hidden="1" x14ac:dyDescent="0.3">
      <c r="A658" t="s">
        <v>1450</v>
      </c>
      <c r="B658" t="s">
        <v>1451</v>
      </c>
      <c r="C658" t="s">
        <v>3150</v>
      </c>
      <c r="D658" t="s">
        <v>277</v>
      </c>
      <c r="E658">
        <v>7258.34612841954</v>
      </c>
      <c r="F658">
        <v>4514.8</v>
      </c>
      <c r="G658">
        <v>788.34782170676499</v>
      </c>
      <c r="H658">
        <v>42.723670798295899</v>
      </c>
      <c r="I658">
        <v>312.99117895329601</v>
      </c>
      <c r="J658">
        <v>25.5621823973467</v>
      </c>
      <c r="K658">
        <v>3155.26531072741</v>
      </c>
      <c r="L658">
        <v>1976.41293736732</v>
      </c>
      <c r="M658">
        <v>74.8937884601728</v>
      </c>
      <c r="N658">
        <v>0.899635001368289</v>
      </c>
      <c r="O658">
        <v>0</v>
      </c>
      <c r="P658">
        <v>816.33854272376698</v>
      </c>
      <c r="Q658">
        <v>0.310628464778408</v>
      </c>
    </row>
    <row r="659" spans="1:17" x14ac:dyDescent="0.3">
      <c r="A659" t="s">
        <v>1452</v>
      </c>
      <c r="B659" t="s">
        <v>1453</v>
      </c>
      <c r="C659" t="s">
        <v>3149</v>
      </c>
      <c r="D659" t="s">
        <v>158</v>
      </c>
      <c r="E659">
        <v>7243.6867210167102</v>
      </c>
      <c r="F659">
        <v>1055.55</v>
      </c>
      <c r="G659">
        <v>95.240747736302595</v>
      </c>
      <c r="H659">
        <v>-1.5127215335686801</v>
      </c>
      <c r="I659">
        <v>38.659516642750802</v>
      </c>
      <c r="J659">
        <v>6.1869879060127104</v>
      </c>
      <c r="K659">
        <v>1012.15270858988</v>
      </c>
      <c r="L659">
        <v>844.83905426197498</v>
      </c>
      <c r="M659">
        <v>49.199336422101901</v>
      </c>
      <c r="N659">
        <v>0.75452658291441099</v>
      </c>
      <c r="O659">
        <v>16.9485102553171</v>
      </c>
      <c r="P659">
        <v>135.29870708871999</v>
      </c>
      <c r="Q659">
        <v>5.2238739441369003E-2</v>
      </c>
    </row>
    <row r="660" spans="1:17" x14ac:dyDescent="0.3">
      <c r="A660" t="s">
        <v>1454</v>
      </c>
      <c r="B660" t="s">
        <v>1455</v>
      </c>
      <c r="C660" t="s">
        <v>3145</v>
      </c>
      <c r="D660" t="s">
        <v>86</v>
      </c>
      <c r="E660">
        <v>7225.1161092790799</v>
      </c>
      <c r="F660">
        <v>2964.9</v>
      </c>
      <c r="G660">
        <v>50.1937196212385</v>
      </c>
      <c r="H660">
        <v>-9.6524971275990197</v>
      </c>
      <c r="I660">
        <v>17.0207030697667</v>
      </c>
      <c r="J660">
        <v>7.7020339735866701</v>
      </c>
      <c r="K660">
        <v>3064.8259632518402</v>
      </c>
      <c r="L660">
        <v>2743.5203412056599</v>
      </c>
      <c r="M660">
        <v>41.349298672435097</v>
      </c>
      <c r="N660">
        <v>0.98907379897318604</v>
      </c>
      <c r="O660">
        <v>18.889338594893498</v>
      </c>
      <c r="P660">
        <v>79.690909090909102</v>
      </c>
      <c r="Q660">
        <v>0.16311857771958599</v>
      </c>
    </row>
    <row r="661" spans="1:17" x14ac:dyDescent="0.3">
      <c r="A661" t="s">
        <v>1456</v>
      </c>
      <c r="B661" t="s">
        <v>1457</v>
      </c>
      <c r="C661" t="s">
        <v>3152</v>
      </c>
      <c r="D661" t="s">
        <v>1458</v>
      </c>
      <c r="E661">
        <v>7215.4803470001398</v>
      </c>
      <c r="F661">
        <v>947.75</v>
      </c>
      <c r="G661">
        <v>-10.984548177495601</v>
      </c>
      <c r="H661">
        <v>1.70154505030703</v>
      </c>
      <c r="I661">
        <v>44.4621381126831</v>
      </c>
      <c r="J661">
        <v>8.6525885483242799</v>
      </c>
      <c r="K661">
        <v>933.86525775250902</v>
      </c>
      <c r="L661">
        <v>859.35702491581901</v>
      </c>
      <c r="M661">
        <v>59.751837633881799</v>
      </c>
      <c r="N661">
        <v>0.395565776864435</v>
      </c>
      <c r="O661">
        <v>17.858084938011</v>
      </c>
      <c r="P661">
        <v>60.228233305156301</v>
      </c>
      <c r="Q661">
        <v>-3.1610195971629999E-2</v>
      </c>
    </row>
    <row r="662" spans="1:17" x14ac:dyDescent="0.3">
      <c r="A662" t="s">
        <v>1459</v>
      </c>
      <c r="B662" t="s">
        <v>1460</v>
      </c>
      <c r="C662" t="s">
        <v>3137</v>
      </c>
      <c r="D662" t="s">
        <v>125</v>
      </c>
      <c r="E662">
        <v>7173.1650001530297</v>
      </c>
      <c r="F662">
        <v>1244.8</v>
      </c>
      <c r="G662">
        <v>54.893286916591002</v>
      </c>
      <c r="H662">
        <v>7.6312019533971398</v>
      </c>
      <c r="I662">
        <v>20.0553632218366</v>
      </c>
      <c r="J662">
        <v>-6.1220536771138896</v>
      </c>
      <c r="K662">
        <v>1218.09395456791</v>
      </c>
      <c r="L662">
        <v>1065.7585573071401</v>
      </c>
      <c r="M662">
        <v>26.1665200461441</v>
      </c>
      <c r="N662">
        <v>1.5446720564263601</v>
      </c>
      <c r="O662">
        <v>8.1378534704369994</v>
      </c>
      <c r="P662">
        <v>85.155436561059005</v>
      </c>
      <c r="Q662">
        <v>8.0881198674943006E-2</v>
      </c>
    </row>
    <row r="663" spans="1:17" hidden="1" x14ac:dyDescent="0.3">
      <c r="A663" t="s">
        <v>1461</v>
      </c>
      <c r="B663" t="s">
        <v>1462</v>
      </c>
      <c r="C663" t="s">
        <v>3150</v>
      </c>
      <c r="D663" t="s">
        <v>1463</v>
      </c>
      <c r="E663">
        <v>7167.55962274595</v>
      </c>
      <c r="F663">
        <v>743.4</v>
      </c>
      <c r="G663">
        <v>4258.6263793547396</v>
      </c>
      <c r="H663">
        <v>-1.54407022281319</v>
      </c>
      <c r="I663">
        <v>378.84087759805999</v>
      </c>
      <c r="J663">
        <v>-1.0098533944758199</v>
      </c>
      <c r="K663">
        <v>627.52170993618597</v>
      </c>
      <c r="L663">
        <v>322.093941310974</v>
      </c>
      <c r="M663">
        <v>32.6978611532409</v>
      </c>
      <c r="N663">
        <v>0.88270839102134002</v>
      </c>
      <c r="O663">
        <v>43.879472693032</v>
      </c>
      <c r="P663">
        <v>4505.9479553903302</v>
      </c>
    </row>
    <row r="664" spans="1:17" x14ac:dyDescent="0.3">
      <c r="A664" t="s">
        <v>1464</v>
      </c>
      <c r="B664" t="s">
        <v>1465</v>
      </c>
      <c r="C664" t="s">
        <v>3145</v>
      </c>
      <c r="D664" t="s">
        <v>1466</v>
      </c>
      <c r="E664">
        <v>7152.8235517261301</v>
      </c>
      <c r="F664">
        <v>269.2</v>
      </c>
      <c r="G664">
        <v>-41.625626374717498</v>
      </c>
      <c r="H664">
        <v>2.9964229536448901</v>
      </c>
      <c r="I664">
        <v>-20.158246141588499</v>
      </c>
      <c r="J664">
        <v>-1.21399529495743</v>
      </c>
      <c r="K664">
        <v>274.94623153549702</v>
      </c>
      <c r="L664">
        <v>281.20211706151701</v>
      </c>
      <c r="M664">
        <v>42.756396243347901</v>
      </c>
      <c r="N664">
        <v>0.420798498714407</v>
      </c>
      <c r="O664">
        <v>33.636701337295698</v>
      </c>
      <c r="P664">
        <v>7.65846830633871</v>
      </c>
      <c r="Q664">
        <v>7.8362601135133006E-2</v>
      </c>
    </row>
    <row r="665" spans="1:17" hidden="1" x14ac:dyDescent="0.3">
      <c r="A665" t="s">
        <v>1467</v>
      </c>
      <c r="B665" t="s">
        <v>1468</v>
      </c>
      <c r="C665" t="s">
        <v>3150</v>
      </c>
      <c r="D665" t="s">
        <v>24</v>
      </c>
      <c r="E665">
        <v>7127.3714854034697</v>
      </c>
      <c r="F665">
        <v>449.8</v>
      </c>
      <c r="G665">
        <v>-44.794568237939501</v>
      </c>
      <c r="H665">
        <v>1.5831979671301399</v>
      </c>
      <c r="I665">
        <v>-14.7760300231163</v>
      </c>
      <c r="J665">
        <v>3.9801796342989402</v>
      </c>
      <c r="K665">
        <v>454.57723003478799</v>
      </c>
      <c r="L665">
        <v>471.28567300947702</v>
      </c>
      <c r="M665">
        <v>55.9192419768154</v>
      </c>
      <c r="N665">
        <v>0.49958587883058397</v>
      </c>
      <c r="O665">
        <v>23.165851489550899</v>
      </c>
      <c r="P665">
        <v>7.5819182013872197</v>
      </c>
      <c r="Q665">
        <v>-0.122256274311778</v>
      </c>
    </row>
    <row r="666" spans="1:17" x14ac:dyDescent="0.3">
      <c r="A666" t="s">
        <v>1469</v>
      </c>
      <c r="B666" t="s">
        <v>1470</v>
      </c>
      <c r="C666" t="s">
        <v>3143</v>
      </c>
      <c r="D666" t="s">
        <v>75</v>
      </c>
      <c r="E666">
        <v>7122.7012109285097</v>
      </c>
      <c r="F666">
        <v>345.2</v>
      </c>
      <c r="G666">
        <v>48.582169008573601</v>
      </c>
      <c r="H666">
        <v>24.674661598012801</v>
      </c>
      <c r="I666">
        <v>46.864528411496202</v>
      </c>
      <c r="J666">
        <v>2.6789684132257099</v>
      </c>
      <c r="K666">
        <v>315.66803934612398</v>
      </c>
      <c r="L666">
        <v>274.13461933616401</v>
      </c>
      <c r="M666">
        <v>65.815434339576996</v>
      </c>
      <c r="N666">
        <v>1.71095326777037</v>
      </c>
      <c r="O666">
        <v>9.7914252607184302</v>
      </c>
      <c r="P666">
        <v>89.670329670329593</v>
      </c>
      <c r="Q666">
        <v>6.8518931330401003E-2</v>
      </c>
    </row>
    <row r="667" spans="1:17" x14ac:dyDescent="0.3">
      <c r="A667" t="s">
        <v>1471</v>
      </c>
      <c r="B667" t="s">
        <v>1472</v>
      </c>
      <c r="C667" t="s">
        <v>3138</v>
      </c>
      <c r="D667" t="s">
        <v>46</v>
      </c>
      <c r="E667">
        <v>7089.3657804137802</v>
      </c>
      <c r="F667">
        <v>1077.2</v>
      </c>
      <c r="G667">
        <v>28.437533748773198</v>
      </c>
      <c r="H667">
        <v>-1.04841141338967</v>
      </c>
      <c r="I667">
        <v>-11.313957616019</v>
      </c>
      <c r="J667">
        <v>2.4608473172657002</v>
      </c>
      <c r="K667">
        <v>1144.4694092765801</v>
      </c>
      <c r="L667">
        <v>1116.35519025287</v>
      </c>
      <c r="M667">
        <v>33.758882022325402</v>
      </c>
      <c r="N667">
        <v>0.69694928320901495</v>
      </c>
      <c r="O667">
        <v>43.190679539546899</v>
      </c>
      <c r="P667">
        <v>62.082455612398398</v>
      </c>
      <c r="Q667">
        <v>0.10858723286121399</v>
      </c>
    </row>
    <row r="668" spans="1:17" x14ac:dyDescent="0.3">
      <c r="A668" t="s">
        <v>1473</v>
      </c>
      <c r="B668" t="s">
        <v>1474</v>
      </c>
      <c r="C668" t="s">
        <v>3149</v>
      </c>
      <c r="D668" t="s">
        <v>400</v>
      </c>
      <c r="E668">
        <v>7082.0071132263902</v>
      </c>
      <c r="F668">
        <v>1567.6</v>
      </c>
      <c r="G668">
        <v>72.6235610408431</v>
      </c>
      <c r="H668">
        <v>5.5572012805525501</v>
      </c>
      <c r="I668">
        <v>5.3479990052699797</v>
      </c>
      <c r="J668">
        <v>9.3771693221091095</v>
      </c>
      <c r="K668">
        <v>1550.51844638699</v>
      </c>
      <c r="L668">
        <v>1421.3145226732599</v>
      </c>
      <c r="M668">
        <v>60.037564875265502</v>
      </c>
      <c r="N668">
        <v>0.38644697937544298</v>
      </c>
      <c r="O668">
        <v>22.850216892064299</v>
      </c>
      <c r="P668">
        <v>105.022233847763</v>
      </c>
      <c r="Q668">
        <v>8.0119617686972996E-2</v>
      </c>
    </row>
    <row r="669" spans="1:17" x14ac:dyDescent="0.3">
      <c r="A669" t="s">
        <v>1475</v>
      </c>
      <c r="B669" t="s">
        <v>1476</v>
      </c>
      <c r="C669" t="s">
        <v>3141</v>
      </c>
      <c r="D669" t="s">
        <v>202</v>
      </c>
      <c r="E669">
        <v>7045.8298866474397</v>
      </c>
      <c r="F669">
        <v>522.5</v>
      </c>
      <c r="G669">
        <v>11.7712155885886</v>
      </c>
      <c r="H669">
        <v>4.3480270942481001</v>
      </c>
      <c r="I669">
        <v>17.946943861447899</v>
      </c>
      <c r="J669">
        <v>4.1506350421397098</v>
      </c>
      <c r="K669">
        <v>511.52072633770803</v>
      </c>
      <c r="L669">
        <v>477.49173714627199</v>
      </c>
      <c r="M669">
        <v>42.972134702546299</v>
      </c>
      <c r="N669">
        <v>0.215926718588244</v>
      </c>
      <c r="O669">
        <v>22.4114832535885</v>
      </c>
      <c r="P669">
        <v>46.1129753914988</v>
      </c>
      <c r="Q669">
        <v>2.0164649429476999E-2</v>
      </c>
    </row>
    <row r="670" spans="1:17" x14ac:dyDescent="0.3">
      <c r="A670" t="s">
        <v>1477</v>
      </c>
      <c r="B670" t="s">
        <v>1478</v>
      </c>
      <c r="C670" t="s">
        <v>3148</v>
      </c>
      <c r="D670" t="s">
        <v>139</v>
      </c>
      <c r="E670">
        <v>7040.8826098622803</v>
      </c>
      <c r="F670">
        <v>237.35</v>
      </c>
      <c r="G670">
        <v>107.709378287864</v>
      </c>
      <c r="H670">
        <v>1.3222018524386201</v>
      </c>
      <c r="I670">
        <v>45.020262346957601</v>
      </c>
      <c r="J670">
        <v>2.68905743399722</v>
      </c>
      <c r="K670">
        <v>236.74266620266599</v>
      </c>
      <c r="L670">
        <v>193.59946807039901</v>
      </c>
      <c r="M670">
        <v>45.139965612772997</v>
      </c>
      <c r="N670">
        <v>0.79887684210693499</v>
      </c>
      <c r="O670">
        <v>13.7349905203286</v>
      </c>
      <c r="P670">
        <v>146.08605495075099</v>
      </c>
      <c r="Q670">
        <v>0.16192886748349999</v>
      </c>
    </row>
    <row r="671" spans="1:17" x14ac:dyDescent="0.3">
      <c r="A671" t="s">
        <v>1479</v>
      </c>
      <c r="B671" t="s">
        <v>1480</v>
      </c>
      <c r="C671" t="s">
        <v>3148</v>
      </c>
      <c r="D671" t="s">
        <v>139</v>
      </c>
      <c r="E671">
        <v>7014.6144312454999</v>
      </c>
      <c r="F671">
        <v>111.12</v>
      </c>
      <c r="G671">
        <v>23.502121518785501</v>
      </c>
      <c r="H671">
        <v>-8.0985635119015296</v>
      </c>
      <c r="I671">
        <v>-22.0084865984049</v>
      </c>
      <c r="J671">
        <v>-4.8956912661760796</v>
      </c>
      <c r="K671">
        <v>123.51919381522499</v>
      </c>
      <c r="L671">
        <v>121.121159592097</v>
      </c>
      <c r="M671">
        <v>30.029145016347901</v>
      </c>
      <c r="N671">
        <v>1.15030760878576</v>
      </c>
      <c r="O671">
        <v>47.912167026637803</v>
      </c>
      <c r="P671">
        <v>54.8710801393728</v>
      </c>
      <c r="Q671">
        <v>-3.9727566605071998E-2</v>
      </c>
    </row>
    <row r="672" spans="1:17" x14ac:dyDescent="0.3">
      <c r="A672" t="s">
        <v>1481</v>
      </c>
      <c r="B672" t="s">
        <v>1482</v>
      </c>
      <c r="C672" t="s">
        <v>3139</v>
      </c>
      <c r="D672" t="s">
        <v>51</v>
      </c>
      <c r="E672">
        <v>7004.83780708206</v>
      </c>
      <c r="F672">
        <v>215.94</v>
      </c>
      <c r="G672">
        <v>-33.919712522120498</v>
      </c>
      <c r="H672">
        <v>5.8321119120896796</v>
      </c>
      <c r="I672">
        <v>-16.538732022642801</v>
      </c>
      <c r="J672">
        <v>3.1376412074009599</v>
      </c>
      <c r="K672">
        <v>216.246415143278</v>
      </c>
      <c r="L672">
        <v>244.26981210208001</v>
      </c>
      <c r="M672">
        <v>63.534142787950401</v>
      </c>
      <c r="N672">
        <v>0.82735869840049203</v>
      </c>
      <c r="O672">
        <v>118.949708252292</v>
      </c>
      <c r="P672">
        <v>10.1172870984191</v>
      </c>
      <c r="Q672">
        <v>-1.9029620882487001E-2</v>
      </c>
    </row>
    <row r="673" spans="1:17" hidden="1" x14ac:dyDescent="0.3">
      <c r="A673" t="s">
        <v>1483</v>
      </c>
      <c r="B673" t="s">
        <v>1484</v>
      </c>
      <c r="C673" t="s">
        <v>3150</v>
      </c>
      <c r="D673" t="s">
        <v>580</v>
      </c>
      <c r="E673">
        <v>7001.1718257703997</v>
      </c>
      <c r="F673">
        <v>78.38</v>
      </c>
      <c r="G673">
        <v>203.84670489324299</v>
      </c>
      <c r="H673">
        <v>-56.456790219937801</v>
      </c>
      <c r="I673">
        <v>224.31912784589201</v>
      </c>
      <c r="J673">
        <v>-18.989203435567902</v>
      </c>
      <c r="K673">
        <v>117.63000413512199</v>
      </c>
      <c r="M673">
        <v>9.8160787038722592</v>
      </c>
      <c r="N673">
        <v>1.6205074252549401</v>
      </c>
      <c r="O673">
        <v>241.28604235774401</v>
      </c>
      <c r="P673">
        <v>248.35555555555499</v>
      </c>
    </row>
    <row r="674" spans="1:17" x14ac:dyDescent="0.3">
      <c r="A674" t="s">
        <v>1485</v>
      </c>
      <c r="B674" t="s">
        <v>1486</v>
      </c>
      <c r="C674" t="s">
        <v>3137</v>
      </c>
      <c r="D674" t="s">
        <v>125</v>
      </c>
      <c r="E674">
        <v>6990.2588842076202</v>
      </c>
      <c r="F674">
        <v>609</v>
      </c>
      <c r="G674">
        <v>-10.013192927114099</v>
      </c>
      <c r="H674">
        <v>-3.6323659282517098</v>
      </c>
      <c r="I674">
        <v>12.588200308588</v>
      </c>
      <c r="J674">
        <v>2.4066727472613998</v>
      </c>
      <c r="K674">
        <v>603.58552656637301</v>
      </c>
      <c r="L674">
        <v>564.66734028351402</v>
      </c>
      <c r="M674">
        <v>41.461116824017601</v>
      </c>
      <c r="N674">
        <v>0.64363397409609102</v>
      </c>
      <c r="O674">
        <v>12.709359605911301</v>
      </c>
      <c r="P674">
        <v>30.406852248393999</v>
      </c>
      <c r="Q674">
        <v>4.4036277989103999E-2</v>
      </c>
    </row>
    <row r="675" spans="1:17" x14ac:dyDescent="0.3">
      <c r="A675" t="s">
        <v>1487</v>
      </c>
      <c r="B675" t="s">
        <v>1488</v>
      </c>
      <c r="C675" t="s">
        <v>3144</v>
      </c>
      <c r="D675" t="s">
        <v>139</v>
      </c>
      <c r="E675">
        <v>6978.1903451902999</v>
      </c>
      <c r="F675">
        <v>989.4</v>
      </c>
      <c r="G675">
        <v>25.678611902156302</v>
      </c>
      <c r="H675">
        <v>11.2192248936804</v>
      </c>
      <c r="I675">
        <v>8.7107768255143903</v>
      </c>
      <c r="J675">
        <v>8.7544445948178709</v>
      </c>
      <c r="K675">
        <v>941.07910600924504</v>
      </c>
      <c r="L675">
        <v>887.35193762675101</v>
      </c>
      <c r="M675">
        <v>59.5073890237773</v>
      </c>
      <c r="N675">
        <v>0.806373566325567</v>
      </c>
      <c r="O675">
        <v>7.0092985647867296</v>
      </c>
      <c r="P675">
        <v>54.352574102964098</v>
      </c>
      <c r="Q675">
        <v>3.9102540711854997E-2</v>
      </c>
    </row>
    <row r="676" spans="1:17" hidden="1" x14ac:dyDescent="0.3">
      <c r="A676" t="s">
        <v>1489</v>
      </c>
      <c r="B676" t="s">
        <v>1490</v>
      </c>
      <c r="C676" t="s">
        <v>3150</v>
      </c>
      <c r="D676" t="s">
        <v>580</v>
      </c>
      <c r="E676">
        <v>6962.4848576041304</v>
      </c>
      <c r="F676">
        <v>3603.3</v>
      </c>
      <c r="G676">
        <v>173.055710463667</v>
      </c>
      <c r="H676">
        <v>53.951574053919202</v>
      </c>
      <c r="I676">
        <v>91.685616024708693</v>
      </c>
      <c r="J676">
        <v>24.2395814678937</v>
      </c>
      <c r="K676">
        <v>2561.6633948048602</v>
      </c>
      <c r="L676">
        <v>1958.8223658167899</v>
      </c>
      <c r="M676">
        <v>80.890753544767804</v>
      </c>
      <c r="N676">
        <v>2.1543984373959799</v>
      </c>
      <c r="O676">
        <v>1.3515388671495501</v>
      </c>
      <c r="P676">
        <v>209.13692518874399</v>
      </c>
      <c r="Q676">
        <v>0.214488597842557</v>
      </c>
    </row>
    <row r="677" spans="1:17" hidden="1" x14ac:dyDescent="0.3">
      <c r="A677" t="s">
        <v>1491</v>
      </c>
      <c r="B677" t="s">
        <v>1492</v>
      </c>
      <c r="C677" t="s">
        <v>3150</v>
      </c>
      <c r="D677" t="s">
        <v>386</v>
      </c>
      <c r="E677">
        <v>6922.0891659294002</v>
      </c>
      <c r="F677">
        <v>7231.3</v>
      </c>
      <c r="G677">
        <v>2.35111695918761</v>
      </c>
      <c r="H677">
        <v>5.3651482755487203</v>
      </c>
      <c r="I677">
        <v>29.811376334818501</v>
      </c>
      <c r="J677">
        <v>0.14640468817382599</v>
      </c>
      <c r="K677">
        <v>6785.84572519618</v>
      </c>
      <c r="L677">
        <v>6064.9957369093199</v>
      </c>
      <c r="M677">
        <v>53.9874340192316</v>
      </c>
      <c r="N677">
        <v>1.3220590901028999</v>
      </c>
      <c r="O677">
        <v>6.9710840374482999</v>
      </c>
      <c r="P677">
        <v>45.107757755749098</v>
      </c>
      <c r="Q677">
        <v>9.8940887655648999E-2</v>
      </c>
    </row>
    <row r="678" spans="1:17" hidden="1" x14ac:dyDescent="0.3">
      <c r="A678" t="s">
        <v>1493</v>
      </c>
      <c r="B678" t="s">
        <v>1494</v>
      </c>
      <c r="C678" t="s">
        <v>3150</v>
      </c>
      <c r="D678" t="s">
        <v>111</v>
      </c>
      <c r="E678">
        <v>6913.1712190752696</v>
      </c>
      <c r="F678">
        <v>648.5</v>
      </c>
      <c r="G678">
        <v>38473.199755173402</v>
      </c>
      <c r="H678">
        <v>28.3292345383</v>
      </c>
      <c r="I678">
        <v>1929.22793309142</v>
      </c>
      <c r="J678">
        <v>-6.48455428124129</v>
      </c>
      <c r="K678">
        <v>328.65969434165601</v>
      </c>
      <c r="L678">
        <v>117.036290429159</v>
      </c>
      <c r="M678">
        <v>45.807152879745402</v>
      </c>
      <c r="N678">
        <v>3.4555457561631102</v>
      </c>
      <c r="O678">
        <v>9.3369313801079308</v>
      </c>
      <c r="P678">
        <v>39442.682926829199</v>
      </c>
      <c r="Q678">
        <v>0.14354341748343499</v>
      </c>
    </row>
    <row r="679" spans="1:17" x14ac:dyDescent="0.3">
      <c r="A679" t="s">
        <v>1495</v>
      </c>
      <c r="B679" t="s">
        <v>1496</v>
      </c>
      <c r="C679" t="s">
        <v>3149</v>
      </c>
      <c r="D679" t="s">
        <v>473</v>
      </c>
      <c r="E679">
        <v>6897.5858939192503</v>
      </c>
      <c r="F679">
        <v>2153.5500000000002</v>
      </c>
      <c r="G679">
        <v>-22.157367207138599</v>
      </c>
      <c r="H679">
        <v>-1.13007428541153</v>
      </c>
      <c r="I679">
        <v>-8.5363612164424101</v>
      </c>
      <c r="J679">
        <v>1.4206498608145399</v>
      </c>
      <c r="K679">
        <v>2198.07421609325</v>
      </c>
      <c r="L679">
        <v>2242.8431453154299</v>
      </c>
      <c r="M679">
        <v>51.453805857505799</v>
      </c>
      <c r="N679">
        <v>0.487887073574024</v>
      </c>
      <c r="O679">
        <v>26.999605302871998</v>
      </c>
      <c r="P679">
        <v>9.8750000000000107</v>
      </c>
      <c r="Q679">
        <v>-8.2167738385584999E-2</v>
      </c>
    </row>
    <row r="680" spans="1:17" x14ac:dyDescent="0.3">
      <c r="A680" t="s">
        <v>1497</v>
      </c>
      <c r="B680" t="s">
        <v>1498</v>
      </c>
      <c r="C680" t="s">
        <v>3138</v>
      </c>
      <c r="D680" t="s">
        <v>46</v>
      </c>
      <c r="E680">
        <v>6837.2492732486598</v>
      </c>
      <c r="F680">
        <v>41.35</v>
      </c>
      <c r="G680">
        <v>37.999243139955396</v>
      </c>
      <c r="H680">
        <v>1.7094296365509301</v>
      </c>
      <c r="I680">
        <v>2.6015421486958301</v>
      </c>
      <c r="J680">
        <v>6.6206363813656397</v>
      </c>
      <c r="K680">
        <v>42.364031792386101</v>
      </c>
      <c r="L680">
        <v>40.4788058119331</v>
      </c>
      <c r="M680">
        <v>47.241404389690899</v>
      </c>
      <c r="N680">
        <v>0.78488313209394101</v>
      </c>
      <c r="O680">
        <v>39.056831922611799</v>
      </c>
      <c r="P680">
        <v>69.251063649235306</v>
      </c>
      <c r="Q680">
        <v>0.12928844869351</v>
      </c>
    </row>
    <row r="681" spans="1:17" hidden="1" x14ac:dyDescent="0.3">
      <c r="A681" t="s">
        <v>1499</v>
      </c>
      <c r="B681" t="s">
        <v>1500</v>
      </c>
      <c r="C681" t="s">
        <v>3150</v>
      </c>
      <c r="D681" t="s">
        <v>989</v>
      </c>
      <c r="E681">
        <v>6823.4329360407701</v>
      </c>
      <c r="F681">
        <v>729.9</v>
      </c>
      <c r="G681">
        <v>187.64171141543</v>
      </c>
      <c r="H681">
        <v>1.57936041447638</v>
      </c>
      <c r="I681">
        <v>-3.3361684611561899</v>
      </c>
      <c r="J681">
        <v>8.9260182331496196</v>
      </c>
      <c r="K681">
        <v>727.82110651038795</v>
      </c>
      <c r="L681">
        <v>616.811101041136</v>
      </c>
      <c r="M681">
        <v>49.6914779508555</v>
      </c>
      <c r="N681">
        <v>0.55114604820206803</v>
      </c>
      <c r="O681">
        <v>24.770516509110799</v>
      </c>
      <c r="P681">
        <v>247.57142857142799</v>
      </c>
      <c r="Q681">
        <v>0.22749085195148</v>
      </c>
    </row>
    <row r="682" spans="1:17" hidden="1" x14ac:dyDescent="0.3">
      <c r="A682" t="s">
        <v>1501</v>
      </c>
      <c r="B682" t="s">
        <v>1502</v>
      </c>
      <c r="C682" t="s">
        <v>3150</v>
      </c>
      <c r="D682" t="s">
        <v>400</v>
      </c>
      <c r="E682">
        <v>6811.0101097767001</v>
      </c>
      <c r="F682">
        <v>742.4</v>
      </c>
      <c r="G682">
        <v>60.077676703074097</v>
      </c>
      <c r="H682">
        <v>39.835124741788597</v>
      </c>
      <c r="I682">
        <v>94.522795962044697</v>
      </c>
      <c r="J682">
        <v>26.396620459207298</v>
      </c>
      <c r="K682">
        <v>593.06077034730401</v>
      </c>
      <c r="L682">
        <v>503.914954233858</v>
      </c>
      <c r="M682">
        <v>87.8656234289911</v>
      </c>
      <c r="N682">
        <v>2.1072537148172699</v>
      </c>
      <c r="O682">
        <v>3.58297413793102</v>
      </c>
      <c r="P682">
        <v>133.422417858827</v>
      </c>
      <c r="Q682">
        <v>7.8357177193218996E-2</v>
      </c>
    </row>
    <row r="683" spans="1:17" x14ac:dyDescent="0.3">
      <c r="A683" t="s">
        <v>1503</v>
      </c>
      <c r="B683" t="s">
        <v>1504</v>
      </c>
      <c r="C683" t="s">
        <v>3138</v>
      </c>
      <c r="D683" t="s">
        <v>46</v>
      </c>
      <c r="E683">
        <v>6792.7569817143803</v>
      </c>
      <c r="F683">
        <v>498.55</v>
      </c>
      <c r="G683">
        <v>59.928615583073501</v>
      </c>
      <c r="H683">
        <v>-5.8520435358826797</v>
      </c>
      <c r="I683">
        <v>30.431342223416301</v>
      </c>
      <c r="J683">
        <v>-7.5437248579613101</v>
      </c>
      <c r="K683">
        <v>538.461227433609</v>
      </c>
      <c r="L683">
        <v>458.04888999299101</v>
      </c>
      <c r="M683">
        <v>29.967497995723502</v>
      </c>
      <c r="N683">
        <v>0.95311753036521496</v>
      </c>
      <c r="O683">
        <v>24.160064186139799</v>
      </c>
      <c r="P683">
        <v>91.713132089982594</v>
      </c>
      <c r="Q683">
        <v>0.19090294106073699</v>
      </c>
    </row>
    <row r="684" spans="1:17" x14ac:dyDescent="0.3">
      <c r="A684" t="s">
        <v>1505</v>
      </c>
      <c r="B684" t="s">
        <v>1506</v>
      </c>
      <c r="C684" t="s">
        <v>3145</v>
      </c>
      <c r="D684" t="s">
        <v>463</v>
      </c>
      <c r="E684">
        <v>6784.5791191067301</v>
      </c>
      <c r="F684">
        <v>483.3</v>
      </c>
      <c r="G684">
        <v>-46.906919322512998</v>
      </c>
      <c r="H684">
        <v>-5.5428596902079796</v>
      </c>
      <c r="I684">
        <v>-20.066927395756601</v>
      </c>
      <c r="J684">
        <v>0.51442741285557902</v>
      </c>
      <c r="K684">
        <v>502.98937975011802</v>
      </c>
      <c r="L684">
        <v>518.61630944193098</v>
      </c>
      <c r="M684">
        <v>40.249920153440101</v>
      </c>
      <c r="N684">
        <v>0.55501843540916396</v>
      </c>
      <c r="O684">
        <v>38.175046554934802</v>
      </c>
      <c r="P684">
        <v>12.7887981330221</v>
      </c>
      <c r="Q684">
        <v>-5.1387908372191003E-2</v>
      </c>
    </row>
    <row r="685" spans="1:17" x14ac:dyDescent="0.3">
      <c r="A685" t="s">
        <v>1507</v>
      </c>
      <c r="B685" t="s">
        <v>1508</v>
      </c>
      <c r="C685" t="s">
        <v>3146</v>
      </c>
      <c r="D685" t="s">
        <v>265</v>
      </c>
      <c r="E685">
        <v>6772.9878047790598</v>
      </c>
      <c r="F685">
        <v>3024.2</v>
      </c>
      <c r="G685">
        <v>16.108006766864399</v>
      </c>
      <c r="H685">
        <v>-3.7374600423181299</v>
      </c>
      <c r="I685">
        <v>25.721045475684001</v>
      </c>
      <c r="J685">
        <v>1.9916303327965299</v>
      </c>
      <c r="K685">
        <v>3126.3359517400499</v>
      </c>
      <c r="L685">
        <v>2782.2777026113999</v>
      </c>
      <c r="M685">
        <v>36.369543738976901</v>
      </c>
      <c r="N685">
        <v>0.31652919088906301</v>
      </c>
      <c r="O685">
        <v>30.0509225580318</v>
      </c>
      <c r="P685">
        <v>97.337683523654107</v>
      </c>
      <c r="Q685">
        <v>0.124790914530891</v>
      </c>
    </row>
    <row r="686" spans="1:17" hidden="1" x14ac:dyDescent="0.3">
      <c r="A686" t="s">
        <v>1509</v>
      </c>
      <c r="B686" t="s">
        <v>1510</v>
      </c>
      <c r="C686" t="s">
        <v>3150</v>
      </c>
      <c r="D686" t="s">
        <v>1055</v>
      </c>
      <c r="E686">
        <v>6746.8437323999997</v>
      </c>
      <c r="F686">
        <v>130.9</v>
      </c>
      <c r="G686">
        <v>-17.9907210170017</v>
      </c>
      <c r="H686">
        <v>6.4780804014316704</v>
      </c>
      <c r="I686">
        <v>-3.6294091754645499</v>
      </c>
      <c r="K686">
        <v>123.982860754724</v>
      </c>
      <c r="M686">
        <v>1.05563603616817</v>
      </c>
      <c r="N686">
        <v>0.59574468085106302</v>
      </c>
      <c r="O686">
        <v>1.1153552330023</v>
      </c>
      <c r="P686">
        <v>10.464135021097</v>
      </c>
    </row>
    <row r="687" spans="1:17" hidden="1" x14ac:dyDescent="0.3">
      <c r="A687" t="s">
        <v>1511</v>
      </c>
      <c r="B687" t="s">
        <v>1512</v>
      </c>
      <c r="C687" t="s">
        <v>3150</v>
      </c>
      <c r="D687" t="s">
        <v>473</v>
      </c>
      <c r="E687">
        <v>6742.8474433145802</v>
      </c>
      <c r="F687">
        <v>1754.4</v>
      </c>
      <c r="G687">
        <v>15.4598104629655</v>
      </c>
      <c r="H687">
        <v>23.226169947500999</v>
      </c>
      <c r="I687">
        <v>25.0493307704659</v>
      </c>
      <c r="J687">
        <v>0.33599531548432998</v>
      </c>
      <c r="K687">
        <v>1585.65228544298</v>
      </c>
      <c r="L687">
        <v>1400.26096048929</v>
      </c>
      <c r="M687">
        <v>66.483167785617397</v>
      </c>
      <c r="N687">
        <v>2.1229881198652101</v>
      </c>
      <c r="O687">
        <v>3.05517555859553</v>
      </c>
      <c r="P687">
        <v>79.938461538461496</v>
      </c>
      <c r="Q687">
        <v>-6.6899366207749996E-3</v>
      </c>
    </row>
    <row r="688" spans="1:17" x14ac:dyDescent="0.3">
      <c r="A688" t="s">
        <v>1513</v>
      </c>
      <c r="B688" t="s">
        <v>1514</v>
      </c>
      <c r="C688" t="s">
        <v>3138</v>
      </c>
      <c r="D688" t="s">
        <v>46</v>
      </c>
      <c r="E688">
        <v>6724.3276809416402</v>
      </c>
      <c r="F688">
        <v>245.58</v>
      </c>
      <c r="G688">
        <v>64.470094030020107</v>
      </c>
      <c r="H688">
        <v>8.6538333333994402</v>
      </c>
      <c r="I688">
        <v>33.498067138058197</v>
      </c>
      <c r="J688">
        <v>4.6600332471748702</v>
      </c>
      <c r="K688">
        <v>238.49722274420299</v>
      </c>
      <c r="L688">
        <v>207.70520719981599</v>
      </c>
      <c r="M688">
        <v>47.840424959888303</v>
      </c>
      <c r="N688">
        <v>0.637557137545261</v>
      </c>
      <c r="O688">
        <v>15.9459239351738</v>
      </c>
      <c r="P688">
        <v>93.675078864353296</v>
      </c>
      <c r="Q688">
        <v>8.3704707238091994E-2</v>
      </c>
    </row>
    <row r="689" spans="1:17" x14ac:dyDescent="0.3">
      <c r="A689" t="s">
        <v>1515</v>
      </c>
      <c r="B689" t="s">
        <v>1516</v>
      </c>
      <c r="C689" t="s">
        <v>3142</v>
      </c>
      <c r="D689" t="s">
        <v>1443</v>
      </c>
      <c r="E689">
        <v>6704.3397711377102</v>
      </c>
      <c r="F689">
        <v>334.6</v>
      </c>
      <c r="G689">
        <v>18.506652012770498</v>
      </c>
      <c r="H689">
        <v>-13.203902807100199</v>
      </c>
      <c r="I689">
        <v>-31.722624715163199</v>
      </c>
      <c r="J689">
        <v>-4.3901900503253604</v>
      </c>
      <c r="K689">
        <v>379.85213647665199</v>
      </c>
      <c r="L689">
        <v>383.22594834122702</v>
      </c>
      <c r="M689">
        <v>19.062247241422501</v>
      </c>
      <c r="N689">
        <v>0.66566896049754798</v>
      </c>
      <c r="O689">
        <v>75.732217573221703</v>
      </c>
      <c r="P689">
        <v>47.368421052631497</v>
      </c>
      <c r="Q689">
        <v>6.7868444085714005E-2</v>
      </c>
    </row>
    <row r="690" spans="1:17" x14ac:dyDescent="0.3">
      <c r="A690" t="s">
        <v>1517</v>
      </c>
      <c r="B690" t="s">
        <v>1518</v>
      </c>
      <c r="C690" t="s">
        <v>3137</v>
      </c>
      <c r="D690" t="s">
        <v>373</v>
      </c>
      <c r="E690">
        <v>6682.0745215655397</v>
      </c>
      <c r="F690">
        <v>292.75</v>
      </c>
      <c r="G690">
        <v>-45.987919896553599</v>
      </c>
      <c r="H690">
        <v>1.2886345243324699</v>
      </c>
      <c r="I690">
        <v>-7.8926387143449404</v>
      </c>
      <c r="J690">
        <v>6.7237250799759103</v>
      </c>
      <c r="K690">
        <v>291.589644229773</v>
      </c>
      <c r="L690">
        <v>308.23252298073101</v>
      </c>
      <c r="M690">
        <v>49.7068387255663</v>
      </c>
      <c r="N690">
        <v>0.469745261093371</v>
      </c>
      <c r="O690">
        <v>34.073441502988899</v>
      </c>
      <c r="P690">
        <v>13.4030602362967</v>
      </c>
      <c r="Q690">
        <v>-1.8362472793088998E-2</v>
      </c>
    </row>
    <row r="691" spans="1:17" hidden="1" x14ac:dyDescent="0.3">
      <c r="A691" t="s">
        <v>1519</v>
      </c>
      <c r="B691" t="s">
        <v>1520</v>
      </c>
      <c r="C691" t="s">
        <v>3150</v>
      </c>
      <c r="D691" t="s">
        <v>1521</v>
      </c>
      <c r="E691">
        <v>6639.99386956121</v>
      </c>
      <c r="F691">
        <v>537.65</v>
      </c>
      <c r="G691">
        <v>-27.4013851891252</v>
      </c>
      <c r="H691">
        <v>8.1150110383623009</v>
      </c>
      <c r="I691">
        <v>-16.057891498052498</v>
      </c>
      <c r="J691">
        <v>1.96937239462714</v>
      </c>
      <c r="K691">
        <v>530.91561597591499</v>
      </c>
      <c r="L691">
        <v>538.66143171415297</v>
      </c>
      <c r="M691">
        <v>61.119834547068798</v>
      </c>
      <c r="N691">
        <v>1.47944475238974</v>
      </c>
      <c r="O691">
        <v>23.128429275550999</v>
      </c>
      <c r="P691">
        <v>24.744779582366501</v>
      </c>
      <c r="Q691">
        <v>6.3917967044103005E-2</v>
      </c>
    </row>
    <row r="692" spans="1:17" hidden="1" x14ac:dyDescent="0.3">
      <c r="A692" t="s">
        <v>1522</v>
      </c>
      <c r="B692" t="s">
        <v>1523</v>
      </c>
      <c r="C692" t="s">
        <v>3150</v>
      </c>
      <c r="D692" t="s">
        <v>1337</v>
      </c>
      <c r="E692">
        <v>6636.6662775300001</v>
      </c>
      <c r="F692">
        <v>1428.71</v>
      </c>
      <c r="G692">
        <v>-18.0425895142005</v>
      </c>
      <c r="H692">
        <v>6.0598415777114703</v>
      </c>
      <c r="I692">
        <v>-1.9670520999777501</v>
      </c>
      <c r="J692">
        <v>-0.54597128955608898</v>
      </c>
      <c r="K692">
        <v>1415.85510482469</v>
      </c>
      <c r="L692">
        <v>1378.0572922860999</v>
      </c>
      <c r="M692">
        <v>77.088001342421407</v>
      </c>
      <c r="N692">
        <v>1.08544414390693</v>
      </c>
      <c r="O692">
        <v>2.8690217048946201</v>
      </c>
      <c r="P692">
        <v>13.0890093798234</v>
      </c>
      <c r="Q692">
        <v>-5.5078309021881003E-2</v>
      </c>
    </row>
    <row r="693" spans="1:17" x14ac:dyDescent="0.3">
      <c r="A693" t="s">
        <v>1524</v>
      </c>
      <c r="B693" t="s">
        <v>1525</v>
      </c>
      <c r="C693" t="s">
        <v>3149</v>
      </c>
      <c r="D693" t="s">
        <v>400</v>
      </c>
      <c r="E693">
        <v>6591.9777548577904</v>
      </c>
      <c r="F693">
        <v>343.45</v>
      </c>
      <c r="G693">
        <v>31.753465029509801</v>
      </c>
      <c r="H693">
        <v>7.2977487570281703</v>
      </c>
      <c r="I693">
        <v>19.403357515838699</v>
      </c>
      <c r="J693">
        <v>2.1537054279411998</v>
      </c>
      <c r="K693">
        <v>330.96398322783898</v>
      </c>
      <c r="L693">
        <v>302.604750328379</v>
      </c>
      <c r="M693">
        <v>52.755193493299501</v>
      </c>
      <c r="N693">
        <v>0.77928394469778695</v>
      </c>
      <c r="O693">
        <v>10.2635026932595</v>
      </c>
      <c r="P693">
        <v>62.004716981131999</v>
      </c>
      <c r="Q693">
        <v>9.0475898465659996E-3</v>
      </c>
    </row>
    <row r="694" spans="1:17" hidden="1" x14ac:dyDescent="0.3">
      <c r="A694" t="s">
        <v>1526</v>
      </c>
      <c r="B694" t="s">
        <v>1527</v>
      </c>
      <c r="C694" t="s">
        <v>3150</v>
      </c>
      <c r="D694" t="s">
        <v>265</v>
      </c>
      <c r="E694">
        <v>6581.7644662800003</v>
      </c>
      <c r="F694">
        <v>3000</v>
      </c>
      <c r="G694">
        <v>-7.9955208250094696</v>
      </c>
      <c r="H694">
        <v>4.5996112593710903</v>
      </c>
      <c r="I694">
        <v>12.833128100046601</v>
      </c>
      <c r="J694">
        <v>-0.20993922152117001</v>
      </c>
      <c r="K694">
        <v>3109.5131241078502</v>
      </c>
      <c r="L694">
        <v>2973.5349547885498</v>
      </c>
      <c r="M694">
        <v>51.3635993273152</v>
      </c>
      <c r="N694">
        <v>0.79459232454756501</v>
      </c>
      <c r="O694">
        <v>29.6666666666666</v>
      </c>
      <c r="P694">
        <v>42.9252024773701</v>
      </c>
      <c r="Q694">
        <v>8.5493219112405996E-2</v>
      </c>
    </row>
    <row r="695" spans="1:17" x14ac:dyDescent="0.3">
      <c r="A695" t="s">
        <v>1528</v>
      </c>
      <c r="B695" t="s">
        <v>1529</v>
      </c>
      <c r="C695" t="s">
        <v>3143</v>
      </c>
      <c r="D695" t="s">
        <v>409</v>
      </c>
      <c r="E695">
        <v>6562.8398245374701</v>
      </c>
      <c r="F695">
        <v>211.43</v>
      </c>
      <c r="G695">
        <v>125.218859821321</v>
      </c>
      <c r="H695">
        <v>-7.7187283747803301E-2</v>
      </c>
      <c r="I695">
        <v>7.8281285586689098</v>
      </c>
      <c r="J695">
        <v>0.69606959991350403</v>
      </c>
      <c r="K695">
        <v>212.62761080020499</v>
      </c>
      <c r="L695">
        <v>188.71088746715901</v>
      </c>
      <c r="M695">
        <v>55.851918170220003</v>
      </c>
      <c r="N695">
        <v>1.6664884627826899</v>
      </c>
      <c r="O695">
        <v>8.6222390389254002</v>
      </c>
      <c r="P695">
        <v>168.482539682539</v>
      </c>
      <c r="Q695">
        <v>0.134960977468883</v>
      </c>
    </row>
    <row r="696" spans="1:17" x14ac:dyDescent="0.3">
      <c r="A696" t="s">
        <v>1530</v>
      </c>
      <c r="B696" t="s">
        <v>1531</v>
      </c>
      <c r="C696" t="s">
        <v>3141</v>
      </c>
      <c r="D696" t="s">
        <v>202</v>
      </c>
      <c r="E696">
        <v>6533.6042836497199</v>
      </c>
      <c r="F696">
        <v>459.5</v>
      </c>
      <c r="G696">
        <v>13.241797808877999</v>
      </c>
      <c r="H696">
        <v>-6.6733383164677198</v>
      </c>
      <c r="I696">
        <v>11.3845354199265</v>
      </c>
      <c r="J696">
        <v>-8.0478989843838195E-2</v>
      </c>
      <c r="K696">
        <v>473.67733531086702</v>
      </c>
      <c r="L696">
        <v>432.25271926296199</v>
      </c>
      <c r="M696">
        <v>51.803759187168602</v>
      </c>
      <c r="N696">
        <v>0.58324208551106105</v>
      </c>
      <c r="O696">
        <v>21.773667029379698</v>
      </c>
      <c r="P696">
        <v>69.213772785858893</v>
      </c>
      <c r="Q696">
        <v>0.124693245968563</v>
      </c>
    </row>
    <row r="697" spans="1:17" hidden="1" x14ac:dyDescent="0.3">
      <c r="A697" t="s">
        <v>1532</v>
      </c>
      <c r="B697" t="s">
        <v>1533</v>
      </c>
      <c r="C697" t="s">
        <v>3150</v>
      </c>
      <c r="D697" t="s">
        <v>215</v>
      </c>
      <c r="E697">
        <v>6502.1235745341201</v>
      </c>
      <c r="F697">
        <v>546.25</v>
      </c>
      <c r="G697">
        <v>109.785648320766</v>
      </c>
      <c r="H697">
        <v>20.889330861009199</v>
      </c>
      <c r="I697">
        <v>47.644320881818899</v>
      </c>
      <c r="J697">
        <v>1.25448141746984</v>
      </c>
      <c r="K697">
        <v>486.281858461355</v>
      </c>
      <c r="L697">
        <v>379.262442901388</v>
      </c>
      <c r="M697">
        <v>54.469593875349702</v>
      </c>
      <c r="N697">
        <v>0.76968608643455705</v>
      </c>
      <c r="O697">
        <v>13.299771167048</v>
      </c>
      <c r="P697">
        <v>163.74110023479301</v>
      </c>
      <c r="Q697">
        <v>0.18779609969281399</v>
      </c>
    </row>
    <row r="698" spans="1:17" hidden="1" x14ac:dyDescent="0.3">
      <c r="A698" t="s">
        <v>1534</v>
      </c>
      <c r="B698" t="s">
        <v>1535</v>
      </c>
      <c r="C698" t="s">
        <v>3150</v>
      </c>
      <c r="D698" t="s">
        <v>1337</v>
      </c>
      <c r="E698">
        <v>6496.9056107910001</v>
      </c>
      <c r="F698">
        <v>1203.4000000000001</v>
      </c>
      <c r="G698">
        <v>-17.545507679874898</v>
      </c>
      <c r="H698">
        <v>6.4934186349258303</v>
      </c>
      <c r="I698">
        <v>-1.52175083537834</v>
      </c>
      <c r="J698">
        <v>-0.40522200127182301</v>
      </c>
      <c r="K698">
        <v>1190.8975961322301</v>
      </c>
      <c r="L698">
        <v>1156.2355331603801</v>
      </c>
      <c r="M698">
        <v>63.340787818078198</v>
      </c>
      <c r="N698">
        <v>1.1344931776882601</v>
      </c>
      <c r="O698">
        <v>10.136280538474301</v>
      </c>
      <c r="P698">
        <v>13.399924613644901</v>
      </c>
    </row>
    <row r="699" spans="1:17" x14ac:dyDescent="0.3">
      <c r="A699" t="s">
        <v>1536</v>
      </c>
      <c r="B699" t="s">
        <v>1537</v>
      </c>
      <c r="C699" t="s">
        <v>3146</v>
      </c>
      <c r="D699" t="s">
        <v>161</v>
      </c>
      <c r="E699">
        <v>6444.4643001087697</v>
      </c>
      <c r="F699">
        <v>413.9</v>
      </c>
      <c r="G699">
        <v>42.513913380526503</v>
      </c>
      <c r="H699">
        <v>4.0595822329334901</v>
      </c>
      <c r="I699">
        <v>17.300761043004801</v>
      </c>
      <c r="J699">
        <v>3.70569674721524</v>
      </c>
      <c r="K699">
        <v>400.74448930909</v>
      </c>
      <c r="L699">
        <v>356.96563882124599</v>
      </c>
      <c r="M699">
        <v>49.2569766778538</v>
      </c>
      <c r="N699">
        <v>0.97268919251994601</v>
      </c>
      <c r="O699">
        <v>8.96351775791255</v>
      </c>
      <c r="P699">
        <v>73.361256544502595</v>
      </c>
      <c r="Q699">
        <v>0.181786585143729</v>
      </c>
    </row>
    <row r="700" spans="1:17" x14ac:dyDescent="0.3">
      <c r="A700" t="s">
        <v>1538</v>
      </c>
      <c r="B700" t="s">
        <v>1539</v>
      </c>
      <c r="C700" t="s">
        <v>3135</v>
      </c>
      <c r="D700" t="s">
        <v>24</v>
      </c>
      <c r="E700">
        <v>6408.4388347877702</v>
      </c>
      <c r="F700">
        <v>24.83</v>
      </c>
      <c r="G700">
        <v>-16.0639672577312</v>
      </c>
      <c r="H700">
        <v>5.2175908909421498</v>
      </c>
      <c r="I700">
        <v>-22.484051489010898</v>
      </c>
      <c r="J700">
        <v>2.6904053699702701</v>
      </c>
      <c r="K700">
        <v>24.714417930517499</v>
      </c>
      <c r="L700">
        <v>25.5405245430515</v>
      </c>
      <c r="M700">
        <v>60.426567665944098</v>
      </c>
      <c r="N700">
        <v>1.07578323619602</v>
      </c>
      <c r="O700">
        <v>48.536951540013803</v>
      </c>
      <c r="P700">
        <v>17.014333475600999</v>
      </c>
      <c r="Q700">
        <v>0.11317022413524799</v>
      </c>
    </row>
    <row r="701" spans="1:17" x14ac:dyDescent="0.3">
      <c r="A701" t="s">
        <v>1540</v>
      </c>
      <c r="B701" t="s">
        <v>1541</v>
      </c>
      <c r="C701" t="s">
        <v>580</v>
      </c>
      <c r="D701" t="s">
        <v>463</v>
      </c>
      <c r="E701">
        <v>6405.1631607713698</v>
      </c>
      <c r="F701">
        <v>899.85</v>
      </c>
      <c r="G701">
        <v>-14.958438640415901</v>
      </c>
      <c r="H701">
        <v>-1.50998737360611</v>
      </c>
      <c r="I701">
        <v>-4.8191426203908803</v>
      </c>
      <c r="J701">
        <v>3.1129159474638701</v>
      </c>
      <c r="K701">
        <v>908.65911169564697</v>
      </c>
      <c r="L701">
        <v>868.584354896538</v>
      </c>
      <c r="M701">
        <v>41.730776229009102</v>
      </c>
      <c r="N701">
        <v>0.24807141619088199</v>
      </c>
      <c r="O701">
        <v>25.354225704284001</v>
      </c>
      <c r="P701">
        <v>31.039755351681901</v>
      </c>
      <c r="Q701">
        <v>0.13351214896678301</v>
      </c>
    </row>
    <row r="702" spans="1:17" x14ac:dyDescent="0.3">
      <c r="A702" t="s">
        <v>1542</v>
      </c>
      <c r="B702" t="s">
        <v>1543</v>
      </c>
      <c r="C702" t="s">
        <v>3141</v>
      </c>
      <c r="D702" t="s">
        <v>202</v>
      </c>
      <c r="E702">
        <v>6390.6165769074496</v>
      </c>
      <c r="F702">
        <v>2226.6</v>
      </c>
      <c r="G702">
        <v>105.662671081219</v>
      </c>
      <c r="H702">
        <v>-2.8354829330590299</v>
      </c>
      <c r="I702">
        <v>38.776051475725303</v>
      </c>
      <c r="J702">
        <v>8.6508221398795797</v>
      </c>
      <c r="K702">
        <v>2277.0128616524398</v>
      </c>
      <c r="L702">
        <v>1970.96120676178</v>
      </c>
      <c r="M702">
        <v>46.853913039142597</v>
      </c>
      <c r="N702">
        <v>0.49567011386730198</v>
      </c>
      <c r="O702">
        <v>32.583310877571101</v>
      </c>
      <c r="P702">
        <v>135.594117024653</v>
      </c>
      <c r="Q702">
        <v>0.13925936623817201</v>
      </c>
    </row>
    <row r="703" spans="1:17" x14ac:dyDescent="0.3">
      <c r="A703" t="s">
        <v>1544</v>
      </c>
      <c r="B703" t="s">
        <v>1545</v>
      </c>
      <c r="C703" t="s">
        <v>3153</v>
      </c>
      <c r="D703" t="s">
        <v>161</v>
      </c>
      <c r="E703">
        <v>6383.9151620557004</v>
      </c>
      <c r="F703">
        <v>176.92</v>
      </c>
      <c r="G703">
        <v>155.307917894127</v>
      </c>
      <c r="H703">
        <v>-10.698482283195499</v>
      </c>
      <c r="I703">
        <v>13.2050045627362</v>
      </c>
      <c r="J703">
        <v>2.9131449384556598</v>
      </c>
      <c r="K703">
        <v>185.54366074005301</v>
      </c>
      <c r="L703">
        <v>157.57176594820899</v>
      </c>
      <c r="M703">
        <v>37.880421524449602</v>
      </c>
      <c r="N703">
        <v>0.40137782871542799</v>
      </c>
      <c r="O703">
        <v>26.9782952747004</v>
      </c>
      <c r="P703">
        <v>184.89533011272101</v>
      </c>
    </row>
    <row r="704" spans="1:17" x14ac:dyDescent="0.3">
      <c r="A704" t="s">
        <v>1546</v>
      </c>
      <c r="B704" t="s">
        <v>1547</v>
      </c>
      <c r="C704" t="s">
        <v>3135</v>
      </c>
      <c r="D704" t="s">
        <v>502</v>
      </c>
      <c r="E704">
        <v>6364.0277316667798</v>
      </c>
      <c r="F704">
        <v>295.05</v>
      </c>
      <c r="G704">
        <v>-32.748782929910497</v>
      </c>
      <c r="H704">
        <v>-3.62416517907478</v>
      </c>
      <c r="I704">
        <v>-21.480331132326501</v>
      </c>
      <c r="J704">
        <v>-1.6295866337993901</v>
      </c>
      <c r="K704">
        <v>303.70349698366698</v>
      </c>
      <c r="L704">
        <v>310.42458197175102</v>
      </c>
      <c r="M704">
        <v>35.6440884664161</v>
      </c>
      <c r="N704">
        <v>0.68044508249741797</v>
      </c>
      <c r="O704">
        <v>37.359769530587997</v>
      </c>
      <c r="P704">
        <v>9.46021146355036</v>
      </c>
      <c r="Q704">
        <v>4.7990617874101998E-2</v>
      </c>
    </row>
    <row r="705" spans="1:17" hidden="1" x14ac:dyDescent="0.3">
      <c r="A705" t="s">
        <v>1548</v>
      </c>
      <c r="B705" t="s">
        <v>1549</v>
      </c>
      <c r="C705" t="s">
        <v>3150</v>
      </c>
      <c r="D705" t="s">
        <v>46</v>
      </c>
      <c r="E705">
        <v>6347.84</v>
      </c>
      <c r="F705">
        <v>90</v>
      </c>
      <c r="G705">
        <v>-31.2165274686147</v>
      </c>
      <c r="H705">
        <v>8.0584999818512397</v>
      </c>
      <c r="I705">
        <v>-9.6922111078316995</v>
      </c>
      <c r="J705">
        <v>-0.51094256600277599</v>
      </c>
      <c r="K705">
        <v>89.864950158645001</v>
      </c>
      <c r="L705">
        <v>91.394272038382994</v>
      </c>
      <c r="M705">
        <v>53.081674366169402</v>
      </c>
      <c r="N705">
        <v>0</v>
      </c>
      <c r="O705">
        <v>9.44444444444445</v>
      </c>
      <c r="P705">
        <v>5.8823529411764701</v>
      </c>
    </row>
    <row r="706" spans="1:17" hidden="1" x14ac:dyDescent="0.3">
      <c r="A706" t="s">
        <v>1550</v>
      </c>
      <c r="B706" t="s">
        <v>1551</v>
      </c>
      <c r="C706" t="s">
        <v>3150</v>
      </c>
      <c r="D706" t="s">
        <v>117</v>
      </c>
      <c r="E706">
        <v>6311.6921557353498</v>
      </c>
      <c r="F706">
        <v>411.95</v>
      </c>
      <c r="G706">
        <v>-10.4083034345842</v>
      </c>
      <c r="H706">
        <v>-5.3730728515722097</v>
      </c>
      <c r="I706">
        <v>10.0641195180641</v>
      </c>
      <c r="J706">
        <v>1.5647440559437999</v>
      </c>
      <c r="K706">
        <v>405.73942545887797</v>
      </c>
      <c r="M706">
        <v>37.605074221283601</v>
      </c>
      <c r="N706">
        <v>0.27077490917945501</v>
      </c>
      <c r="O706">
        <v>13.7638062871707</v>
      </c>
      <c r="P706">
        <v>26.714856967087002</v>
      </c>
    </row>
    <row r="707" spans="1:17" x14ac:dyDescent="0.3">
      <c r="A707" t="s">
        <v>1552</v>
      </c>
      <c r="B707" t="s">
        <v>1553</v>
      </c>
      <c r="C707" t="s">
        <v>3146</v>
      </c>
      <c r="D707" t="s">
        <v>265</v>
      </c>
      <c r="E707">
        <v>6291.2406571926604</v>
      </c>
      <c r="F707">
        <v>1394.1</v>
      </c>
      <c r="G707">
        <v>-48.291429912496803</v>
      </c>
      <c r="H707">
        <v>3.3326400866415602</v>
      </c>
      <c r="I707">
        <v>-9.8409465141695307</v>
      </c>
      <c r="J707">
        <v>0.49208817436380498</v>
      </c>
      <c r="K707">
        <v>1401.3180677663599</v>
      </c>
      <c r="L707">
        <v>1414.41287286545</v>
      </c>
      <c r="M707">
        <v>45.957515008814902</v>
      </c>
      <c r="N707">
        <v>0.334544123675516</v>
      </c>
      <c r="O707">
        <v>29.474212753747899</v>
      </c>
      <c r="P707">
        <v>21.957833960283399</v>
      </c>
      <c r="Q707">
        <v>-5.3836864203262003E-2</v>
      </c>
    </row>
    <row r="708" spans="1:17" x14ac:dyDescent="0.3">
      <c r="A708" t="s">
        <v>1554</v>
      </c>
      <c r="B708" t="s">
        <v>1555</v>
      </c>
      <c r="C708" t="s">
        <v>3145</v>
      </c>
      <c r="D708" t="s">
        <v>202</v>
      </c>
      <c r="E708">
        <v>6287.9062826891204</v>
      </c>
      <c r="F708">
        <v>1573.05</v>
      </c>
      <c r="G708">
        <v>51.611950673356098</v>
      </c>
      <c r="H708">
        <v>-8.8675510935922492</v>
      </c>
      <c r="I708">
        <v>-3.78247638142019</v>
      </c>
      <c r="J708">
        <v>-29.679510604699502</v>
      </c>
      <c r="K708">
        <v>1884.88931121835</v>
      </c>
      <c r="L708">
        <v>1622.6345046185299</v>
      </c>
      <c r="M708">
        <v>24.247788535885299</v>
      </c>
      <c r="N708">
        <v>1.7357300754904801</v>
      </c>
      <c r="O708">
        <v>50.020660500301901</v>
      </c>
      <c r="P708">
        <v>85.064705882352897</v>
      </c>
      <c r="Q708">
        <v>2.0802625737264002E-2</v>
      </c>
    </row>
    <row r="709" spans="1:17" x14ac:dyDescent="0.3">
      <c r="A709" t="s">
        <v>1556</v>
      </c>
      <c r="B709" t="s">
        <v>1557</v>
      </c>
      <c r="C709" t="s">
        <v>3149</v>
      </c>
      <c r="D709" t="s">
        <v>284</v>
      </c>
      <c r="E709">
        <v>6287.7173241987202</v>
      </c>
      <c r="F709">
        <v>849.05</v>
      </c>
      <c r="G709">
        <v>-10.0916722077259</v>
      </c>
      <c r="H709">
        <v>8.2995385697895205</v>
      </c>
      <c r="I709">
        <v>5.8515366118514898E-2</v>
      </c>
      <c r="J709">
        <v>1.8741372355394399</v>
      </c>
      <c r="K709">
        <v>819.78412616571597</v>
      </c>
      <c r="L709">
        <v>784.55690608811699</v>
      </c>
      <c r="M709">
        <v>63.307946928421899</v>
      </c>
      <c r="N709">
        <v>0.70376158616415396</v>
      </c>
      <c r="O709">
        <v>6.0008244508568502</v>
      </c>
      <c r="P709">
        <v>31.635658914728602</v>
      </c>
      <c r="Q709">
        <v>2.126510104358E-3</v>
      </c>
    </row>
    <row r="710" spans="1:17" x14ac:dyDescent="0.3">
      <c r="A710" t="s">
        <v>1558</v>
      </c>
      <c r="B710" t="s">
        <v>1559</v>
      </c>
      <c r="C710" t="s">
        <v>3139</v>
      </c>
      <c r="D710" t="s">
        <v>247</v>
      </c>
      <c r="E710">
        <v>6269.5920247437898</v>
      </c>
      <c r="F710">
        <v>450.25</v>
      </c>
      <c r="G710">
        <v>-6.5313198840101503</v>
      </c>
      <c r="H710">
        <v>13.2759172557731</v>
      </c>
      <c r="I710">
        <v>18.9741868352111</v>
      </c>
      <c r="J710">
        <v>5.3478809634089801</v>
      </c>
      <c r="K710">
        <v>420.25471391796202</v>
      </c>
      <c r="L710">
        <v>383.02711274794899</v>
      </c>
      <c r="M710">
        <v>61.573242627906801</v>
      </c>
      <c r="N710">
        <v>0.50344690945514603</v>
      </c>
      <c r="O710">
        <v>2.5430316490838401</v>
      </c>
      <c r="P710">
        <v>43.3917197452229</v>
      </c>
      <c r="Q710">
        <v>7.0472752484886006E-2</v>
      </c>
    </row>
    <row r="711" spans="1:17" hidden="1" x14ac:dyDescent="0.3">
      <c r="A711" t="s">
        <v>1560</v>
      </c>
      <c r="B711" t="s">
        <v>1561</v>
      </c>
      <c r="C711" t="s">
        <v>3150</v>
      </c>
      <c r="D711" t="s">
        <v>86</v>
      </c>
      <c r="E711">
        <v>6269.11796732325</v>
      </c>
      <c r="F711">
        <v>2292.25</v>
      </c>
      <c r="G711">
        <v>50.048113934454499</v>
      </c>
      <c r="H711">
        <v>-1.31788582746139</v>
      </c>
      <c r="I711">
        <v>67.938091387979199</v>
      </c>
      <c r="J711">
        <v>2.6140574339972198</v>
      </c>
      <c r="K711">
        <v>2221.4172776483101</v>
      </c>
      <c r="L711">
        <v>1761.5656871210899</v>
      </c>
      <c r="M711">
        <v>39.887993106024098</v>
      </c>
      <c r="N711">
        <v>0.327534912937328</v>
      </c>
      <c r="O711">
        <v>15.606936416184899</v>
      </c>
      <c r="P711">
        <v>101.074561403508</v>
      </c>
      <c r="Q711">
        <v>0.11955794070637001</v>
      </c>
    </row>
    <row r="712" spans="1:17" hidden="1" x14ac:dyDescent="0.3">
      <c r="A712" t="s">
        <v>1562</v>
      </c>
      <c r="B712" t="s">
        <v>1563</v>
      </c>
      <c r="C712" t="s">
        <v>3150</v>
      </c>
      <c r="D712" t="s">
        <v>1055</v>
      </c>
      <c r="E712">
        <v>6266.1528877000001</v>
      </c>
      <c r="F712">
        <v>113</v>
      </c>
      <c r="G712">
        <v>-29.729851451784398</v>
      </c>
      <c r="I712">
        <v>-9.2574284991360507</v>
      </c>
      <c r="M712">
        <v>50</v>
      </c>
      <c r="N712">
        <v>0.2</v>
      </c>
      <c r="O712">
        <v>1.76991150442478</v>
      </c>
      <c r="P712">
        <v>0</v>
      </c>
    </row>
    <row r="713" spans="1:17" x14ac:dyDescent="0.3">
      <c r="A713" t="s">
        <v>1564</v>
      </c>
      <c r="B713" t="s">
        <v>1565</v>
      </c>
      <c r="C713" t="s">
        <v>3146</v>
      </c>
      <c r="D713" t="s">
        <v>149</v>
      </c>
      <c r="E713">
        <v>6244.50417758801</v>
      </c>
      <c r="F713">
        <v>339.75</v>
      </c>
      <c r="G713">
        <v>-42.292650642427397</v>
      </c>
      <c r="H713">
        <v>-11.484698754895801</v>
      </c>
      <c r="I713">
        <v>-30.7906557879306</v>
      </c>
      <c r="J713">
        <v>-0.39082244588266202</v>
      </c>
      <c r="K713">
        <v>379.43061246550201</v>
      </c>
      <c r="L713">
        <v>406.61309319620602</v>
      </c>
      <c r="M713">
        <v>31.689282924371302</v>
      </c>
      <c r="N713">
        <v>0.784096078347014</v>
      </c>
      <c r="O713">
        <v>61.147902869757097</v>
      </c>
      <c r="P713">
        <v>8.6852207293665895</v>
      </c>
      <c r="Q713">
        <v>5.2255258303927E-2</v>
      </c>
    </row>
    <row r="714" spans="1:17" x14ac:dyDescent="0.3">
      <c r="A714" t="s">
        <v>1566</v>
      </c>
      <c r="B714" t="s">
        <v>1567</v>
      </c>
      <c r="C714" t="s">
        <v>580</v>
      </c>
      <c r="D714" t="s">
        <v>580</v>
      </c>
      <c r="E714">
        <v>6170.6231886373898</v>
      </c>
      <c r="F714">
        <v>309.60000000000002</v>
      </c>
      <c r="G714">
        <v>-37.490867173096497</v>
      </c>
      <c r="H714">
        <v>-5.56215355815712</v>
      </c>
      <c r="I714">
        <v>-19.5887325999967</v>
      </c>
      <c r="J714">
        <v>6.2713644591489999</v>
      </c>
      <c r="K714">
        <v>326.97613936435198</v>
      </c>
      <c r="L714">
        <v>341.38499636039199</v>
      </c>
      <c r="M714">
        <v>52.547229617170899</v>
      </c>
      <c r="N714">
        <v>0.57393562447582602</v>
      </c>
      <c r="O714">
        <v>41.133720930232499</v>
      </c>
      <c r="P714">
        <v>15.6302521008403</v>
      </c>
      <c r="Q714">
        <v>7.8532471688433997E-2</v>
      </c>
    </row>
    <row r="715" spans="1:17" x14ac:dyDescent="0.3">
      <c r="A715" t="s">
        <v>1568</v>
      </c>
      <c r="B715" t="s">
        <v>1569</v>
      </c>
      <c r="C715" t="s">
        <v>3147</v>
      </c>
      <c r="D715" t="s">
        <v>463</v>
      </c>
      <c r="E715">
        <v>6135.6540325077003</v>
      </c>
      <c r="F715">
        <v>1173.25</v>
      </c>
      <c r="G715">
        <v>-33.404297282722503</v>
      </c>
      <c r="H715">
        <v>-11.2847279477144</v>
      </c>
      <c r="I715">
        <v>3.3486993370167299</v>
      </c>
      <c r="J715">
        <v>-6.5241766437529796</v>
      </c>
      <c r="K715">
        <v>1209.6717609827599</v>
      </c>
      <c r="L715">
        <v>1161.856510931</v>
      </c>
      <c r="M715">
        <v>23.8764254786769</v>
      </c>
      <c r="N715">
        <v>1.1383232807705901</v>
      </c>
      <c r="O715">
        <v>19.991476667376901</v>
      </c>
      <c r="P715">
        <v>25.709846780242099</v>
      </c>
      <c r="Q715">
        <v>-5.0879367982543999E-2</v>
      </c>
    </row>
    <row r="716" spans="1:17" hidden="1" x14ac:dyDescent="0.3">
      <c r="A716" t="s">
        <v>1570</v>
      </c>
      <c r="B716" t="s">
        <v>1571</v>
      </c>
      <c r="C716" t="s">
        <v>3150</v>
      </c>
      <c r="D716" t="s">
        <v>117</v>
      </c>
      <c r="E716">
        <v>6132.8083902398002</v>
      </c>
      <c r="F716">
        <v>49.39</v>
      </c>
      <c r="G716">
        <v>-2.5398701152999799</v>
      </c>
      <c r="H716">
        <v>2.3223092456605001</v>
      </c>
      <c r="I716">
        <v>19.415652076998398</v>
      </c>
      <c r="J716">
        <v>4.3151443905189604</v>
      </c>
      <c r="K716">
        <v>45.429502784639503</v>
      </c>
      <c r="L716">
        <v>38.542897666498398</v>
      </c>
      <c r="N716">
        <v>0.54033034609963504</v>
      </c>
      <c r="O716">
        <v>10.852399271107499</v>
      </c>
      <c r="P716">
        <v>80.915750915750905</v>
      </c>
    </row>
    <row r="717" spans="1:17" x14ac:dyDescent="0.3">
      <c r="A717" t="s">
        <v>1572</v>
      </c>
      <c r="B717" t="s">
        <v>1573</v>
      </c>
      <c r="C717" t="s">
        <v>3137</v>
      </c>
      <c r="D717" t="s">
        <v>1008</v>
      </c>
      <c r="E717">
        <v>6114.9911020542004</v>
      </c>
      <c r="F717">
        <v>134.38999999999999</v>
      </c>
      <c r="G717">
        <v>-41.884682253586703</v>
      </c>
      <c r="H717">
        <v>10.2102049722406</v>
      </c>
      <c r="I717">
        <v>-27.165532742978201</v>
      </c>
      <c r="J717">
        <v>4.3322054802272696</v>
      </c>
      <c r="K717">
        <v>133.46710495417901</v>
      </c>
      <c r="L717">
        <v>145.378486826928</v>
      </c>
      <c r="M717">
        <v>55.4685353095823</v>
      </c>
      <c r="N717">
        <v>0.48215794128302703</v>
      </c>
      <c r="O717">
        <v>56.708088399434402</v>
      </c>
      <c r="P717">
        <v>11.963675747729701</v>
      </c>
      <c r="Q717">
        <v>4.4044155267795003E-2</v>
      </c>
    </row>
    <row r="718" spans="1:17" x14ac:dyDescent="0.3">
      <c r="A718" t="s">
        <v>1574</v>
      </c>
      <c r="B718" t="s">
        <v>1575</v>
      </c>
      <c r="C718" t="s">
        <v>3146</v>
      </c>
      <c r="D718" t="s">
        <v>1315</v>
      </c>
      <c r="E718">
        <v>6088.26487840966</v>
      </c>
      <c r="F718">
        <v>957.8</v>
      </c>
      <c r="G718">
        <v>-21.603961048102502</v>
      </c>
      <c r="H718">
        <v>3.0927095436117198</v>
      </c>
      <c r="I718">
        <v>10.357524961921801</v>
      </c>
      <c r="J718">
        <v>4.7507438576160901</v>
      </c>
      <c r="K718">
        <v>913.33059592940003</v>
      </c>
      <c r="L718">
        <v>832.05426807813296</v>
      </c>
      <c r="M718">
        <v>52.6624946574738</v>
      </c>
      <c r="N718">
        <v>0.61566833648710395</v>
      </c>
      <c r="O718">
        <v>11.354144915431201</v>
      </c>
      <c r="P718">
        <v>56.913499344691999</v>
      </c>
      <c r="Q718">
        <v>0.12560684846426001</v>
      </c>
    </row>
    <row r="719" spans="1:17" hidden="1" x14ac:dyDescent="0.3">
      <c r="A719" t="s">
        <v>1576</v>
      </c>
      <c r="B719" t="s">
        <v>1577</v>
      </c>
      <c r="C719" t="s">
        <v>3150</v>
      </c>
      <c r="D719" t="s">
        <v>46</v>
      </c>
      <c r="E719">
        <v>6080.9882583074595</v>
      </c>
      <c r="F719">
        <v>365.1</v>
      </c>
      <c r="G719">
        <v>-33.588652497286198</v>
      </c>
      <c r="H719">
        <v>-2.0780615698046399</v>
      </c>
      <c r="I719">
        <v>-13.1162295446378</v>
      </c>
      <c r="J719">
        <v>-2.1033890147062801</v>
      </c>
      <c r="K719">
        <v>375.06431982161001</v>
      </c>
      <c r="M719">
        <v>31.9171506816411</v>
      </c>
      <c r="O719">
        <v>16.351684470008198</v>
      </c>
      <c r="P719">
        <v>8.6607142857142794</v>
      </c>
    </row>
    <row r="720" spans="1:17" x14ac:dyDescent="0.3">
      <c r="A720" t="s">
        <v>1578</v>
      </c>
      <c r="B720" t="s">
        <v>1579</v>
      </c>
      <c r="C720" t="s">
        <v>3138</v>
      </c>
      <c r="D720" t="s">
        <v>46</v>
      </c>
      <c r="E720">
        <v>6001.5664064327902</v>
      </c>
      <c r="F720">
        <v>792.85</v>
      </c>
      <c r="G720">
        <v>66.573696160912306</v>
      </c>
      <c r="H720">
        <v>6.4583188673626699</v>
      </c>
      <c r="I720">
        <v>9.6978462289641207</v>
      </c>
      <c r="J720">
        <v>8.3386149561211091</v>
      </c>
      <c r="K720">
        <v>765.09618966751498</v>
      </c>
      <c r="L720">
        <v>708.806695781445</v>
      </c>
      <c r="M720">
        <v>64.680269544321604</v>
      </c>
      <c r="N720">
        <v>0.75599507629986396</v>
      </c>
      <c r="O720">
        <v>18.156019423598298</v>
      </c>
      <c r="P720">
        <v>98.187726534183199</v>
      </c>
      <c r="Q720">
        <v>0.181063421133591</v>
      </c>
    </row>
    <row r="721" spans="1:17" hidden="1" x14ac:dyDescent="0.3">
      <c r="A721" t="s">
        <v>1580</v>
      </c>
      <c r="B721" t="s">
        <v>1581</v>
      </c>
      <c r="C721" t="s">
        <v>3150</v>
      </c>
      <c r="D721" t="s">
        <v>289</v>
      </c>
      <c r="E721">
        <v>5999.3313778231204</v>
      </c>
      <c r="F721">
        <v>1492.8</v>
      </c>
      <c r="G721">
        <v>730.43366081163504</v>
      </c>
      <c r="H721">
        <v>33.526114128710603</v>
      </c>
      <c r="I721">
        <v>101.235722352371</v>
      </c>
      <c r="J721">
        <v>8.1066516889343792</v>
      </c>
      <c r="K721">
        <v>1094.9916006651199</v>
      </c>
      <c r="L721">
        <v>735.18667316513302</v>
      </c>
      <c r="M721">
        <v>73.480247528333905</v>
      </c>
      <c r="N721">
        <v>1.18648972254243</v>
      </c>
      <c r="O721">
        <v>0</v>
      </c>
      <c r="P721">
        <v>766.64731494920102</v>
      </c>
      <c r="Q721">
        <v>0.21888245831821701</v>
      </c>
    </row>
    <row r="722" spans="1:17" hidden="1" x14ac:dyDescent="0.3">
      <c r="A722" t="s">
        <v>1582</v>
      </c>
      <c r="B722" t="s">
        <v>1583</v>
      </c>
      <c r="C722" t="s">
        <v>3147</v>
      </c>
      <c r="D722" t="s">
        <v>51</v>
      </c>
      <c r="E722">
        <v>5990.1299459490701</v>
      </c>
      <c r="F722">
        <v>1428.9</v>
      </c>
      <c r="G722">
        <v>-3.6899076552515302</v>
      </c>
      <c r="H722">
        <v>7.3188480730450998</v>
      </c>
      <c r="I722">
        <v>18.893875156330399</v>
      </c>
      <c r="J722">
        <v>-0.17224346191654499</v>
      </c>
      <c r="K722">
        <v>1339.85570409874</v>
      </c>
      <c r="M722">
        <v>45.868588081393398</v>
      </c>
      <c r="N722">
        <v>0.58118371299604799</v>
      </c>
      <c r="O722">
        <v>5.7386801035761801</v>
      </c>
      <c r="P722">
        <v>47.309278350515399</v>
      </c>
    </row>
    <row r="723" spans="1:17" hidden="1" x14ac:dyDescent="0.3">
      <c r="A723" t="s">
        <v>1584</v>
      </c>
      <c r="B723" t="s">
        <v>1585</v>
      </c>
      <c r="C723" t="s">
        <v>3137</v>
      </c>
      <c r="D723" t="s">
        <v>125</v>
      </c>
      <c r="E723">
        <v>5989.0014156916304</v>
      </c>
      <c r="F723">
        <v>487.65</v>
      </c>
      <c r="G723">
        <v>6.45923762650522</v>
      </c>
      <c r="H723">
        <v>20.825255839059299</v>
      </c>
      <c r="I723">
        <v>45.254258326623997</v>
      </c>
      <c r="J723">
        <v>4.2846977609727004</v>
      </c>
      <c r="K723">
        <v>411.28349181954098</v>
      </c>
      <c r="M723">
        <v>59.536387915004902</v>
      </c>
      <c r="N723">
        <v>0.83360436337121102</v>
      </c>
      <c r="O723">
        <v>2.2659694452988801</v>
      </c>
      <c r="P723">
        <v>61.983059292476298</v>
      </c>
    </row>
    <row r="724" spans="1:17" hidden="1" x14ac:dyDescent="0.3">
      <c r="A724" t="s">
        <v>1586</v>
      </c>
      <c r="B724" t="s">
        <v>1587</v>
      </c>
      <c r="C724" t="s">
        <v>3150</v>
      </c>
      <c r="D724" t="s">
        <v>247</v>
      </c>
      <c r="E724">
        <v>5972.0856884515197</v>
      </c>
      <c r="F724">
        <v>5488</v>
      </c>
      <c r="G724">
        <v>86.384278982998197</v>
      </c>
      <c r="H724">
        <v>6.8131114937717596</v>
      </c>
      <c r="I724">
        <v>27.6308141576772</v>
      </c>
      <c r="J724">
        <v>-0.79090511281925202</v>
      </c>
      <c r="K724">
        <v>5309.2601742564602</v>
      </c>
      <c r="L724">
        <v>4495.0722865226098</v>
      </c>
      <c r="M724">
        <v>57.551628006663101</v>
      </c>
      <c r="N724">
        <v>0.91917017762555597</v>
      </c>
      <c r="O724">
        <v>5.1384839650145704</v>
      </c>
      <c r="P724">
        <v>117.20030078758801</v>
      </c>
      <c r="Q724">
        <v>0.156324738491912</v>
      </c>
    </row>
    <row r="725" spans="1:17" x14ac:dyDescent="0.3">
      <c r="A725" t="s">
        <v>1588</v>
      </c>
      <c r="B725" t="s">
        <v>1589</v>
      </c>
      <c r="C725" t="s">
        <v>3147</v>
      </c>
      <c r="D725" t="s">
        <v>1590</v>
      </c>
      <c r="E725">
        <v>5953.2627893774697</v>
      </c>
      <c r="F725">
        <v>441.3</v>
      </c>
      <c r="G725">
        <v>-13.3375643529332</v>
      </c>
      <c r="H725">
        <v>-8.2201328026870399</v>
      </c>
      <c r="I725">
        <v>-14.348235782077399</v>
      </c>
      <c r="J725">
        <v>-1.1817020021100899</v>
      </c>
      <c r="K725">
        <v>479.162002879292</v>
      </c>
      <c r="L725">
        <v>465.15158445293702</v>
      </c>
      <c r="M725">
        <v>22.298172567395302</v>
      </c>
      <c r="N725">
        <v>1.0156035138372199</v>
      </c>
      <c r="O725">
        <v>30.727396329027801</v>
      </c>
      <c r="P725">
        <v>19.5934959349593</v>
      </c>
    </row>
    <row r="726" spans="1:17" x14ac:dyDescent="0.3">
      <c r="A726" t="s">
        <v>1591</v>
      </c>
      <c r="B726" t="s">
        <v>1592</v>
      </c>
      <c r="C726" t="s">
        <v>580</v>
      </c>
      <c r="D726" t="s">
        <v>463</v>
      </c>
      <c r="E726">
        <v>5887.0052383740804</v>
      </c>
      <c r="F726">
        <v>1965.05</v>
      </c>
      <c r="G726">
        <v>17.9252216576844</v>
      </c>
      <c r="H726">
        <v>0.28866846201972401</v>
      </c>
      <c r="I726">
        <v>22.175131629076201</v>
      </c>
      <c r="J726">
        <v>2.47919550105836</v>
      </c>
      <c r="K726">
        <v>2048.0999923511699</v>
      </c>
      <c r="L726">
        <v>1789.4805125072</v>
      </c>
      <c r="M726">
        <v>50.4220349403219</v>
      </c>
      <c r="N726">
        <v>0.29729944445433698</v>
      </c>
      <c r="O726">
        <v>26.867000839673199</v>
      </c>
      <c r="P726">
        <v>83.349661768136201</v>
      </c>
      <c r="Q726">
        <v>-9.1244725066981003E-2</v>
      </c>
    </row>
    <row r="727" spans="1:17" hidden="1" x14ac:dyDescent="0.3">
      <c r="A727" t="s">
        <v>1593</v>
      </c>
      <c r="B727" t="s">
        <v>1594</v>
      </c>
      <c r="C727" t="s">
        <v>3150</v>
      </c>
      <c r="D727" t="s">
        <v>284</v>
      </c>
      <c r="E727">
        <v>5879.0917030564997</v>
      </c>
      <c r="F727">
        <v>492.15</v>
      </c>
      <c r="G727">
        <v>337.83985162852503</v>
      </c>
      <c r="H727">
        <v>-6.9973263867492603</v>
      </c>
      <c r="I727">
        <v>195.62306319219101</v>
      </c>
      <c r="J727">
        <v>1.92833826671722</v>
      </c>
      <c r="K727">
        <v>442.58133680097899</v>
      </c>
      <c r="L727">
        <v>283.27685730042202</v>
      </c>
      <c r="M727">
        <v>52.270704605687797</v>
      </c>
      <c r="N727">
        <v>0.18373189918909599</v>
      </c>
      <c r="O727">
        <v>21.914050594331002</v>
      </c>
      <c r="P727">
        <v>380.521382542472</v>
      </c>
      <c r="Q727">
        <v>0.236584908174581</v>
      </c>
    </row>
    <row r="728" spans="1:17" x14ac:dyDescent="0.3">
      <c r="A728" t="s">
        <v>1595</v>
      </c>
      <c r="B728" t="s">
        <v>1596</v>
      </c>
      <c r="C728" t="s">
        <v>3141</v>
      </c>
      <c r="D728" t="s">
        <v>202</v>
      </c>
      <c r="E728">
        <v>5877.6255578489299</v>
      </c>
      <c r="F728">
        <v>479.15</v>
      </c>
      <c r="G728">
        <v>4.9587795379371498</v>
      </c>
      <c r="H728">
        <v>7.7409618868876597</v>
      </c>
      <c r="I728">
        <v>4.6029140568586602</v>
      </c>
      <c r="J728">
        <v>5.8741478618754801</v>
      </c>
      <c r="K728">
        <v>472.43094192026803</v>
      </c>
      <c r="L728">
        <v>442.30452376126698</v>
      </c>
      <c r="M728">
        <v>49.049944141836399</v>
      </c>
      <c r="N728">
        <v>0.50701446236133796</v>
      </c>
      <c r="O728">
        <v>13.221329437545601</v>
      </c>
      <c r="P728">
        <v>51.485931078090402</v>
      </c>
      <c r="Q728">
        <v>0.17081183727121099</v>
      </c>
    </row>
    <row r="729" spans="1:17" hidden="1" x14ac:dyDescent="0.3">
      <c r="A729" t="s">
        <v>1597</v>
      </c>
      <c r="B729" t="s">
        <v>1598</v>
      </c>
      <c r="C729" t="s">
        <v>3150</v>
      </c>
      <c r="D729" t="s">
        <v>373</v>
      </c>
      <c r="E729">
        <v>5865.0088450283201</v>
      </c>
      <c r="F729">
        <v>981.15</v>
      </c>
      <c r="G729">
        <v>94.795382525232498</v>
      </c>
      <c r="H729">
        <v>23.5954675026607</v>
      </c>
      <c r="I729">
        <v>44.198108306452099</v>
      </c>
      <c r="J729">
        <v>0.98944413159969402</v>
      </c>
      <c r="K729">
        <v>865.60201764266196</v>
      </c>
      <c r="L729">
        <v>672.905537644079</v>
      </c>
      <c r="M729">
        <v>63.484376913491403</v>
      </c>
      <c r="N729">
        <v>1.6966230510082401</v>
      </c>
      <c r="O729">
        <v>4.2450186006217097</v>
      </c>
      <c r="P729">
        <v>225.368927209417</v>
      </c>
      <c r="Q729">
        <v>0.17851755282533599</v>
      </c>
    </row>
    <row r="730" spans="1:17" x14ac:dyDescent="0.3">
      <c r="A730" t="s">
        <v>1599</v>
      </c>
      <c r="B730" t="s">
        <v>1600</v>
      </c>
      <c r="C730" t="s">
        <v>3141</v>
      </c>
      <c r="D730" t="s">
        <v>265</v>
      </c>
      <c r="E730">
        <v>5865.0020929744696</v>
      </c>
      <c r="F730">
        <v>2173.4</v>
      </c>
      <c r="G730">
        <v>-28.130857477751999</v>
      </c>
      <c r="H730">
        <v>-11.134159410592099</v>
      </c>
      <c r="I730">
        <v>7.9284245533029898</v>
      </c>
      <c r="J730">
        <v>0.80840552082489603</v>
      </c>
      <c r="K730">
        <v>2319.79065040148</v>
      </c>
      <c r="L730">
        <v>2292.52107997657</v>
      </c>
      <c r="M730">
        <v>35.228478005769603</v>
      </c>
      <c r="N730">
        <v>0.45764882950257302</v>
      </c>
      <c r="O730">
        <v>28.5543388239624</v>
      </c>
      <c r="P730">
        <v>26.360465116278998</v>
      </c>
      <c r="Q730">
        <v>6.9347251153523998E-2</v>
      </c>
    </row>
    <row r="731" spans="1:17" x14ac:dyDescent="0.3">
      <c r="A731" t="s">
        <v>1601</v>
      </c>
      <c r="B731" t="s">
        <v>1602</v>
      </c>
      <c r="C731" t="s">
        <v>3137</v>
      </c>
      <c r="D731" t="s">
        <v>37</v>
      </c>
      <c r="E731">
        <v>5860.6473838334296</v>
      </c>
      <c r="F731">
        <v>351.5</v>
      </c>
      <c r="G731">
        <v>-7.4620344726354499</v>
      </c>
      <c r="H731">
        <v>-2.1615116359239499</v>
      </c>
      <c r="I731">
        <v>-12.479768930920899</v>
      </c>
      <c r="J731">
        <v>1.49525303806862</v>
      </c>
      <c r="K731">
        <v>372.46964077870501</v>
      </c>
      <c r="L731">
        <v>365.01065632542998</v>
      </c>
      <c r="M731">
        <v>29.534218528705999</v>
      </c>
      <c r="N731">
        <v>0.49889525583577199</v>
      </c>
      <c r="O731">
        <v>38.307254623044003</v>
      </c>
      <c r="P731">
        <v>21.7852811943871</v>
      </c>
      <c r="Q731">
        <v>-2.0379026514339999E-2</v>
      </c>
    </row>
    <row r="732" spans="1:17" hidden="1" x14ac:dyDescent="0.3">
      <c r="A732" t="s">
        <v>1603</v>
      </c>
      <c r="B732" t="s">
        <v>1604</v>
      </c>
      <c r="C732" t="s">
        <v>3150</v>
      </c>
      <c r="D732" t="s">
        <v>51</v>
      </c>
      <c r="E732">
        <v>5853.9710471113704</v>
      </c>
      <c r="F732">
        <v>854.75</v>
      </c>
      <c r="G732">
        <v>77.009878575275394</v>
      </c>
      <c r="H732">
        <v>28.267363283498</v>
      </c>
      <c r="I732">
        <v>38.505448412113601</v>
      </c>
      <c r="J732">
        <v>3.7319754585647802</v>
      </c>
      <c r="K732">
        <v>692.98332822208897</v>
      </c>
      <c r="L732">
        <v>576.54975843198201</v>
      </c>
      <c r="M732">
        <v>60.7064755684776</v>
      </c>
      <c r="N732">
        <v>2.8592582160542102</v>
      </c>
      <c r="O732">
        <v>6.3117870722433498</v>
      </c>
      <c r="P732">
        <v>114.22305764411</v>
      </c>
      <c r="Q732">
        <v>0.135891631229242</v>
      </c>
    </row>
    <row r="733" spans="1:17" x14ac:dyDescent="0.3">
      <c r="A733" t="s">
        <v>1605</v>
      </c>
      <c r="B733" t="s">
        <v>1606</v>
      </c>
      <c r="C733" t="s">
        <v>3147</v>
      </c>
      <c r="D733" t="s">
        <v>886</v>
      </c>
      <c r="E733">
        <v>5853.49915689299</v>
      </c>
      <c r="F733">
        <v>33.520000000000003</v>
      </c>
      <c r="G733">
        <v>-45.833858271903701</v>
      </c>
      <c r="H733">
        <v>1.7207320587174699</v>
      </c>
      <c r="I733">
        <v>-34.648732846962098</v>
      </c>
      <c r="J733">
        <v>9.8062527595397899</v>
      </c>
      <c r="K733">
        <v>35.212070173557102</v>
      </c>
      <c r="L733">
        <v>40.1609071976481</v>
      </c>
      <c r="M733">
        <v>58.367541921891302</v>
      </c>
      <c r="N733">
        <v>0.43035131453622799</v>
      </c>
      <c r="O733">
        <v>61.097852028639601</v>
      </c>
      <c r="P733">
        <v>17.986624428018299</v>
      </c>
      <c r="Q733">
        <v>-3.2445104624019999E-3</v>
      </c>
    </row>
    <row r="734" spans="1:17" hidden="1" x14ac:dyDescent="0.3">
      <c r="A734" t="s">
        <v>1607</v>
      </c>
      <c r="B734" t="s">
        <v>1608</v>
      </c>
      <c r="C734" t="s">
        <v>3150</v>
      </c>
      <c r="D734" t="s">
        <v>1609</v>
      </c>
      <c r="E734">
        <v>5836.7666307625896</v>
      </c>
      <c r="F734">
        <v>461.25</v>
      </c>
      <c r="G734">
        <v>37.6356477959636</v>
      </c>
      <c r="H734">
        <v>-2.60422729087602</v>
      </c>
      <c r="I734">
        <v>27.354066624672502</v>
      </c>
      <c r="J734">
        <v>-2.1747467738172799</v>
      </c>
      <c r="K734">
        <v>469.34222265293499</v>
      </c>
      <c r="L734">
        <v>410.67122194374298</v>
      </c>
      <c r="M734">
        <v>26.0230692373535</v>
      </c>
      <c r="N734">
        <v>0.64180957387043802</v>
      </c>
      <c r="O734">
        <v>24.650406504065</v>
      </c>
      <c r="P734">
        <v>103.104359313077</v>
      </c>
      <c r="Q734">
        <v>0.15666605670820999</v>
      </c>
    </row>
    <row r="735" spans="1:17" x14ac:dyDescent="0.3">
      <c r="A735" t="s">
        <v>1610</v>
      </c>
      <c r="B735" t="s">
        <v>1611</v>
      </c>
      <c r="C735" t="s">
        <v>3146</v>
      </c>
      <c r="D735" t="s">
        <v>1612</v>
      </c>
      <c r="E735">
        <v>5829.8471712926803</v>
      </c>
      <c r="F735">
        <v>457.45</v>
      </c>
      <c r="G735">
        <v>-18.395628992461901</v>
      </c>
      <c r="H735">
        <v>-3.54322942263929</v>
      </c>
      <c r="I735">
        <v>-19.2586029071086</v>
      </c>
      <c r="J735">
        <v>4.8192461132425102</v>
      </c>
      <c r="K735">
        <v>470.06290806268498</v>
      </c>
      <c r="L735">
        <v>492.81499344404801</v>
      </c>
      <c r="M735">
        <v>48.518176184526503</v>
      </c>
      <c r="N735">
        <v>0.58221992077180795</v>
      </c>
      <c r="O735">
        <v>46.322002404634397</v>
      </c>
      <c r="P735">
        <v>13.6380573841758</v>
      </c>
      <c r="Q735">
        <v>-1.8990765476216E-2</v>
      </c>
    </row>
    <row r="736" spans="1:17" x14ac:dyDescent="0.3">
      <c r="A736" t="s">
        <v>1613</v>
      </c>
      <c r="B736" t="s">
        <v>1614</v>
      </c>
      <c r="C736" t="s">
        <v>3133</v>
      </c>
      <c r="D736" t="s">
        <v>284</v>
      </c>
      <c r="E736">
        <v>5824.8550036740398</v>
      </c>
      <c r="F736">
        <v>1183.2</v>
      </c>
      <c r="G736">
        <v>64.712862044887402</v>
      </c>
      <c r="H736">
        <v>-8.5061505071020207</v>
      </c>
      <c r="I736">
        <v>8.6810635855360694</v>
      </c>
      <c r="J736">
        <v>1.48905743399722</v>
      </c>
      <c r="K736">
        <v>1269.2447341285599</v>
      </c>
      <c r="L736">
        <v>1104.85439216093</v>
      </c>
      <c r="M736">
        <v>38.437973629809498</v>
      </c>
      <c r="N736">
        <v>0.52077929527747902</v>
      </c>
      <c r="O736">
        <v>27.9200473292765</v>
      </c>
      <c r="P736">
        <v>97.2</v>
      </c>
      <c r="Q736">
        <v>7.2403144182587004E-2</v>
      </c>
    </row>
    <row r="737" spans="1:17" x14ac:dyDescent="0.3">
      <c r="A737" t="s">
        <v>1615</v>
      </c>
      <c r="B737" t="s">
        <v>1616</v>
      </c>
      <c r="C737" t="s">
        <v>3146</v>
      </c>
      <c r="D737" t="s">
        <v>580</v>
      </c>
      <c r="E737">
        <v>5824.5718023899899</v>
      </c>
      <c r="F737">
        <v>334.2</v>
      </c>
      <c r="G737">
        <v>-11.544727985642901</v>
      </c>
      <c r="H737">
        <v>-4.3401241366862404</v>
      </c>
      <c r="I737">
        <v>-2.9173590972172998</v>
      </c>
      <c r="J737">
        <v>-1.5100478448575301</v>
      </c>
      <c r="K737">
        <v>351.64168540281599</v>
      </c>
      <c r="L737">
        <v>335.93556108904397</v>
      </c>
      <c r="M737">
        <v>39.648229904688002</v>
      </c>
      <c r="N737">
        <v>0.48224887204296002</v>
      </c>
      <c r="O737">
        <v>31.149012567324899</v>
      </c>
      <c r="P737">
        <v>34.189921702469299</v>
      </c>
      <c r="Q737">
        <v>0.102812898768811</v>
      </c>
    </row>
    <row r="738" spans="1:17" hidden="1" x14ac:dyDescent="0.3">
      <c r="A738" t="s">
        <v>1617</v>
      </c>
      <c r="B738" t="s">
        <v>1618</v>
      </c>
      <c r="C738" t="s">
        <v>3150</v>
      </c>
      <c r="D738" t="s">
        <v>277</v>
      </c>
      <c r="E738">
        <v>5820.9786155198599</v>
      </c>
      <c r="F738">
        <v>3117.6</v>
      </c>
      <c r="G738">
        <v>325.24763036774698</v>
      </c>
      <c r="H738">
        <v>13.5486001221128</v>
      </c>
      <c r="I738">
        <v>85.2593423017113</v>
      </c>
      <c r="J738">
        <v>2.2379455626321798</v>
      </c>
      <c r="K738">
        <v>2762.4811635875799</v>
      </c>
      <c r="L738">
        <v>2043.26695189727</v>
      </c>
      <c r="M738">
        <v>60.668869429212599</v>
      </c>
      <c r="N738">
        <v>0.92479377851700295</v>
      </c>
      <c r="O738">
        <v>14.7356941236848</v>
      </c>
      <c r="P738">
        <v>375.473424671462</v>
      </c>
      <c r="Q738">
        <v>0.32163084187341801</v>
      </c>
    </row>
    <row r="739" spans="1:17" x14ac:dyDescent="0.3">
      <c r="A739" t="s">
        <v>1619</v>
      </c>
      <c r="B739" t="s">
        <v>1620</v>
      </c>
      <c r="C739" t="s">
        <v>3139</v>
      </c>
      <c r="D739" t="s">
        <v>169</v>
      </c>
      <c r="E739">
        <v>5794.6765921098904</v>
      </c>
      <c r="F739">
        <v>642.5</v>
      </c>
      <c r="G739">
        <v>36.626240294809598</v>
      </c>
      <c r="H739">
        <v>5.8170544796721702</v>
      </c>
      <c r="I739">
        <v>17.823098736270801</v>
      </c>
      <c r="J739">
        <v>3.5994269602873099</v>
      </c>
      <c r="K739">
        <v>624.81435946232398</v>
      </c>
      <c r="L739">
        <v>571.44889883593703</v>
      </c>
      <c r="M739">
        <v>53.833541435859999</v>
      </c>
      <c r="N739">
        <v>0.84676526569178101</v>
      </c>
      <c r="O739">
        <v>12.326848249027201</v>
      </c>
      <c r="P739">
        <v>69.056703065386102</v>
      </c>
    </row>
    <row r="740" spans="1:17" hidden="1" x14ac:dyDescent="0.3">
      <c r="A740" t="s">
        <v>1621</v>
      </c>
      <c r="B740" t="s">
        <v>1622</v>
      </c>
      <c r="C740" t="s">
        <v>3150</v>
      </c>
      <c r="D740" t="s">
        <v>458</v>
      </c>
      <c r="E740">
        <v>5793.8595623401397</v>
      </c>
      <c r="F740">
        <v>406.15</v>
      </c>
      <c r="G740">
        <v>-33.4052529219855</v>
      </c>
      <c r="H740">
        <v>1.9925454744703801</v>
      </c>
      <c r="I740">
        <v>-17.8802490685467</v>
      </c>
      <c r="J740">
        <v>3.9182040764183199</v>
      </c>
      <c r="K740">
        <v>406.40195627150001</v>
      </c>
      <c r="L740">
        <v>425.67572687090399</v>
      </c>
      <c r="M740">
        <v>57.154149497441999</v>
      </c>
      <c r="N740">
        <v>0.48937208136427601</v>
      </c>
      <c r="O740">
        <v>39.000369321679102</v>
      </c>
      <c r="P740">
        <v>7.4470899470899301</v>
      </c>
      <c r="Q740">
        <v>-4.3790237599372998E-2</v>
      </c>
    </row>
    <row r="741" spans="1:17" x14ac:dyDescent="0.3">
      <c r="A741" t="s">
        <v>1623</v>
      </c>
      <c r="B741" t="s">
        <v>1624</v>
      </c>
      <c r="C741" t="s">
        <v>3136</v>
      </c>
      <c r="D741" t="s">
        <v>730</v>
      </c>
      <c r="E741">
        <v>5773.15635434043</v>
      </c>
      <c r="F741">
        <v>119.41</v>
      </c>
      <c r="G741">
        <v>-40.5108675371483</v>
      </c>
      <c r="H741">
        <v>-1.1330102140617999</v>
      </c>
      <c r="I741">
        <v>-22.011674362240999</v>
      </c>
      <c r="J741">
        <v>-1.4398128588898</v>
      </c>
      <c r="K741">
        <v>124.640808776154</v>
      </c>
      <c r="L741">
        <v>133.67029258105899</v>
      </c>
      <c r="M741">
        <v>48.606354546271398</v>
      </c>
      <c r="N741">
        <v>0.75146364549765698</v>
      </c>
      <c r="O741">
        <v>36.420735281802202</v>
      </c>
      <c r="P741">
        <v>9.0502283105022805</v>
      </c>
      <c r="Q741">
        <v>-0.105439689182281</v>
      </c>
    </row>
    <row r="742" spans="1:17" x14ac:dyDescent="0.3">
      <c r="A742" t="s">
        <v>1625</v>
      </c>
      <c r="B742" t="s">
        <v>1626</v>
      </c>
      <c r="C742" t="s">
        <v>3136</v>
      </c>
      <c r="D742" t="s">
        <v>967</v>
      </c>
      <c r="E742">
        <v>5771.7329591752296</v>
      </c>
      <c r="F742">
        <v>688.15</v>
      </c>
      <c r="G742">
        <v>97.189252804987603</v>
      </c>
      <c r="H742">
        <v>-12.706257110865099</v>
      </c>
      <c r="I742">
        <v>141.001022990178</v>
      </c>
      <c r="J742">
        <v>10.804345903494699</v>
      </c>
      <c r="K742">
        <v>643.15123375832502</v>
      </c>
      <c r="L742">
        <v>465.89824538316401</v>
      </c>
      <c r="M742">
        <v>54.866578017654199</v>
      </c>
      <c r="N742">
        <v>0.13941751077442099</v>
      </c>
      <c r="O742">
        <v>26.978129768219102</v>
      </c>
      <c r="P742">
        <v>218.883225208526</v>
      </c>
      <c r="Q742">
        <v>7.2945353739802002E-2</v>
      </c>
    </row>
    <row r="743" spans="1:17" hidden="1" x14ac:dyDescent="0.3">
      <c r="A743" t="s">
        <v>1627</v>
      </c>
      <c r="B743" t="s">
        <v>1628</v>
      </c>
      <c r="C743" t="s">
        <v>3150</v>
      </c>
      <c r="D743" t="s">
        <v>1629</v>
      </c>
      <c r="E743">
        <v>5760.80761603053</v>
      </c>
      <c r="F743">
        <v>324.3</v>
      </c>
      <c r="G743">
        <v>-17.853176442371101</v>
      </c>
      <c r="H743">
        <v>1.849934301282</v>
      </c>
      <c r="I743">
        <v>8.7390957338182709</v>
      </c>
      <c r="J743">
        <v>5.2098812326242196</v>
      </c>
      <c r="K743">
        <v>328.93845236084798</v>
      </c>
      <c r="L743">
        <v>308.40856017301797</v>
      </c>
      <c r="M743">
        <v>34.960036391317502</v>
      </c>
      <c r="N743">
        <v>0.61732619939273303</v>
      </c>
      <c r="O743">
        <v>24.5451742213999</v>
      </c>
      <c r="P743">
        <v>37.531806615775999</v>
      </c>
      <c r="Q743">
        <v>0.11467610222695</v>
      </c>
    </row>
    <row r="744" spans="1:17" hidden="1" x14ac:dyDescent="0.3">
      <c r="A744" t="s">
        <v>1630</v>
      </c>
      <c r="B744" t="s">
        <v>1631</v>
      </c>
      <c r="C744" t="s">
        <v>3150</v>
      </c>
      <c r="D744" t="s">
        <v>21</v>
      </c>
      <c r="E744">
        <v>5735.8291168242404</v>
      </c>
      <c r="F744">
        <v>491.55</v>
      </c>
      <c r="G744">
        <v>-29.266077514290401</v>
      </c>
      <c r="H744">
        <v>7.0279438991030903</v>
      </c>
      <c r="I744">
        <v>0.78841120082226901</v>
      </c>
      <c r="J744">
        <v>-2.1438026065707199</v>
      </c>
      <c r="K744">
        <v>495.64167042478101</v>
      </c>
      <c r="L744">
        <v>479.87368504705802</v>
      </c>
      <c r="M744">
        <v>34.657904453491902</v>
      </c>
      <c r="N744">
        <v>0.79642205252742604</v>
      </c>
      <c r="O744">
        <v>21.8594242701658</v>
      </c>
      <c r="P744">
        <v>26.006152268649</v>
      </c>
      <c r="Q744">
        <v>7.6003610792664003E-2</v>
      </c>
    </row>
    <row r="745" spans="1:17" x14ac:dyDescent="0.3">
      <c r="A745" t="s">
        <v>1632</v>
      </c>
      <c r="B745" t="s">
        <v>1633</v>
      </c>
      <c r="C745" t="s">
        <v>3149</v>
      </c>
      <c r="D745" t="s">
        <v>473</v>
      </c>
      <c r="E745">
        <v>5720.1007469550796</v>
      </c>
      <c r="F745">
        <v>2221.6999999999998</v>
      </c>
      <c r="G745">
        <v>13.4512652952693</v>
      </c>
      <c r="H745">
        <v>10.341746096453999</v>
      </c>
      <c r="I745">
        <v>33.950707634650001</v>
      </c>
      <c r="J745">
        <v>9.8554696477376709</v>
      </c>
      <c r="K745">
        <v>1936.1291982943801</v>
      </c>
      <c r="L745">
        <v>1676.8489094067199</v>
      </c>
      <c r="M745">
        <v>59.163819633420502</v>
      </c>
      <c r="N745">
        <v>0.36729510866336501</v>
      </c>
      <c r="O745">
        <v>7.5752801908448504</v>
      </c>
      <c r="P745">
        <v>88.920068027210803</v>
      </c>
      <c r="Q745">
        <v>4.8114278393222E-2</v>
      </c>
    </row>
    <row r="746" spans="1:17" x14ac:dyDescent="0.3">
      <c r="A746" t="s">
        <v>1634</v>
      </c>
      <c r="B746" t="s">
        <v>1635</v>
      </c>
      <c r="C746" t="s">
        <v>3149</v>
      </c>
      <c r="D746" t="s">
        <v>284</v>
      </c>
      <c r="E746">
        <v>5711.9182627220298</v>
      </c>
      <c r="F746">
        <v>602.15</v>
      </c>
      <c r="G746">
        <v>-23.296293476360201</v>
      </c>
      <c r="H746">
        <v>-7.1882646304326201</v>
      </c>
      <c r="I746">
        <v>9.4949160825567596</v>
      </c>
      <c r="J746">
        <v>5.0161179221471999</v>
      </c>
      <c r="K746">
        <v>617.17012139912595</v>
      </c>
      <c r="L746">
        <v>581.81388111602496</v>
      </c>
      <c r="M746">
        <v>58.590108600426802</v>
      </c>
      <c r="N746">
        <v>0.43922756746899</v>
      </c>
      <c r="O746">
        <v>20.700822054305402</v>
      </c>
      <c r="P746">
        <v>38.441200137946801</v>
      </c>
      <c r="Q746">
        <v>4.0849251924438001E-2</v>
      </c>
    </row>
    <row r="747" spans="1:17" hidden="1" x14ac:dyDescent="0.3">
      <c r="A747" t="s">
        <v>1636</v>
      </c>
      <c r="B747" t="s">
        <v>1637</v>
      </c>
      <c r="C747" t="s">
        <v>3150</v>
      </c>
      <c r="D747" t="s">
        <v>46</v>
      </c>
      <c r="E747">
        <v>5707.0541462004703</v>
      </c>
      <c r="F747">
        <v>554.9</v>
      </c>
      <c r="G747">
        <v>744.55344276044502</v>
      </c>
      <c r="H747">
        <v>-3.42226714657092</v>
      </c>
      <c r="I747">
        <v>69.794371691198506</v>
      </c>
      <c r="J747">
        <v>5.6135554259650897</v>
      </c>
      <c r="K747">
        <v>562.48746644808705</v>
      </c>
      <c r="L747">
        <v>417.20712572614298</v>
      </c>
      <c r="M747">
        <v>42.599009165855897</v>
      </c>
      <c r="N747">
        <v>1.22009943737508</v>
      </c>
      <c r="O747">
        <v>35.8767345467651</v>
      </c>
      <c r="P747">
        <v>816.13009740795701</v>
      </c>
    </row>
    <row r="748" spans="1:17" hidden="1" x14ac:dyDescent="0.3">
      <c r="A748" t="s">
        <v>1638</v>
      </c>
      <c r="B748" t="s">
        <v>1639</v>
      </c>
      <c r="C748" t="s">
        <v>3147</v>
      </c>
      <c r="D748" t="s">
        <v>128</v>
      </c>
      <c r="E748">
        <v>5669.8188340717197</v>
      </c>
      <c r="F748">
        <v>149.47999999999999</v>
      </c>
      <c r="G748">
        <v>-37.790383097619703</v>
      </c>
      <c r="H748">
        <v>1.45897532350305</v>
      </c>
      <c r="I748">
        <v>-17.317960144971298</v>
      </c>
      <c r="J748">
        <v>-1.5988539113639499</v>
      </c>
      <c r="K748">
        <v>153.86853751239599</v>
      </c>
      <c r="M748">
        <v>51.632466792528596</v>
      </c>
      <c r="N748">
        <v>0.60501074221150997</v>
      </c>
      <c r="O748">
        <v>32.124698956382097</v>
      </c>
      <c r="P748">
        <v>10.7259259259259</v>
      </c>
    </row>
    <row r="749" spans="1:17" x14ac:dyDescent="0.3">
      <c r="A749" t="s">
        <v>1640</v>
      </c>
      <c r="B749" t="s">
        <v>1641</v>
      </c>
      <c r="C749" t="s">
        <v>3139</v>
      </c>
      <c r="D749" t="s">
        <v>247</v>
      </c>
      <c r="E749">
        <v>5656.6810469626298</v>
      </c>
      <c r="F749">
        <v>677.85</v>
      </c>
      <c r="G749">
        <v>60.484185141763597</v>
      </c>
      <c r="H749">
        <v>21.713653096107201</v>
      </c>
      <c r="I749">
        <v>44.8589077353543</v>
      </c>
      <c r="J749">
        <v>2.4254104211116201</v>
      </c>
      <c r="K749">
        <v>581.050691047687</v>
      </c>
      <c r="L749">
        <v>482.47295752395303</v>
      </c>
      <c r="M749">
        <v>69.000199946158105</v>
      </c>
      <c r="N749">
        <v>0.86901200491450803</v>
      </c>
      <c r="O749">
        <v>1.49738142656929</v>
      </c>
      <c r="P749">
        <v>94.337729357798096</v>
      </c>
    </row>
    <row r="750" spans="1:17" x14ac:dyDescent="0.3">
      <c r="A750" t="s">
        <v>1642</v>
      </c>
      <c r="B750" t="s">
        <v>1643</v>
      </c>
      <c r="C750" t="s">
        <v>3137</v>
      </c>
      <c r="D750" t="s">
        <v>237</v>
      </c>
      <c r="E750">
        <v>5595.4349122071899</v>
      </c>
      <c r="F750">
        <v>294.35000000000002</v>
      </c>
      <c r="G750">
        <v>9.2673811047049099</v>
      </c>
      <c r="H750">
        <v>2.4852226174420302</v>
      </c>
      <c r="I750">
        <v>14.745461021835499</v>
      </c>
      <c r="J750">
        <v>3.6362746691857302</v>
      </c>
      <c r="K750">
        <v>286.21647368226797</v>
      </c>
      <c r="L750">
        <v>254.17924186284</v>
      </c>
      <c r="M750">
        <v>51.583632837225899</v>
      </c>
      <c r="N750">
        <v>0.33018955564733299</v>
      </c>
      <c r="O750">
        <v>12.077458807542</v>
      </c>
      <c r="P750">
        <v>61.686349903872497</v>
      </c>
      <c r="Q750">
        <v>0.133090812555821</v>
      </c>
    </row>
    <row r="751" spans="1:17" x14ac:dyDescent="0.3">
      <c r="A751" t="s">
        <v>1644</v>
      </c>
      <c r="B751" t="s">
        <v>1645</v>
      </c>
      <c r="C751" t="s">
        <v>3144</v>
      </c>
      <c r="D751" t="s">
        <v>438</v>
      </c>
      <c r="E751">
        <v>5552.44662531825</v>
      </c>
      <c r="F751">
        <v>56.87</v>
      </c>
      <c r="G751">
        <v>-37.577366486000201</v>
      </c>
      <c r="H751">
        <v>-7.78106730311218</v>
      </c>
      <c r="I751">
        <v>-29.1309789740708</v>
      </c>
      <c r="J751">
        <v>-1.3879816819473401</v>
      </c>
      <c r="K751">
        <v>61.891862548150797</v>
      </c>
      <c r="L751">
        <v>66.703749299020998</v>
      </c>
      <c r="M751">
        <v>26.449508410689798</v>
      </c>
      <c r="N751">
        <v>0.315822665901968</v>
      </c>
      <c r="O751">
        <v>72.322841568489494</v>
      </c>
      <c r="P751">
        <v>5.4319614386355104</v>
      </c>
      <c r="Q751">
        <v>-2.9512085481770998E-2</v>
      </c>
    </row>
    <row r="752" spans="1:17" x14ac:dyDescent="0.3">
      <c r="A752" t="s">
        <v>1646</v>
      </c>
      <c r="B752" t="s">
        <v>1647</v>
      </c>
      <c r="C752" t="s">
        <v>3145</v>
      </c>
      <c r="D752" t="s">
        <v>307</v>
      </c>
      <c r="E752">
        <v>5471.4725257814398</v>
      </c>
      <c r="F752">
        <v>2053.1999999999998</v>
      </c>
      <c r="G752">
        <v>63.762722830768404</v>
      </c>
      <c r="H752">
        <v>-8.5528381182508895</v>
      </c>
      <c r="I752">
        <v>54.119174874044504</v>
      </c>
      <c r="J752">
        <v>-6.9926821812801503</v>
      </c>
      <c r="K752">
        <v>2195.7623227220301</v>
      </c>
      <c r="L752">
        <v>1792.56008841222</v>
      </c>
      <c r="M752">
        <v>22.789119395531799</v>
      </c>
      <c r="N752">
        <v>0.85844060332799499</v>
      </c>
      <c r="O752">
        <v>27.610559127216</v>
      </c>
      <c r="P752">
        <v>115.819624743785</v>
      </c>
      <c r="Q752">
        <v>-1.0213842359287E-2</v>
      </c>
    </row>
    <row r="753" spans="1:17" x14ac:dyDescent="0.3">
      <c r="A753" t="s">
        <v>1648</v>
      </c>
      <c r="B753" t="s">
        <v>1649</v>
      </c>
      <c r="C753" t="s">
        <v>3149</v>
      </c>
      <c r="D753" t="s">
        <v>400</v>
      </c>
      <c r="E753">
        <v>5460.37513860323</v>
      </c>
      <c r="F753">
        <v>112.57</v>
      </c>
      <c r="G753">
        <v>35.747460801179997</v>
      </c>
      <c r="H753">
        <v>-5.7166120285548798</v>
      </c>
      <c r="I753">
        <v>-0.15539868428668499</v>
      </c>
      <c r="J753">
        <v>2.9075432677176001</v>
      </c>
      <c r="K753">
        <v>121.108156491298</v>
      </c>
      <c r="L753">
        <v>115.234778734139</v>
      </c>
      <c r="M753">
        <v>47.945678145002901</v>
      </c>
      <c r="N753">
        <v>0.59006440293523499</v>
      </c>
      <c r="O753">
        <v>50.972728080305501</v>
      </c>
      <c r="P753">
        <v>66.032448377581105</v>
      </c>
      <c r="Q753">
        <v>7.3048500484308998E-2</v>
      </c>
    </row>
    <row r="754" spans="1:17" hidden="1" x14ac:dyDescent="0.3">
      <c r="A754" t="s">
        <v>1650</v>
      </c>
      <c r="B754" t="s">
        <v>1651</v>
      </c>
      <c r="C754" t="s">
        <v>3150</v>
      </c>
      <c r="D754" t="s">
        <v>131</v>
      </c>
      <c r="E754">
        <v>5439.2339678646304</v>
      </c>
      <c r="F754">
        <v>7220.55</v>
      </c>
      <c r="G754">
        <v>154.503410438397</v>
      </c>
      <c r="H754">
        <v>37.686606814777299</v>
      </c>
      <c r="I754">
        <v>10.1099305601364</v>
      </c>
      <c r="J754">
        <v>-3.5970218425582301</v>
      </c>
      <c r="K754">
        <v>6441.4594252807701</v>
      </c>
      <c r="L754">
        <v>5246.5566826558997</v>
      </c>
      <c r="M754">
        <v>58.170359566498298</v>
      </c>
      <c r="N754">
        <v>1.9709090782187</v>
      </c>
      <c r="O754">
        <v>7.4253346351731997</v>
      </c>
      <c r="P754">
        <v>226.55917868934</v>
      </c>
      <c r="Q754">
        <v>0.32279309022769798</v>
      </c>
    </row>
    <row r="755" spans="1:17" x14ac:dyDescent="0.3">
      <c r="A755" t="s">
        <v>1652</v>
      </c>
      <c r="B755" t="s">
        <v>1653</v>
      </c>
      <c r="C755" t="s">
        <v>3149</v>
      </c>
      <c r="D755" t="s">
        <v>284</v>
      </c>
      <c r="E755">
        <v>5433.1091098468596</v>
      </c>
      <c r="F755">
        <v>163.65</v>
      </c>
      <c r="G755">
        <v>-20.749567674931001</v>
      </c>
      <c r="H755">
        <v>-4.3432739034024497</v>
      </c>
      <c r="I755">
        <v>-14.5353435188988</v>
      </c>
      <c r="J755">
        <v>1.30391659336454</v>
      </c>
      <c r="K755">
        <v>168.53904273969201</v>
      </c>
      <c r="L755">
        <v>167.47457225257199</v>
      </c>
      <c r="M755">
        <v>43.1954673551719</v>
      </c>
      <c r="N755">
        <v>0.51899852915410205</v>
      </c>
      <c r="O755">
        <v>34.188817598533397</v>
      </c>
      <c r="P755">
        <v>25.836216839677</v>
      </c>
      <c r="Q755">
        <v>-4.8934320611092E-2</v>
      </c>
    </row>
    <row r="756" spans="1:17" x14ac:dyDescent="0.3">
      <c r="A756" t="s">
        <v>1654</v>
      </c>
      <c r="B756" t="s">
        <v>1655</v>
      </c>
      <c r="C756" t="s">
        <v>3140</v>
      </c>
      <c r="D756" t="s">
        <v>935</v>
      </c>
      <c r="E756">
        <v>5382.5827368829096</v>
      </c>
      <c r="F756">
        <v>186.22</v>
      </c>
      <c r="G756">
        <v>7.7381419567591401</v>
      </c>
      <c r="H756">
        <v>-7.7364790976466598</v>
      </c>
      <c r="I756">
        <v>-26.7111815531796</v>
      </c>
      <c r="J756">
        <v>4.8961858025860199</v>
      </c>
      <c r="K756">
        <v>197.45033251224899</v>
      </c>
      <c r="L756">
        <v>197.57970966932101</v>
      </c>
      <c r="M756">
        <v>56.820401508449798</v>
      </c>
      <c r="N756">
        <v>0.71814003897071099</v>
      </c>
      <c r="O756">
        <v>36.720008591987899</v>
      </c>
      <c r="P756">
        <v>37.838638045891898</v>
      </c>
      <c r="Q756">
        <v>3.7335713619462002E-2</v>
      </c>
    </row>
    <row r="757" spans="1:17" hidden="1" x14ac:dyDescent="0.3">
      <c r="A757" t="s">
        <v>1656</v>
      </c>
      <c r="B757" t="s">
        <v>1657</v>
      </c>
      <c r="C757" t="s">
        <v>3150</v>
      </c>
      <c r="D757" t="s">
        <v>580</v>
      </c>
      <c r="E757">
        <v>5322.7966900561396</v>
      </c>
      <c r="F757">
        <v>2122.0500000000002</v>
      </c>
      <c r="G757">
        <v>119.810995570842</v>
      </c>
      <c r="H757">
        <v>17.098540580439899</v>
      </c>
      <c r="I757">
        <v>85.878831122249395</v>
      </c>
      <c r="J757">
        <v>2.0060526339192299</v>
      </c>
      <c r="K757">
        <v>1974.16020331033</v>
      </c>
      <c r="L757">
        <v>1528.0903178328899</v>
      </c>
      <c r="M757">
        <v>42.841719039632601</v>
      </c>
      <c r="N757">
        <v>0.85546683941234403</v>
      </c>
      <c r="O757">
        <v>14.8606300511298</v>
      </c>
      <c r="P757">
        <v>161.61005979165299</v>
      </c>
      <c r="Q757">
        <v>0.16511507293644601</v>
      </c>
    </row>
    <row r="758" spans="1:17" x14ac:dyDescent="0.3">
      <c r="A758" t="s">
        <v>1658</v>
      </c>
      <c r="B758" t="s">
        <v>1659</v>
      </c>
      <c r="C758" t="s">
        <v>3135</v>
      </c>
      <c r="D758" t="s">
        <v>24</v>
      </c>
      <c r="E758">
        <v>5308.2220885999304</v>
      </c>
      <c r="F758">
        <v>316.7</v>
      </c>
      <c r="G758">
        <v>-28.368198211087901</v>
      </c>
      <c r="H758">
        <v>5.9612392907159304</v>
      </c>
      <c r="I758">
        <v>-22.200410133318901</v>
      </c>
      <c r="J758">
        <v>1.7025991006638901</v>
      </c>
      <c r="K758">
        <v>317.499583184127</v>
      </c>
      <c r="L758">
        <v>336.05685328757897</v>
      </c>
      <c r="M758">
        <v>60.588612741737201</v>
      </c>
      <c r="N758">
        <v>0.84190692181615401</v>
      </c>
      <c r="O758">
        <v>33.328070729396899</v>
      </c>
      <c r="P758">
        <v>8.4403355589796192</v>
      </c>
      <c r="Q758">
        <v>-2.1646673358807999E-2</v>
      </c>
    </row>
    <row r="759" spans="1:17" x14ac:dyDescent="0.3">
      <c r="A759" t="s">
        <v>1660</v>
      </c>
      <c r="B759" t="s">
        <v>1661</v>
      </c>
      <c r="C759" t="s">
        <v>3145</v>
      </c>
      <c r="D759" t="s">
        <v>1612</v>
      </c>
      <c r="E759">
        <v>5298.0704990265504</v>
      </c>
      <c r="F759">
        <v>455.7</v>
      </c>
      <c r="G759">
        <v>17.0227527703573</v>
      </c>
      <c r="H759">
        <v>15.407808282246499</v>
      </c>
      <c r="I759">
        <v>17.777275210323399</v>
      </c>
      <c r="J759">
        <v>1.8771515733604001</v>
      </c>
      <c r="K759">
        <v>421.06100599577701</v>
      </c>
      <c r="L759">
        <v>383.609569613421</v>
      </c>
      <c r="M759">
        <v>64.189629648922207</v>
      </c>
      <c r="N759">
        <v>0.89406484203926895</v>
      </c>
      <c r="O759">
        <v>1.4154048716260501</v>
      </c>
      <c r="P759">
        <v>59.754601226993799</v>
      </c>
      <c r="Q759">
        <v>6.1735124394520002E-2</v>
      </c>
    </row>
    <row r="760" spans="1:17" x14ac:dyDescent="0.3">
      <c r="A760" t="s">
        <v>1662</v>
      </c>
      <c r="B760" t="s">
        <v>1663</v>
      </c>
      <c r="C760" t="s">
        <v>3139</v>
      </c>
      <c r="D760" t="s">
        <v>473</v>
      </c>
      <c r="E760">
        <v>5292.4367246579304</v>
      </c>
      <c r="F760">
        <v>478.3</v>
      </c>
      <c r="G760">
        <v>27.125218661934401</v>
      </c>
      <c r="H760">
        <v>-0.68783867652536301</v>
      </c>
      <c r="I760">
        <v>13.417226587985301</v>
      </c>
      <c r="J760">
        <v>8.7615747550133793</v>
      </c>
      <c r="K760">
        <v>468.14036638154499</v>
      </c>
      <c r="L760">
        <v>415.93587383694802</v>
      </c>
      <c r="M760">
        <v>45.300808255404398</v>
      </c>
      <c r="N760">
        <v>0.32788989840478699</v>
      </c>
      <c r="O760">
        <v>19.381141542964599</v>
      </c>
      <c r="P760">
        <v>56.871105280419798</v>
      </c>
      <c r="Q760">
        <v>7.5228348957620001E-3</v>
      </c>
    </row>
    <row r="761" spans="1:17" x14ac:dyDescent="0.3">
      <c r="A761" t="s">
        <v>1664</v>
      </c>
      <c r="B761" t="s">
        <v>1665</v>
      </c>
      <c r="C761" t="s">
        <v>3145</v>
      </c>
      <c r="D761" t="s">
        <v>307</v>
      </c>
      <c r="E761">
        <v>5278.5460803144197</v>
      </c>
      <c r="F761">
        <v>248.94</v>
      </c>
      <c r="G761">
        <v>-11.7722336220438</v>
      </c>
      <c r="H761">
        <v>8.0040476595535708</v>
      </c>
      <c r="I761">
        <v>2.6321444135226599</v>
      </c>
      <c r="J761">
        <v>15.581011456985699</v>
      </c>
      <c r="K761">
        <v>243.62737635939601</v>
      </c>
      <c r="L761">
        <v>241.783136242881</v>
      </c>
      <c r="M761">
        <v>64.268864691847</v>
      </c>
      <c r="N761">
        <v>2.1004209498175799</v>
      </c>
      <c r="O761">
        <v>19.346027155137801</v>
      </c>
      <c r="P761">
        <v>31.714285714285701</v>
      </c>
      <c r="Q761">
        <v>-0.108246437012327</v>
      </c>
    </row>
    <row r="762" spans="1:17" hidden="1" x14ac:dyDescent="0.3">
      <c r="A762" t="s">
        <v>1666</v>
      </c>
      <c r="B762" t="s">
        <v>1667</v>
      </c>
      <c r="C762" t="s">
        <v>3150</v>
      </c>
      <c r="D762" t="s">
        <v>277</v>
      </c>
      <c r="E762">
        <v>5277.6813256917303</v>
      </c>
      <c r="F762">
        <v>433</v>
      </c>
      <c r="G762">
        <v>72.658027824518101</v>
      </c>
      <c r="H762">
        <v>3.9358240965854199</v>
      </c>
      <c r="I762">
        <v>35.8117251067819</v>
      </c>
      <c r="J762">
        <v>0.66622047107785898</v>
      </c>
      <c r="K762">
        <v>410.63591460155999</v>
      </c>
      <c r="L762">
        <v>333.30688769734201</v>
      </c>
      <c r="M762">
        <v>57.132599249489402</v>
      </c>
      <c r="N762">
        <v>0.114599271431643</v>
      </c>
      <c r="O762">
        <v>13.9145496535796</v>
      </c>
      <c r="P762">
        <v>108.825657101519</v>
      </c>
    </row>
    <row r="763" spans="1:17" x14ac:dyDescent="0.3">
      <c r="A763" t="s">
        <v>1668</v>
      </c>
      <c r="B763" t="s">
        <v>1669</v>
      </c>
      <c r="C763" t="s">
        <v>3143</v>
      </c>
      <c r="D763" t="s">
        <v>75</v>
      </c>
      <c r="E763">
        <v>5246.7206432744097</v>
      </c>
      <c r="F763">
        <v>231.17</v>
      </c>
      <c r="G763">
        <v>-3.0339642602450398</v>
      </c>
      <c r="H763">
        <v>9.0130170703613803</v>
      </c>
      <c r="I763">
        <v>7.95123240517702</v>
      </c>
      <c r="J763">
        <v>3.4764844658786802</v>
      </c>
      <c r="K763">
        <v>225.598044445927</v>
      </c>
      <c r="L763">
        <v>216.97791854451799</v>
      </c>
      <c r="M763">
        <v>59.985790670477201</v>
      </c>
      <c r="N763">
        <v>0.66652309971361001</v>
      </c>
      <c r="O763">
        <v>11.6061772721373</v>
      </c>
      <c r="P763">
        <v>25.2953929539295</v>
      </c>
      <c r="Q763">
        <v>-5.9618883543103997E-2</v>
      </c>
    </row>
    <row r="764" spans="1:17" x14ac:dyDescent="0.3">
      <c r="A764" t="s">
        <v>1670</v>
      </c>
      <c r="B764" t="s">
        <v>1671</v>
      </c>
      <c r="C764" t="s">
        <v>3146</v>
      </c>
      <c r="D764" t="s">
        <v>161</v>
      </c>
      <c r="E764">
        <v>5242.1064514752798</v>
      </c>
      <c r="F764">
        <v>4691.8</v>
      </c>
      <c r="G764">
        <v>121.271474995801</v>
      </c>
      <c r="H764">
        <v>3.80791792085587</v>
      </c>
      <c r="I764">
        <v>34.129499538520598</v>
      </c>
      <c r="J764">
        <v>0.98453380940884305</v>
      </c>
      <c r="K764">
        <v>4724.0363684763597</v>
      </c>
      <c r="L764">
        <v>4061.6578759189501</v>
      </c>
      <c r="M764">
        <v>44.410631134633903</v>
      </c>
      <c r="N764">
        <v>0.70543990946115998</v>
      </c>
      <c r="O764">
        <v>21.2679568609062</v>
      </c>
      <c r="P764">
        <v>162.77233267992099</v>
      </c>
      <c r="Q764">
        <v>0.18328887157426799</v>
      </c>
    </row>
    <row r="765" spans="1:17" hidden="1" x14ac:dyDescent="0.3">
      <c r="A765" t="s">
        <v>1672</v>
      </c>
      <c r="B765" t="s">
        <v>1673</v>
      </c>
      <c r="C765" t="s">
        <v>3150</v>
      </c>
      <c r="D765" t="s">
        <v>265</v>
      </c>
      <c r="E765">
        <v>5233.48362086211</v>
      </c>
      <c r="F765">
        <v>575.54999999999995</v>
      </c>
      <c r="G765">
        <v>40.266773903554103</v>
      </c>
      <c r="H765">
        <v>29.5467731723013</v>
      </c>
      <c r="I765">
        <v>43.622049357555298</v>
      </c>
      <c r="J765">
        <v>29.481759939470301</v>
      </c>
      <c r="K765">
        <v>446.47369519244103</v>
      </c>
      <c r="L765">
        <v>409.75849503183503</v>
      </c>
      <c r="M765">
        <v>75.405172502808298</v>
      </c>
      <c r="N765">
        <v>2.2283558722531698</v>
      </c>
      <c r="O765">
        <v>1.64190774042221</v>
      </c>
      <c r="P765">
        <v>92.636599447744899</v>
      </c>
      <c r="Q765">
        <v>0.14822325845210399</v>
      </c>
    </row>
    <row r="766" spans="1:17" x14ac:dyDescent="0.3">
      <c r="A766" t="s">
        <v>1674</v>
      </c>
      <c r="B766" t="s">
        <v>1675</v>
      </c>
      <c r="C766" t="s">
        <v>3146</v>
      </c>
      <c r="D766" t="s">
        <v>470</v>
      </c>
      <c r="E766">
        <v>5229.4626511971601</v>
      </c>
      <c r="F766">
        <v>482.65</v>
      </c>
      <c r="G766">
        <v>-50.487710177981299</v>
      </c>
      <c r="H766">
        <v>-10.2866062158361</v>
      </c>
      <c r="I766">
        <v>-31.612030862969402</v>
      </c>
      <c r="J766">
        <v>-7.6825309109453697</v>
      </c>
      <c r="K766">
        <v>549.68159958058004</v>
      </c>
      <c r="L766">
        <v>606.32667012283503</v>
      </c>
      <c r="M766">
        <v>11.8302055007095</v>
      </c>
      <c r="N766">
        <v>0.93047589263580199</v>
      </c>
      <c r="O766">
        <v>60.779032425152799</v>
      </c>
      <c r="P766">
        <v>2.61507388115231</v>
      </c>
      <c r="Q766">
        <v>-0.108722637149595</v>
      </c>
    </row>
    <row r="767" spans="1:17" hidden="1" x14ac:dyDescent="0.3">
      <c r="A767" t="s">
        <v>1676</v>
      </c>
      <c r="B767" t="s">
        <v>1677</v>
      </c>
      <c r="C767" t="s">
        <v>3150</v>
      </c>
      <c r="D767" t="s">
        <v>397</v>
      </c>
      <c r="E767">
        <v>5215.6057244875601</v>
      </c>
      <c r="F767">
        <v>292.2</v>
      </c>
      <c r="G767">
        <v>-32.218842944238702</v>
      </c>
      <c r="H767">
        <v>3.82498839539848</v>
      </c>
      <c r="I767">
        <v>-10.570720094877601</v>
      </c>
      <c r="J767">
        <v>-1.76459188765827</v>
      </c>
      <c r="K767">
        <v>288.823519346664</v>
      </c>
      <c r="L767">
        <v>291.02218510491502</v>
      </c>
      <c r="M767">
        <v>46.989696354007599</v>
      </c>
      <c r="N767">
        <v>1.2009622819466801</v>
      </c>
      <c r="O767">
        <v>32.768651608487303</v>
      </c>
      <c r="P767">
        <v>8.4431248840230104</v>
      </c>
      <c r="Q767">
        <v>1.9686009447469999E-3</v>
      </c>
    </row>
    <row r="768" spans="1:17" hidden="1" x14ac:dyDescent="0.3">
      <c r="A768" t="s">
        <v>1678</v>
      </c>
      <c r="B768" t="s">
        <v>1679</v>
      </c>
      <c r="C768" t="s">
        <v>3150</v>
      </c>
      <c r="D768" t="s">
        <v>886</v>
      </c>
      <c r="E768">
        <v>5212.7436086511198</v>
      </c>
      <c r="F768">
        <v>617.70000000000005</v>
      </c>
      <c r="G768">
        <v>17.573082447119798</v>
      </c>
      <c r="H768">
        <v>-5.3854116263768699</v>
      </c>
      <c r="I768">
        <v>-14.3789735770193</v>
      </c>
      <c r="J768">
        <v>2.3486175016791102</v>
      </c>
      <c r="K768">
        <v>663.55136637235603</v>
      </c>
      <c r="L768">
        <v>660.55369525479</v>
      </c>
      <c r="M768">
        <v>45.994688698822401</v>
      </c>
      <c r="N768">
        <v>0.48539390491758799</v>
      </c>
      <c r="O768">
        <v>50.688036263558303</v>
      </c>
      <c r="P768">
        <v>52.180339985217998</v>
      </c>
      <c r="Q768">
        <v>4.8154981262851997E-2</v>
      </c>
    </row>
    <row r="769" spans="1:17" x14ac:dyDescent="0.3">
      <c r="A769" t="s">
        <v>1680</v>
      </c>
      <c r="B769" t="s">
        <v>1681</v>
      </c>
      <c r="C769" t="s">
        <v>3141</v>
      </c>
      <c r="D769" t="s">
        <v>202</v>
      </c>
      <c r="E769">
        <v>5199.3034552297704</v>
      </c>
      <c r="F769">
        <v>736.2</v>
      </c>
      <c r="G769">
        <v>34.489967572713397</v>
      </c>
      <c r="H769">
        <v>13.0983464989704</v>
      </c>
      <c r="I769">
        <v>9.3110282865154002</v>
      </c>
      <c r="J769">
        <v>9.1647738744195397</v>
      </c>
      <c r="K769">
        <v>691.60147296441096</v>
      </c>
      <c r="L769">
        <v>640.316318061934</v>
      </c>
      <c r="M769">
        <v>62.052663427756499</v>
      </c>
      <c r="N769">
        <v>0.75434602315864996</v>
      </c>
      <c r="O769">
        <v>8.5506655800054308</v>
      </c>
      <c r="P769">
        <v>64.697986577181197</v>
      </c>
      <c r="Q769">
        <v>0.143016403960532</v>
      </c>
    </row>
    <row r="770" spans="1:17" hidden="1" x14ac:dyDescent="0.3">
      <c r="A770" t="s">
        <v>1682</v>
      </c>
      <c r="B770" t="s">
        <v>1683</v>
      </c>
      <c r="C770" t="s">
        <v>3150</v>
      </c>
      <c r="D770" t="s">
        <v>1684</v>
      </c>
      <c r="E770">
        <v>5168.879891351</v>
      </c>
      <c r="F770">
        <v>66.62</v>
      </c>
      <c r="G770">
        <v>0.71870711282819799</v>
      </c>
      <c r="H770">
        <v>11.387792592349401</v>
      </c>
      <c r="I770">
        <v>1.9640355428774501</v>
      </c>
      <c r="J770">
        <v>1.5479258189293701</v>
      </c>
      <c r="K770">
        <v>63.583237627651997</v>
      </c>
      <c r="L770">
        <v>59.700392893336399</v>
      </c>
      <c r="M770">
        <v>56.425916595309197</v>
      </c>
      <c r="N770">
        <v>1.1858743411597199</v>
      </c>
      <c r="O770">
        <v>1.44100870609424</v>
      </c>
      <c r="P770">
        <v>31.348580441640301</v>
      </c>
      <c r="Q770">
        <v>-3.0196124243903E-2</v>
      </c>
    </row>
    <row r="771" spans="1:17" x14ac:dyDescent="0.3">
      <c r="A771" t="s">
        <v>1685</v>
      </c>
      <c r="B771" t="s">
        <v>1686</v>
      </c>
      <c r="C771" t="s">
        <v>3146</v>
      </c>
      <c r="D771" t="s">
        <v>265</v>
      </c>
      <c r="E771">
        <v>5138.3048700016197</v>
      </c>
      <c r="F771">
        <v>1675.8</v>
      </c>
      <c r="G771">
        <v>-60.698974876900998</v>
      </c>
      <c r="H771">
        <v>1.41592380802506</v>
      </c>
      <c r="I771">
        <v>-18.306447868713398</v>
      </c>
      <c r="J771">
        <v>7.9365163812289898</v>
      </c>
      <c r="K771">
        <v>1715.1439412058801</v>
      </c>
      <c r="L771">
        <v>1853.6348677122401</v>
      </c>
      <c r="M771">
        <v>51.040924738314601</v>
      </c>
      <c r="N771">
        <v>1.4454424227895499</v>
      </c>
      <c r="O771">
        <v>54.135338345864596</v>
      </c>
      <c r="P771">
        <v>12.0636618964825</v>
      </c>
      <c r="Q771">
        <v>-1.9900136620895001E-2</v>
      </c>
    </row>
    <row r="772" spans="1:17" x14ac:dyDescent="0.3">
      <c r="A772" t="s">
        <v>1687</v>
      </c>
      <c r="B772" t="s">
        <v>1688</v>
      </c>
      <c r="C772" t="s">
        <v>3144</v>
      </c>
      <c r="D772" t="s">
        <v>139</v>
      </c>
      <c r="E772">
        <v>5121.7173569814404</v>
      </c>
      <c r="F772">
        <v>182.71</v>
      </c>
      <c r="G772">
        <v>4.4558175839405898</v>
      </c>
      <c r="H772">
        <v>-4.5678256151491201</v>
      </c>
      <c r="I772">
        <v>-20.0135087923227</v>
      </c>
      <c r="J772">
        <v>-1.2015503008094</v>
      </c>
      <c r="K772">
        <v>190.0421249723</v>
      </c>
      <c r="L772">
        <v>188.20147641993901</v>
      </c>
      <c r="M772">
        <v>44.501795447854597</v>
      </c>
      <c r="N772">
        <v>1.00389528139107</v>
      </c>
      <c r="O772">
        <v>45.011219966066399</v>
      </c>
      <c r="P772">
        <v>35.240562546261998</v>
      </c>
      <c r="Q772">
        <v>1.7936401689980001E-2</v>
      </c>
    </row>
    <row r="773" spans="1:17" x14ac:dyDescent="0.3">
      <c r="A773" t="s">
        <v>1689</v>
      </c>
      <c r="B773" t="s">
        <v>1690</v>
      </c>
      <c r="C773" t="s">
        <v>3147</v>
      </c>
      <c r="D773" t="s">
        <v>128</v>
      </c>
      <c r="E773">
        <v>5111.4094803080598</v>
      </c>
      <c r="F773">
        <v>1087.8</v>
      </c>
      <c r="G773">
        <v>35.760596158972902</v>
      </c>
      <c r="H773">
        <v>16.296482795520301</v>
      </c>
      <c r="I773">
        <v>43.052675705457602</v>
      </c>
      <c r="J773">
        <v>9.99976752039362</v>
      </c>
      <c r="K773">
        <v>963.51081239334496</v>
      </c>
      <c r="L773">
        <v>844.27546842789104</v>
      </c>
      <c r="M773">
        <v>65.572128067801998</v>
      </c>
      <c r="N773">
        <v>0.73223236530791502</v>
      </c>
      <c r="O773">
        <v>2.0408163265306101</v>
      </c>
      <c r="P773">
        <v>74.354864561628403</v>
      </c>
      <c r="Q773">
        <v>-7.1791204130439998E-3</v>
      </c>
    </row>
    <row r="774" spans="1:17" x14ac:dyDescent="0.3">
      <c r="A774" t="s">
        <v>1691</v>
      </c>
      <c r="B774" t="s">
        <v>1692</v>
      </c>
      <c r="C774" t="s">
        <v>3146</v>
      </c>
      <c r="D774" t="s">
        <v>265</v>
      </c>
      <c r="E774">
        <v>5108.1424639648003</v>
      </c>
      <c r="F774">
        <v>660.65</v>
      </c>
      <c r="G774">
        <v>-23.861159979882999</v>
      </c>
      <c r="H774">
        <v>-0.60725308092324504</v>
      </c>
      <c r="I774">
        <v>-11.751102297157599</v>
      </c>
      <c r="J774">
        <v>0.65896949429873797</v>
      </c>
      <c r="K774">
        <v>688.52923223468304</v>
      </c>
      <c r="L774">
        <v>696.25902514206302</v>
      </c>
      <c r="M774">
        <v>39.540290550261297</v>
      </c>
      <c r="N774">
        <v>0.86297696708088201</v>
      </c>
      <c r="O774">
        <v>33.777340497994302</v>
      </c>
      <c r="P774">
        <v>13.787461246985799</v>
      </c>
    </row>
    <row r="775" spans="1:17" x14ac:dyDescent="0.3">
      <c r="A775" t="s">
        <v>1693</v>
      </c>
      <c r="B775" t="s">
        <v>1694</v>
      </c>
      <c r="C775" t="s">
        <v>3146</v>
      </c>
      <c r="D775" t="s">
        <v>202</v>
      </c>
      <c r="E775">
        <v>5106.7918824767903</v>
      </c>
      <c r="F775">
        <v>7526.75</v>
      </c>
      <c r="G775">
        <v>60.076942613796597</v>
      </c>
      <c r="H775">
        <v>0.26308654692921302</v>
      </c>
      <c r="I775">
        <v>-14.7060311971026</v>
      </c>
      <c r="J775">
        <v>2.63154234897253</v>
      </c>
      <c r="K775">
        <v>7528.3483350220004</v>
      </c>
      <c r="L775">
        <v>7009.6887818023397</v>
      </c>
      <c r="M775">
        <v>37.161201621341597</v>
      </c>
      <c r="N775">
        <v>0.51229358200679498</v>
      </c>
      <c r="O775">
        <v>20.674926096920899</v>
      </c>
      <c r="P775">
        <v>91.520356234096695</v>
      </c>
      <c r="Q775">
        <v>0.114624131177717</v>
      </c>
    </row>
    <row r="776" spans="1:17" hidden="1" x14ac:dyDescent="0.3">
      <c r="A776" t="s">
        <v>1695</v>
      </c>
      <c r="B776" t="s">
        <v>1696</v>
      </c>
      <c r="C776" t="s">
        <v>3150</v>
      </c>
      <c r="D776" t="s">
        <v>21</v>
      </c>
      <c r="E776">
        <v>5030.5049565862901</v>
      </c>
      <c r="F776">
        <v>88.05</v>
      </c>
      <c r="G776">
        <v>-34.230511935002397</v>
      </c>
      <c r="H776">
        <v>-8.9201096438172005</v>
      </c>
      <c r="I776">
        <v>-38.573031444668203</v>
      </c>
      <c r="J776">
        <v>3.74310177192412</v>
      </c>
      <c r="K776">
        <v>102.72505821003401</v>
      </c>
      <c r="L776">
        <v>107.558837694928</v>
      </c>
      <c r="M776">
        <v>42.4043052746974</v>
      </c>
      <c r="N776">
        <v>0.93350572915363805</v>
      </c>
      <c r="O776">
        <v>62.634866553094803</v>
      </c>
      <c r="P776">
        <v>30.4444444444444</v>
      </c>
      <c r="Q776">
        <v>0.27171885384553901</v>
      </c>
    </row>
    <row r="777" spans="1:17" x14ac:dyDescent="0.3">
      <c r="A777" t="s">
        <v>1697</v>
      </c>
      <c r="B777" t="s">
        <v>1698</v>
      </c>
      <c r="C777" t="s">
        <v>3139</v>
      </c>
      <c r="D777" t="s">
        <v>51</v>
      </c>
      <c r="E777">
        <v>5016.9686129564698</v>
      </c>
      <c r="F777">
        <v>638</v>
      </c>
      <c r="G777">
        <v>130.15210722495601</v>
      </c>
      <c r="H777">
        <v>15.7601972615536</v>
      </c>
      <c r="I777">
        <v>44.894506522364097</v>
      </c>
      <c r="J777">
        <v>12.657221514222201</v>
      </c>
      <c r="K777">
        <v>559.14761132659999</v>
      </c>
      <c r="L777">
        <v>449.75328659418301</v>
      </c>
      <c r="M777">
        <v>75.234764882531493</v>
      </c>
      <c r="N777">
        <v>0.87421555425256803</v>
      </c>
      <c r="O777">
        <v>5.7993730407523501</v>
      </c>
      <c r="P777">
        <v>166.055045871559</v>
      </c>
      <c r="Q777">
        <v>1.8920642827149E-2</v>
      </c>
    </row>
    <row r="778" spans="1:17" hidden="1" x14ac:dyDescent="0.3">
      <c r="A778" t="s">
        <v>1699</v>
      </c>
      <c r="B778" t="s">
        <v>1700</v>
      </c>
      <c r="C778" t="s">
        <v>3150</v>
      </c>
      <c r="D778" t="s">
        <v>502</v>
      </c>
      <c r="E778">
        <v>4997.4228899546597</v>
      </c>
      <c r="F778">
        <v>4884.5</v>
      </c>
      <c r="G778">
        <v>31.1109222787099</v>
      </c>
      <c r="H778">
        <v>-5.6747025285409496</v>
      </c>
      <c r="I778">
        <v>-11.122888415931699</v>
      </c>
      <c r="J778">
        <v>2.9042064361619802</v>
      </c>
      <c r="K778">
        <v>5225.8300392946503</v>
      </c>
      <c r="L778">
        <v>5035.2934255370701</v>
      </c>
      <c r="M778">
        <v>46.306257409326001</v>
      </c>
      <c r="N778">
        <v>0.85670335398029096</v>
      </c>
      <c r="O778">
        <v>37.146074316716103</v>
      </c>
      <c r="P778">
        <v>60.9257886500288</v>
      </c>
      <c r="Q778">
        <v>0.13124093369897799</v>
      </c>
    </row>
    <row r="779" spans="1:17" hidden="1" x14ac:dyDescent="0.3">
      <c r="A779" t="s">
        <v>1701</v>
      </c>
      <c r="B779" t="s">
        <v>1702</v>
      </c>
      <c r="C779" t="s">
        <v>3150</v>
      </c>
      <c r="D779" t="s">
        <v>202</v>
      </c>
      <c r="E779">
        <v>4971.2779685355099</v>
      </c>
      <c r="F779">
        <v>2303.35</v>
      </c>
      <c r="G779">
        <v>24.372434266609801</v>
      </c>
      <c r="H779">
        <v>6.0279949313461803</v>
      </c>
      <c r="I779">
        <v>31.581285243817302</v>
      </c>
      <c r="J779">
        <v>3.5155316170564999</v>
      </c>
      <c r="K779">
        <v>2157.52020148679</v>
      </c>
      <c r="L779">
        <v>1745.7790771453699</v>
      </c>
      <c r="M779">
        <v>61.423085234448003</v>
      </c>
      <c r="N779">
        <v>0.61012219940057</v>
      </c>
      <c r="O779">
        <v>12.8790674452428</v>
      </c>
      <c r="P779">
        <v>91.324030235069301</v>
      </c>
    </row>
    <row r="780" spans="1:17" hidden="1" x14ac:dyDescent="0.3">
      <c r="A780" t="s">
        <v>1703</v>
      </c>
      <c r="B780" t="s">
        <v>1704</v>
      </c>
      <c r="C780" t="s">
        <v>3150</v>
      </c>
      <c r="D780" t="s">
        <v>502</v>
      </c>
      <c r="E780">
        <v>4960.1288802331101</v>
      </c>
      <c r="F780">
        <v>260465.6</v>
      </c>
      <c r="G780">
        <v>7727675.7475967398</v>
      </c>
      <c r="H780">
        <v>7027172.0747245504</v>
      </c>
      <c r="I780">
        <v>7728842.0365980696</v>
      </c>
      <c r="J780">
        <v>7027165.7780092703</v>
      </c>
      <c r="K780">
        <v>28116.226575759501</v>
      </c>
      <c r="L780">
        <v>7343.0059753062596</v>
      </c>
      <c r="M780">
        <v>100</v>
      </c>
      <c r="N780">
        <v>6</v>
      </c>
      <c r="O780">
        <v>0</v>
      </c>
      <c r="P780">
        <v>8114093.1464174399</v>
      </c>
    </row>
    <row r="781" spans="1:17" hidden="1" x14ac:dyDescent="0.3">
      <c r="A781" t="s">
        <v>1705</v>
      </c>
      <c r="B781" t="s">
        <v>1706</v>
      </c>
      <c r="C781" t="s">
        <v>3150</v>
      </c>
      <c r="D781" t="s">
        <v>247</v>
      </c>
      <c r="E781">
        <v>4952.8596518301902</v>
      </c>
      <c r="F781">
        <v>927.7</v>
      </c>
      <c r="G781">
        <v>41.715672470604503</v>
      </c>
      <c r="H781">
        <v>20.3936158463788</v>
      </c>
      <c r="I781">
        <v>36.500952110295302</v>
      </c>
      <c r="J781">
        <v>1.2186342859498001</v>
      </c>
      <c r="K781">
        <v>855.63259802636401</v>
      </c>
      <c r="L781">
        <v>737.88127984478604</v>
      </c>
      <c r="M781">
        <v>73.223112363421095</v>
      </c>
      <c r="N781">
        <v>1.47191976989602</v>
      </c>
      <c r="O781">
        <v>5.1579174302037201</v>
      </c>
      <c r="P781">
        <v>73.8894095595126</v>
      </c>
      <c r="Q781">
        <v>-4.6972167388778997E-2</v>
      </c>
    </row>
    <row r="782" spans="1:17" hidden="1" x14ac:dyDescent="0.3">
      <c r="A782" t="s">
        <v>1707</v>
      </c>
      <c r="B782" t="s">
        <v>1708</v>
      </c>
      <c r="C782" t="s">
        <v>3150</v>
      </c>
      <c r="D782" t="s">
        <v>161</v>
      </c>
      <c r="E782">
        <v>4946.7569026522397</v>
      </c>
      <c r="F782">
        <v>301.85000000000002</v>
      </c>
      <c r="G782">
        <v>5014.2580012998596</v>
      </c>
      <c r="H782">
        <v>4.8067791091188597E-2</v>
      </c>
      <c r="I782">
        <v>481.34241204099101</v>
      </c>
      <c r="J782">
        <v>23.304733575254701</v>
      </c>
      <c r="K782">
        <v>233.522835136027</v>
      </c>
      <c r="L782">
        <v>121.632997634587</v>
      </c>
      <c r="M782">
        <v>55.190307733371199</v>
      </c>
      <c r="N782">
        <v>0.54187645534481998</v>
      </c>
      <c r="O782">
        <v>17.939373861189299</v>
      </c>
      <c r="P782">
        <v>5149.5652173913004</v>
      </c>
      <c r="Q782">
        <v>0.25128789816772401</v>
      </c>
    </row>
    <row r="783" spans="1:17" x14ac:dyDescent="0.3">
      <c r="A783" t="s">
        <v>1709</v>
      </c>
      <c r="B783" t="s">
        <v>1710</v>
      </c>
      <c r="C783" t="s">
        <v>3147</v>
      </c>
      <c r="D783" t="s">
        <v>1458</v>
      </c>
      <c r="E783">
        <v>4925.5741756214602</v>
      </c>
      <c r="F783">
        <v>871.95</v>
      </c>
      <c r="G783">
        <v>-29.152589074131701</v>
      </c>
      <c r="H783">
        <v>4.4153666838677204</v>
      </c>
      <c r="I783">
        <v>-18.366414213834499</v>
      </c>
      <c r="J783">
        <v>-0.97954077161452702</v>
      </c>
      <c r="K783">
        <v>871.12268442394998</v>
      </c>
      <c r="L783">
        <v>858.250910606763</v>
      </c>
      <c r="M783">
        <v>41.735634757316397</v>
      </c>
      <c r="N783">
        <v>0.50492634275354997</v>
      </c>
      <c r="O783">
        <v>26.830666896037599</v>
      </c>
      <c r="P783">
        <v>13.232906954093799</v>
      </c>
      <c r="Q783">
        <v>0.15376040701627799</v>
      </c>
    </row>
    <row r="784" spans="1:17" hidden="1" x14ac:dyDescent="0.3">
      <c r="A784" t="s">
        <v>1711</v>
      </c>
      <c r="B784" t="s">
        <v>1712</v>
      </c>
      <c r="C784" t="s">
        <v>3150</v>
      </c>
      <c r="D784" t="s">
        <v>86</v>
      </c>
      <c r="E784">
        <v>4920.4357670221398</v>
      </c>
      <c r="F784">
        <v>3393.7</v>
      </c>
      <c r="G784">
        <v>300.50675373047198</v>
      </c>
      <c r="H784">
        <v>30.4516969852932</v>
      </c>
      <c r="I784">
        <v>163.36009918990601</v>
      </c>
      <c r="J784">
        <v>-8.9986809856213004</v>
      </c>
      <c r="K784">
        <v>2901.5053361333698</v>
      </c>
      <c r="L784">
        <v>1972.31248520283</v>
      </c>
      <c r="M784">
        <v>57.497914762237798</v>
      </c>
      <c r="N784">
        <v>1.28702621904044</v>
      </c>
      <c r="O784">
        <v>8.5835518755340701</v>
      </c>
      <c r="P784">
        <v>373.64968597348201</v>
      </c>
    </row>
    <row r="785" spans="1:17" x14ac:dyDescent="0.3">
      <c r="A785" t="s">
        <v>1713</v>
      </c>
      <c r="B785" t="s">
        <v>1714</v>
      </c>
      <c r="C785" t="s">
        <v>3145</v>
      </c>
      <c r="D785" t="s">
        <v>463</v>
      </c>
      <c r="E785">
        <v>4904.5461723640301</v>
      </c>
      <c r="F785">
        <v>292.55</v>
      </c>
      <c r="G785">
        <v>-56.9230664560883</v>
      </c>
      <c r="H785">
        <v>1.2043886149152301</v>
      </c>
      <c r="I785">
        <v>-36.622866100219099</v>
      </c>
      <c r="J785">
        <v>3.64471864195637</v>
      </c>
      <c r="K785">
        <v>301.372817780128</v>
      </c>
      <c r="L785">
        <v>340.09634494596497</v>
      </c>
      <c r="M785">
        <v>45.388589529376198</v>
      </c>
      <c r="N785">
        <v>0.39453927993607901</v>
      </c>
      <c r="O785">
        <v>85.404204409502597</v>
      </c>
      <c r="P785">
        <v>11.383971064153799</v>
      </c>
      <c r="Q785">
        <v>-9.3594062433905001E-2</v>
      </c>
    </row>
    <row r="786" spans="1:17" x14ac:dyDescent="0.3">
      <c r="A786" t="s">
        <v>1715</v>
      </c>
      <c r="B786" t="s">
        <v>1716</v>
      </c>
      <c r="C786" t="s">
        <v>3137</v>
      </c>
      <c r="D786" t="s">
        <v>125</v>
      </c>
      <c r="E786">
        <v>4889.7079772119396</v>
      </c>
      <c r="F786">
        <v>529.75</v>
      </c>
      <c r="G786">
        <v>112.20424611063299</v>
      </c>
      <c r="H786">
        <v>-10.912504515468999</v>
      </c>
      <c r="I786">
        <v>51.805010206323203</v>
      </c>
      <c r="J786">
        <v>-3.4125637892894298</v>
      </c>
      <c r="K786">
        <v>576.74657272180605</v>
      </c>
      <c r="L786">
        <v>478.075919466475</v>
      </c>
      <c r="M786">
        <v>25.590348730629</v>
      </c>
      <c r="N786">
        <v>1.2710704945197999</v>
      </c>
      <c r="O786">
        <v>37.300613496932499</v>
      </c>
      <c r="P786">
        <v>143.89963167587399</v>
      </c>
      <c r="Q786">
        <v>6.4521573967614002E-2</v>
      </c>
    </row>
    <row r="787" spans="1:17" hidden="1" x14ac:dyDescent="0.3">
      <c r="A787" t="s">
        <v>1717</v>
      </c>
      <c r="B787" t="s">
        <v>1718</v>
      </c>
      <c r="C787" t="s">
        <v>3150</v>
      </c>
      <c r="D787" t="s">
        <v>438</v>
      </c>
      <c r="E787">
        <v>4884.8860178017703</v>
      </c>
      <c r="F787">
        <v>563.15</v>
      </c>
      <c r="G787">
        <v>-43.579419210811203</v>
      </c>
      <c r="H787">
        <v>4.1308431316591898</v>
      </c>
      <c r="I787">
        <v>-9.5621317745639107</v>
      </c>
      <c r="J787">
        <v>2.8856330934141599</v>
      </c>
      <c r="K787">
        <v>562.31487475323502</v>
      </c>
      <c r="L787">
        <v>584.949672708717</v>
      </c>
      <c r="M787">
        <v>52.438811181953703</v>
      </c>
      <c r="N787">
        <v>0.22576150194314601</v>
      </c>
      <c r="O787">
        <v>41.8804936517801</v>
      </c>
      <c r="P787">
        <v>10.151589242053699</v>
      </c>
      <c r="Q787">
        <v>1.6654564086295998E-2</v>
      </c>
    </row>
    <row r="788" spans="1:17" hidden="1" x14ac:dyDescent="0.3">
      <c r="A788" t="s">
        <v>1719</v>
      </c>
      <c r="B788" t="s">
        <v>1720</v>
      </c>
      <c r="C788" t="s">
        <v>3135</v>
      </c>
      <c r="D788" t="s">
        <v>24</v>
      </c>
      <c r="E788">
        <v>4869.7232039999999</v>
      </c>
      <c r="F788">
        <v>469.75</v>
      </c>
      <c r="G788">
        <v>-0.39327432407771201</v>
      </c>
      <c r="H788">
        <v>-14.1096498864529</v>
      </c>
      <c r="I788">
        <v>-36.932272519650198</v>
      </c>
      <c r="J788">
        <v>2.4075596366403902</v>
      </c>
      <c r="K788">
        <v>541.05013379649404</v>
      </c>
      <c r="M788">
        <v>29.6531662770035</v>
      </c>
      <c r="N788">
        <v>1.2237399535124101</v>
      </c>
      <c r="O788">
        <v>61.979776476849302</v>
      </c>
      <c r="P788">
        <v>28.698630136986299</v>
      </c>
    </row>
    <row r="789" spans="1:17" x14ac:dyDescent="0.3">
      <c r="A789" t="s">
        <v>1721</v>
      </c>
      <c r="B789" t="s">
        <v>1722</v>
      </c>
      <c r="C789" t="s">
        <v>580</v>
      </c>
      <c r="D789" t="s">
        <v>580</v>
      </c>
      <c r="E789">
        <v>4847.3111575098301</v>
      </c>
      <c r="F789">
        <v>235.46</v>
      </c>
      <c r="G789">
        <v>18.439627241704599</v>
      </c>
      <c r="H789">
        <v>9.9570618149593404</v>
      </c>
      <c r="I789">
        <v>29.218055013463001</v>
      </c>
      <c r="J789">
        <v>2.4044454217219</v>
      </c>
      <c r="K789">
        <v>222.158717086325</v>
      </c>
      <c r="L789">
        <v>194.959334257965</v>
      </c>
      <c r="M789">
        <v>50.684205356767997</v>
      </c>
      <c r="N789">
        <v>1.1772792466273601</v>
      </c>
      <c r="O789">
        <v>8.8932302726577603</v>
      </c>
      <c r="P789">
        <v>75.585384041759895</v>
      </c>
      <c r="Q789">
        <v>9.4336411447048005E-2</v>
      </c>
    </row>
    <row r="790" spans="1:17" x14ac:dyDescent="0.3">
      <c r="A790" t="s">
        <v>1723</v>
      </c>
      <c r="B790" t="s">
        <v>1724</v>
      </c>
      <c r="C790" t="s">
        <v>3142</v>
      </c>
      <c r="D790" t="s">
        <v>120</v>
      </c>
      <c r="E790">
        <v>4812.4422612987601</v>
      </c>
      <c r="F790">
        <v>8090.6</v>
      </c>
      <c r="G790">
        <v>-4.3266222153387899</v>
      </c>
      <c r="H790">
        <v>-7.5284713277219604</v>
      </c>
      <c r="I790">
        <v>11.317811333137801</v>
      </c>
      <c r="J790">
        <v>-0.36676580904359202</v>
      </c>
      <c r="K790">
        <v>8317.18003121935</v>
      </c>
      <c r="L790">
        <v>7297.5130327551897</v>
      </c>
      <c r="M790">
        <v>41.253583492403699</v>
      </c>
      <c r="N790">
        <v>0.37741320643710602</v>
      </c>
      <c r="O790">
        <v>20.152399080414199</v>
      </c>
      <c r="P790">
        <v>70.902292962685195</v>
      </c>
      <c r="Q790">
        <v>0.121056386590024</v>
      </c>
    </row>
    <row r="791" spans="1:17" x14ac:dyDescent="0.3">
      <c r="A791" t="s">
        <v>1725</v>
      </c>
      <c r="B791" t="s">
        <v>1726</v>
      </c>
      <c r="C791" t="s">
        <v>3149</v>
      </c>
      <c r="D791" t="s">
        <v>284</v>
      </c>
      <c r="E791">
        <v>4804.0653439027301</v>
      </c>
      <c r="F791">
        <v>286.25</v>
      </c>
      <c r="G791">
        <v>4.16532699777198</v>
      </c>
      <c r="H791">
        <v>4.9932158517841998</v>
      </c>
      <c r="I791">
        <v>0.33776825064279498</v>
      </c>
      <c r="J791">
        <v>4.8697309332651502</v>
      </c>
      <c r="K791">
        <v>284.92491911373799</v>
      </c>
      <c r="L791">
        <v>275.16832319617299</v>
      </c>
      <c r="M791">
        <v>51.034646108991197</v>
      </c>
      <c r="N791">
        <v>0.45956465487425902</v>
      </c>
      <c r="O791">
        <v>17.379912663755398</v>
      </c>
      <c r="P791">
        <v>35.599242065371797</v>
      </c>
      <c r="Q791">
        <v>-1.8231155528435E-2</v>
      </c>
    </row>
    <row r="792" spans="1:17" x14ac:dyDescent="0.3">
      <c r="A792" t="s">
        <v>1727</v>
      </c>
      <c r="B792" t="s">
        <v>1728</v>
      </c>
      <c r="C792" t="s">
        <v>3145</v>
      </c>
      <c r="D792" t="s">
        <v>835</v>
      </c>
      <c r="E792">
        <v>4772.80570755386</v>
      </c>
      <c r="F792">
        <v>385.65</v>
      </c>
      <c r="G792">
        <v>-16.3698816537601</v>
      </c>
      <c r="H792">
        <v>5.6959485079177696</v>
      </c>
      <c r="I792">
        <v>16.6246280582926</v>
      </c>
      <c r="J792">
        <v>4.0412260925174301</v>
      </c>
      <c r="K792">
        <v>383.13473392887499</v>
      </c>
      <c r="L792">
        <v>359.16614340947598</v>
      </c>
      <c r="M792">
        <v>38.901595793814401</v>
      </c>
      <c r="N792">
        <v>0.62142388232512202</v>
      </c>
      <c r="O792">
        <v>16.660184104758201</v>
      </c>
      <c r="P792">
        <v>43.926105616719497</v>
      </c>
      <c r="Q792">
        <v>-2.7349897276426002E-2</v>
      </c>
    </row>
    <row r="793" spans="1:17" hidden="1" x14ac:dyDescent="0.3">
      <c r="A793" t="s">
        <v>1729</v>
      </c>
      <c r="B793" t="s">
        <v>1730</v>
      </c>
      <c r="C793" t="s">
        <v>3150</v>
      </c>
      <c r="D793" t="s">
        <v>458</v>
      </c>
      <c r="E793">
        <v>4769.4669384436002</v>
      </c>
      <c r="F793">
        <v>686.25</v>
      </c>
      <c r="G793">
        <v>34.724157465511503</v>
      </c>
      <c r="H793">
        <v>2.0865309828111802</v>
      </c>
      <c r="I793">
        <v>55.196580418159797</v>
      </c>
      <c r="J793">
        <v>-4.1350560411800696</v>
      </c>
      <c r="K793">
        <v>699.60511369895301</v>
      </c>
      <c r="M793">
        <v>40.219692558173897</v>
      </c>
      <c r="N793">
        <v>0.25374358197049601</v>
      </c>
      <c r="O793">
        <v>37.850637522768601</v>
      </c>
      <c r="P793">
        <v>84.773828756058094</v>
      </c>
    </row>
    <row r="794" spans="1:17" hidden="1" x14ac:dyDescent="0.3">
      <c r="A794" t="s">
        <v>1731</v>
      </c>
      <c r="B794" t="s">
        <v>1732</v>
      </c>
      <c r="C794" t="s">
        <v>3150</v>
      </c>
      <c r="D794" t="s">
        <v>400</v>
      </c>
      <c r="E794">
        <v>4745.9382764509201</v>
      </c>
      <c r="F794">
        <v>11372.3</v>
      </c>
      <c r="G794">
        <v>2.0966154772987302</v>
      </c>
      <c r="H794">
        <v>4.2852812144069796</v>
      </c>
      <c r="I794">
        <v>11.6501019754661</v>
      </c>
      <c r="J794">
        <v>4.8749607046836596</v>
      </c>
      <c r="K794">
        <v>11521.788796233801</v>
      </c>
      <c r="L794">
        <v>10846.7370583431</v>
      </c>
      <c r="M794">
        <v>56.232924252722498</v>
      </c>
      <c r="N794">
        <v>0.27311777848723201</v>
      </c>
      <c r="O794">
        <v>25.6078365853873</v>
      </c>
      <c r="P794">
        <v>36.477153400737997</v>
      </c>
      <c r="Q794">
        <v>-1.0572861503344E-2</v>
      </c>
    </row>
    <row r="795" spans="1:17" hidden="1" x14ac:dyDescent="0.3">
      <c r="A795" t="s">
        <v>1733</v>
      </c>
      <c r="B795" t="s">
        <v>1734</v>
      </c>
      <c r="C795" t="s">
        <v>3150</v>
      </c>
      <c r="D795" t="s">
        <v>1735</v>
      </c>
      <c r="E795">
        <v>4744.4568777860304</v>
      </c>
      <c r="F795">
        <v>416.15</v>
      </c>
      <c r="G795">
        <v>-29.3705502712778</v>
      </c>
      <c r="H795">
        <v>6.3678587153012201</v>
      </c>
      <c r="I795">
        <v>-18.4260266021398</v>
      </c>
      <c r="J795">
        <v>5.6051120774362602</v>
      </c>
      <c r="K795">
        <v>417.400243257753</v>
      </c>
      <c r="L795">
        <v>411.835709415255</v>
      </c>
      <c r="M795">
        <v>70.184636595060098</v>
      </c>
      <c r="N795">
        <v>0.66918988451246098</v>
      </c>
      <c r="O795">
        <v>53.430253514357801</v>
      </c>
      <c r="P795">
        <v>17.0111064248559</v>
      </c>
      <c r="Q795">
        <v>0.33211488434374598</v>
      </c>
    </row>
    <row r="796" spans="1:17" x14ac:dyDescent="0.3">
      <c r="A796" t="s">
        <v>1736</v>
      </c>
      <c r="B796" t="s">
        <v>1737</v>
      </c>
      <c r="C796" t="s">
        <v>3139</v>
      </c>
      <c r="D796" t="s">
        <v>51</v>
      </c>
      <c r="E796">
        <v>4692.3824467289896</v>
      </c>
      <c r="F796">
        <v>383.4</v>
      </c>
      <c r="G796">
        <v>8.7669033810720194</v>
      </c>
      <c r="H796">
        <v>8.9988963533755904</v>
      </c>
      <c r="I796">
        <v>18.932889270738801</v>
      </c>
      <c r="J796">
        <v>8.4173733590222604</v>
      </c>
      <c r="K796">
        <v>358.11670615266797</v>
      </c>
      <c r="L796">
        <v>329.996768207522</v>
      </c>
      <c r="M796">
        <v>57.197909345104001</v>
      </c>
      <c r="N796">
        <v>0.57652308031684696</v>
      </c>
      <c r="O796">
        <v>7.1726656233698396</v>
      </c>
      <c r="P796">
        <v>53.298680527788797</v>
      </c>
      <c r="Q796">
        <v>-4.9333354787664999E-2</v>
      </c>
    </row>
    <row r="797" spans="1:17" x14ac:dyDescent="0.3">
      <c r="A797" t="s">
        <v>1738</v>
      </c>
      <c r="B797" t="s">
        <v>1739</v>
      </c>
      <c r="C797" t="s">
        <v>3144</v>
      </c>
      <c r="D797" t="s">
        <v>1141</v>
      </c>
      <c r="E797">
        <v>4679.6328852156903</v>
      </c>
      <c r="F797">
        <v>2774.65</v>
      </c>
      <c r="G797">
        <v>-8.6868555141424295</v>
      </c>
      <c r="H797">
        <v>-4.6470992576447996</v>
      </c>
      <c r="I797">
        <v>-20.425371529833601</v>
      </c>
      <c r="J797">
        <v>-1.77681010958326</v>
      </c>
      <c r="K797">
        <v>2997.0517589054198</v>
      </c>
      <c r="L797">
        <v>2991.7742686696502</v>
      </c>
      <c r="M797">
        <v>31.629061466686402</v>
      </c>
      <c r="N797">
        <v>0.612801209301851</v>
      </c>
      <c r="O797">
        <v>33.350152271457603</v>
      </c>
      <c r="P797">
        <v>20.636956521739101</v>
      </c>
      <c r="Q797">
        <v>-8.5990013624299005E-2</v>
      </c>
    </row>
    <row r="798" spans="1:17" x14ac:dyDescent="0.3">
      <c r="A798" t="s">
        <v>1740</v>
      </c>
      <c r="B798" t="s">
        <v>1741</v>
      </c>
      <c r="C798" t="s">
        <v>3144</v>
      </c>
      <c r="D798" t="s">
        <v>67</v>
      </c>
      <c r="E798">
        <v>4678.0786310180802</v>
      </c>
      <c r="F798">
        <v>667.8</v>
      </c>
      <c r="G798">
        <v>24.370675286899601</v>
      </c>
      <c r="H798">
        <v>4.5523972726130797</v>
      </c>
      <c r="I798">
        <v>-32.615039694099302</v>
      </c>
      <c r="J798">
        <v>-1.74431800251367</v>
      </c>
      <c r="K798">
        <v>715.92060242764001</v>
      </c>
      <c r="L798">
        <v>755.592779274137</v>
      </c>
      <c r="M798">
        <v>41.948552991073399</v>
      </c>
      <c r="N798">
        <v>0.67102223138893302</v>
      </c>
      <c r="O798">
        <v>74.453429170410303</v>
      </c>
      <c r="P798">
        <v>60.028756290438501</v>
      </c>
      <c r="Q798">
        <v>5.4562330701721E-2</v>
      </c>
    </row>
    <row r="799" spans="1:17" x14ac:dyDescent="0.3">
      <c r="A799" t="s">
        <v>1742</v>
      </c>
      <c r="B799" t="s">
        <v>1743</v>
      </c>
      <c r="C799" t="s">
        <v>3137</v>
      </c>
      <c r="D799" t="s">
        <v>1744</v>
      </c>
      <c r="E799">
        <v>4657.4905630836802</v>
      </c>
      <c r="F799">
        <v>920.45</v>
      </c>
      <c r="G799">
        <v>23.7860124317573</v>
      </c>
      <c r="H799">
        <v>-1.1651976688126899</v>
      </c>
      <c r="I799">
        <v>0.83367368373366801</v>
      </c>
      <c r="J799">
        <v>6.9060729401584204</v>
      </c>
      <c r="K799">
        <v>956.61028988734301</v>
      </c>
      <c r="L799">
        <v>885.769393894578</v>
      </c>
      <c r="M799">
        <v>50.9136069990479</v>
      </c>
      <c r="N799">
        <v>0.53749959521395096</v>
      </c>
      <c r="O799">
        <v>30.479656689662601</v>
      </c>
      <c r="P799">
        <v>58.370612525808603</v>
      </c>
      <c r="Q799">
        <v>5.3056174240818002E-2</v>
      </c>
    </row>
    <row r="800" spans="1:17" hidden="1" x14ac:dyDescent="0.3">
      <c r="A800" t="s">
        <v>1745</v>
      </c>
      <c r="B800" t="s">
        <v>1746</v>
      </c>
      <c r="C800" t="s">
        <v>3150</v>
      </c>
      <c r="D800" t="s">
        <v>265</v>
      </c>
      <c r="E800">
        <v>4643.9546195434305</v>
      </c>
      <c r="F800">
        <v>1312.3</v>
      </c>
      <c r="G800">
        <v>59.7354788256417</v>
      </c>
      <c r="H800">
        <v>5.3411086775034198</v>
      </c>
      <c r="I800">
        <v>42.992081566338101</v>
      </c>
      <c r="J800">
        <v>3.7145776663610399</v>
      </c>
      <c r="K800">
        <v>1285.4165459053099</v>
      </c>
      <c r="L800">
        <v>1055.7429291858</v>
      </c>
      <c r="M800">
        <v>46.369377540294501</v>
      </c>
      <c r="N800">
        <v>0.64861479746751005</v>
      </c>
      <c r="O800">
        <v>11.0721633772765</v>
      </c>
      <c r="P800">
        <v>110.642054574638</v>
      </c>
      <c r="Q800">
        <v>0.21653282322866199</v>
      </c>
    </row>
    <row r="801" spans="1:17" hidden="1" x14ac:dyDescent="0.3">
      <c r="A801" t="s">
        <v>1747</v>
      </c>
      <c r="B801" t="s">
        <v>1748</v>
      </c>
      <c r="C801" t="s">
        <v>3150</v>
      </c>
      <c r="D801" t="s">
        <v>265</v>
      </c>
      <c r="E801">
        <v>4633.7396550144604</v>
      </c>
      <c r="F801">
        <v>1029</v>
      </c>
      <c r="G801">
        <v>165.138267132496</v>
      </c>
      <c r="H801">
        <v>4.8721269678920303</v>
      </c>
      <c r="I801">
        <v>58.195527525468499</v>
      </c>
      <c r="J801">
        <v>9.7366390047465199</v>
      </c>
      <c r="K801">
        <v>955.09564641534496</v>
      </c>
      <c r="L801">
        <v>762.77820788450902</v>
      </c>
      <c r="M801">
        <v>65.895033788710506</v>
      </c>
      <c r="N801">
        <v>0.674293299320884</v>
      </c>
      <c r="O801">
        <v>6.0252672497570403</v>
      </c>
      <c r="P801">
        <v>232.25702292541101</v>
      </c>
      <c r="Q801">
        <v>9.6219907290440998E-2</v>
      </c>
    </row>
    <row r="802" spans="1:17" hidden="1" x14ac:dyDescent="0.3">
      <c r="A802" t="s">
        <v>1749</v>
      </c>
      <c r="B802" t="s">
        <v>1750</v>
      </c>
      <c r="C802" t="s">
        <v>3150</v>
      </c>
      <c r="D802" t="s">
        <v>473</v>
      </c>
      <c r="E802">
        <v>4612.4194842145898</v>
      </c>
      <c r="F802">
        <v>105.55</v>
      </c>
      <c r="G802">
        <v>51.135286619824598</v>
      </c>
      <c r="H802">
        <v>-5.9840239157137498</v>
      </c>
      <c r="I802">
        <v>4.3286872063893602</v>
      </c>
      <c r="J802">
        <v>-0.55996217384590996</v>
      </c>
      <c r="K802">
        <v>104.28974065126</v>
      </c>
      <c r="L802">
        <v>91.868892724998602</v>
      </c>
      <c r="M802">
        <v>36.938657017143598</v>
      </c>
      <c r="N802">
        <v>1.1160995282021</v>
      </c>
      <c r="O802">
        <v>13.690194220748401</v>
      </c>
      <c r="P802">
        <v>88.314005352363907</v>
      </c>
      <c r="Q802">
        <v>0.130548106975199</v>
      </c>
    </row>
    <row r="803" spans="1:17" x14ac:dyDescent="0.3">
      <c r="A803" t="s">
        <v>1751</v>
      </c>
      <c r="B803" t="s">
        <v>1752</v>
      </c>
      <c r="C803" t="s">
        <v>3146</v>
      </c>
      <c r="D803" t="s">
        <v>265</v>
      </c>
      <c r="E803">
        <v>4603.5150947161401</v>
      </c>
      <c r="F803">
        <v>514.45000000000005</v>
      </c>
      <c r="G803">
        <v>7.0887065791646702</v>
      </c>
      <c r="H803">
        <v>5.7363655944994596</v>
      </c>
      <c r="I803">
        <v>12.610131591221499</v>
      </c>
      <c r="J803">
        <v>5.56078562191668</v>
      </c>
      <c r="K803">
        <v>505.55339815550701</v>
      </c>
      <c r="L803">
        <v>484.45831083027798</v>
      </c>
      <c r="M803">
        <v>61.475258104542903</v>
      </c>
      <c r="N803">
        <v>0.539404856212929</v>
      </c>
      <c r="O803">
        <v>19.321605598211601</v>
      </c>
      <c r="P803">
        <v>42.863093585115202</v>
      </c>
      <c r="Q803">
        <v>-3.4912060019214E-2</v>
      </c>
    </row>
    <row r="804" spans="1:17" x14ac:dyDescent="0.3">
      <c r="A804" t="s">
        <v>1753</v>
      </c>
      <c r="B804" t="s">
        <v>1754</v>
      </c>
      <c r="C804" t="s">
        <v>3135</v>
      </c>
      <c r="D804" t="s">
        <v>397</v>
      </c>
      <c r="E804">
        <v>4562.3395497137899</v>
      </c>
      <c r="F804">
        <v>42.34</v>
      </c>
      <c r="G804">
        <v>-43.055916603762</v>
      </c>
      <c r="H804">
        <v>-2.71687746755447</v>
      </c>
      <c r="I804">
        <v>-33.107050261189997</v>
      </c>
      <c r="J804">
        <v>0.80967372159810203</v>
      </c>
      <c r="K804">
        <v>44.8932188586233</v>
      </c>
      <c r="L804">
        <v>49.201104643741701</v>
      </c>
      <c r="M804">
        <v>40.294332300967497</v>
      </c>
      <c r="N804">
        <v>1.1836433707388501</v>
      </c>
      <c r="O804">
        <v>61.3131790269248</v>
      </c>
      <c r="P804">
        <v>9.43396226415096</v>
      </c>
    </row>
    <row r="805" spans="1:17" hidden="1" x14ac:dyDescent="0.3">
      <c r="A805" t="s">
        <v>1755</v>
      </c>
      <c r="B805" t="s">
        <v>1756</v>
      </c>
      <c r="C805" t="s">
        <v>3150</v>
      </c>
      <c r="D805" t="s">
        <v>1612</v>
      </c>
      <c r="E805">
        <v>4546.7576037789704</v>
      </c>
      <c r="F805">
        <v>8792</v>
      </c>
      <c r="G805">
        <v>-2.9998041311293</v>
      </c>
      <c r="H805">
        <v>5.2667415672554601</v>
      </c>
      <c r="I805">
        <v>30.4343787698899</v>
      </c>
      <c r="J805">
        <v>1.51176857665158</v>
      </c>
      <c r="K805">
        <v>8596.2414962960993</v>
      </c>
      <c r="L805">
        <v>7887.0187255190003</v>
      </c>
      <c r="M805">
        <v>46.430167458901202</v>
      </c>
      <c r="N805">
        <v>0.39352433193901998</v>
      </c>
      <c r="O805">
        <v>3.49181073703366</v>
      </c>
      <c r="P805">
        <v>51.323998932883498</v>
      </c>
      <c r="Q805">
        <v>9.9686658979130007E-3</v>
      </c>
    </row>
    <row r="806" spans="1:17" x14ac:dyDescent="0.3">
      <c r="A806" t="s">
        <v>1757</v>
      </c>
      <c r="B806" t="s">
        <v>1758</v>
      </c>
      <c r="C806" t="s">
        <v>3139</v>
      </c>
      <c r="D806" t="s">
        <v>51</v>
      </c>
      <c r="E806">
        <v>4545.6158214318402</v>
      </c>
      <c r="F806">
        <v>191.45</v>
      </c>
      <c r="G806">
        <v>67.266800655614205</v>
      </c>
      <c r="H806">
        <v>-15.2347150112381</v>
      </c>
      <c r="I806">
        <v>49.022993840797803</v>
      </c>
      <c r="J806">
        <v>-0.59861379887948596</v>
      </c>
      <c r="K806">
        <v>179.98730167740001</v>
      </c>
      <c r="L806">
        <v>147.74491691931499</v>
      </c>
      <c r="M806">
        <v>48.807103454880597</v>
      </c>
      <c r="N806">
        <v>0.103604575409278</v>
      </c>
      <c r="O806">
        <v>25.724732306085102</v>
      </c>
      <c r="P806">
        <v>107.98479087452399</v>
      </c>
      <c r="Q806">
        <v>5.8920232242500002E-3</v>
      </c>
    </row>
    <row r="807" spans="1:17" x14ac:dyDescent="0.3">
      <c r="A807" t="s">
        <v>1759</v>
      </c>
      <c r="B807" t="s">
        <v>1760</v>
      </c>
      <c r="C807" t="s">
        <v>3147</v>
      </c>
      <c r="D807" t="s">
        <v>540</v>
      </c>
      <c r="E807">
        <v>4514.6671399030101</v>
      </c>
      <c r="F807">
        <v>91.8</v>
      </c>
      <c r="G807">
        <v>-46.136062078080698</v>
      </c>
      <c r="H807">
        <v>-12.7254203143409</v>
      </c>
      <c r="I807">
        <v>-15.9015315972875</v>
      </c>
      <c r="J807">
        <v>-7.0676435969306102</v>
      </c>
      <c r="K807">
        <v>103.200376872508</v>
      </c>
      <c r="L807">
        <v>107.118084141542</v>
      </c>
      <c r="M807">
        <v>15.0436799865317</v>
      </c>
      <c r="N807">
        <v>0.52437742309283697</v>
      </c>
      <c r="O807">
        <v>45.642701525054399</v>
      </c>
      <c r="P807">
        <v>2.1134593993325801</v>
      </c>
      <c r="Q807">
        <v>-0.11388078284001101</v>
      </c>
    </row>
    <row r="808" spans="1:17" hidden="1" x14ac:dyDescent="0.3">
      <c r="A808" t="s">
        <v>1761</v>
      </c>
      <c r="B808" t="s">
        <v>1762</v>
      </c>
      <c r="C808" t="s">
        <v>3150</v>
      </c>
      <c r="D808" t="s">
        <v>117</v>
      </c>
      <c r="E808">
        <v>4505.9418158999997</v>
      </c>
      <c r="F808">
        <v>430.5</v>
      </c>
      <c r="G808">
        <v>-11.843412235132099</v>
      </c>
      <c r="K808">
        <v>425.76520424318301</v>
      </c>
      <c r="L808">
        <v>384.46648021701702</v>
      </c>
      <c r="M808">
        <v>38.331602171758398</v>
      </c>
      <c r="N808">
        <v>1</v>
      </c>
      <c r="O808">
        <v>7.2938443670151001</v>
      </c>
      <c r="P808">
        <v>18.939079983423099</v>
      </c>
      <c r="Q808">
        <v>9.3594908740256E-2</v>
      </c>
    </row>
    <row r="809" spans="1:17" hidden="1" x14ac:dyDescent="0.3">
      <c r="A809" t="s">
        <v>1763</v>
      </c>
      <c r="B809" t="s">
        <v>1764</v>
      </c>
      <c r="C809" t="s">
        <v>3150</v>
      </c>
      <c r="D809" t="s">
        <v>277</v>
      </c>
      <c r="E809">
        <v>4479.5529731405204</v>
      </c>
      <c r="F809">
        <v>241.4</v>
      </c>
      <c r="G809">
        <v>159.57783474168099</v>
      </c>
      <c r="H809">
        <v>5.2777286786413304</v>
      </c>
      <c r="I809">
        <v>45.073358067125703</v>
      </c>
      <c r="J809">
        <v>-1.542738733617</v>
      </c>
      <c r="K809">
        <v>236.33342606718301</v>
      </c>
      <c r="L809">
        <v>195.97260024609699</v>
      </c>
      <c r="M809">
        <v>60.214503373126398</v>
      </c>
      <c r="N809">
        <v>1.50392934855426</v>
      </c>
      <c r="O809">
        <v>35.376967688483802</v>
      </c>
      <c r="P809">
        <v>198.024691358024</v>
      </c>
      <c r="Q809">
        <v>0.13806549031965101</v>
      </c>
    </row>
    <row r="810" spans="1:17" x14ac:dyDescent="0.3">
      <c r="A810" t="s">
        <v>1765</v>
      </c>
      <c r="B810" t="s">
        <v>1766</v>
      </c>
      <c r="C810" t="s">
        <v>3141</v>
      </c>
      <c r="D810" t="s">
        <v>202</v>
      </c>
      <c r="E810">
        <v>4474.0937245245004</v>
      </c>
      <c r="F810">
        <v>113.71</v>
      </c>
      <c r="G810">
        <v>-21.270871181243901</v>
      </c>
      <c r="H810">
        <v>-0.10398314287702699</v>
      </c>
      <c r="I810">
        <v>-25.859411170278001</v>
      </c>
      <c r="J810">
        <v>0.63423326808198099</v>
      </c>
      <c r="K810">
        <v>118.381756765969</v>
      </c>
      <c r="L810">
        <v>121.962804956086</v>
      </c>
      <c r="M810">
        <v>43.789885710396803</v>
      </c>
      <c r="N810">
        <v>0.54961126712546804</v>
      </c>
      <c r="O810">
        <v>31.615513147480399</v>
      </c>
      <c r="P810">
        <v>8.60553963705825</v>
      </c>
      <c r="Q810">
        <v>-1.2021728162823E-2</v>
      </c>
    </row>
    <row r="811" spans="1:17" x14ac:dyDescent="0.3">
      <c r="A811" t="s">
        <v>1767</v>
      </c>
      <c r="B811" t="s">
        <v>1768</v>
      </c>
      <c r="C811" t="s">
        <v>3149</v>
      </c>
      <c r="D811" t="s">
        <v>473</v>
      </c>
      <c r="E811">
        <v>4471.4988349628902</v>
      </c>
      <c r="F811">
        <v>818.55</v>
      </c>
      <c r="G811">
        <v>-16.258534284814999</v>
      </c>
      <c r="H811">
        <v>-5.4626482278782698</v>
      </c>
      <c r="I811">
        <v>4.1224547998036503</v>
      </c>
      <c r="J811">
        <v>2.6886997893427398</v>
      </c>
      <c r="K811">
        <v>850.14108270106101</v>
      </c>
      <c r="L811">
        <v>818.53171619925695</v>
      </c>
      <c r="M811">
        <v>39.252617157968203</v>
      </c>
      <c r="N811">
        <v>0.32915662487238001</v>
      </c>
      <c r="O811">
        <v>18.8320811190519</v>
      </c>
      <c r="P811">
        <v>24.5985234797168</v>
      </c>
      <c r="Q811">
        <v>-0.13221681244915501</v>
      </c>
    </row>
    <row r="812" spans="1:17" hidden="1" x14ac:dyDescent="0.3">
      <c r="A812" t="s">
        <v>1769</v>
      </c>
      <c r="B812" t="s">
        <v>1770</v>
      </c>
      <c r="C812" t="s">
        <v>3150</v>
      </c>
      <c r="D812" t="s">
        <v>742</v>
      </c>
      <c r="E812">
        <v>4449.3999170859997</v>
      </c>
      <c r="F812">
        <v>272.37</v>
      </c>
      <c r="G812">
        <v>1.7154554675927001</v>
      </c>
      <c r="H812">
        <v>-0.56716846734661797</v>
      </c>
      <c r="I812">
        <v>1.0648625160962399</v>
      </c>
      <c r="J812">
        <v>-1.0657836462893699</v>
      </c>
      <c r="K812">
        <v>277.029111633257</v>
      </c>
      <c r="L812">
        <v>261.33670952853498</v>
      </c>
      <c r="M812">
        <v>58.987597709054498</v>
      </c>
      <c r="N812">
        <v>1.0182562211672499</v>
      </c>
      <c r="O812">
        <v>7.93773176194148</v>
      </c>
      <c r="P812">
        <v>29.959919839679301</v>
      </c>
      <c r="Q812">
        <v>3.7892634135868998E-2</v>
      </c>
    </row>
    <row r="813" spans="1:17" hidden="1" x14ac:dyDescent="0.3">
      <c r="A813" t="s">
        <v>1771</v>
      </c>
      <c r="B813" t="s">
        <v>1772</v>
      </c>
      <c r="C813" t="s">
        <v>3150</v>
      </c>
      <c r="D813" t="s">
        <v>51</v>
      </c>
      <c r="E813">
        <v>4448.8049319526799</v>
      </c>
      <c r="F813">
        <v>787.85</v>
      </c>
      <c r="G813">
        <v>17.530150796814201</v>
      </c>
      <c r="H813">
        <v>6.3873640151592896</v>
      </c>
      <c r="I813">
        <v>61.820766954453603</v>
      </c>
      <c r="J813">
        <v>6.22893389247354</v>
      </c>
      <c r="K813">
        <v>721.716517088866</v>
      </c>
      <c r="L813">
        <v>581.42480013929901</v>
      </c>
      <c r="M813">
        <v>61.649534906892697</v>
      </c>
      <c r="N813">
        <v>0.54968616836980899</v>
      </c>
      <c r="O813">
        <v>6.8160182775909002</v>
      </c>
      <c r="P813">
        <v>86.982318737391694</v>
      </c>
    </row>
    <row r="814" spans="1:17" hidden="1" x14ac:dyDescent="0.3">
      <c r="A814" t="s">
        <v>1773</v>
      </c>
      <c r="B814" t="s">
        <v>1774</v>
      </c>
      <c r="C814" t="s">
        <v>3150</v>
      </c>
      <c r="D814" t="s">
        <v>400</v>
      </c>
      <c r="E814">
        <v>4448.1673069327298</v>
      </c>
      <c r="F814">
        <v>364.3</v>
      </c>
      <c r="G814">
        <v>114.145194738255</v>
      </c>
      <c r="H814">
        <v>9.39342266565831</v>
      </c>
      <c r="I814">
        <v>79.542035696878898</v>
      </c>
      <c r="J814">
        <v>6.5559836205520998</v>
      </c>
      <c r="K814">
        <v>350.47599384648498</v>
      </c>
      <c r="L814">
        <v>277.96250289311803</v>
      </c>
      <c r="M814">
        <v>54.519924515474202</v>
      </c>
      <c r="N814">
        <v>0.66271960062825996</v>
      </c>
      <c r="O814">
        <v>22.893219873730398</v>
      </c>
      <c r="P814">
        <v>164.57024583318201</v>
      </c>
      <c r="Q814">
        <v>0.16005686354114901</v>
      </c>
    </row>
    <row r="815" spans="1:17" x14ac:dyDescent="0.3">
      <c r="A815" t="s">
        <v>1775</v>
      </c>
      <c r="B815" t="s">
        <v>1776</v>
      </c>
      <c r="C815" t="s">
        <v>3137</v>
      </c>
      <c r="D815" t="s">
        <v>989</v>
      </c>
      <c r="E815">
        <v>4443.1162566311305</v>
      </c>
      <c r="F815">
        <v>35.29</v>
      </c>
      <c r="G815">
        <v>-2.8488770453705898</v>
      </c>
      <c r="H815">
        <v>-12.7171512674842</v>
      </c>
      <c r="I815">
        <v>-9.2174624097573403</v>
      </c>
      <c r="J815">
        <v>3.7068259054300698</v>
      </c>
      <c r="K815">
        <v>37.838263281582499</v>
      </c>
      <c r="L815">
        <v>35.682578670353301</v>
      </c>
      <c r="M815">
        <v>40.3021857678578</v>
      </c>
      <c r="N815">
        <v>0.514584035467472</v>
      </c>
      <c r="O815">
        <v>30.631907055823099</v>
      </c>
      <c r="P815">
        <v>42.585858585858503</v>
      </c>
      <c r="Q815">
        <v>8.9109973512594004E-2</v>
      </c>
    </row>
    <row r="816" spans="1:17" hidden="1" x14ac:dyDescent="0.3">
      <c r="A816" t="s">
        <v>1777</v>
      </c>
      <c r="B816" t="s">
        <v>1778</v>
      </c>
      <c r="C816" t="s">
        <v>3150</v>
      </c>
      <c r="E816">
        <v>4443.0494623903896</v>
      </c>
      <c r="F816">
        <v>2407.9</v>
      </c>
      <c r="G816">
        <v>4523.15859325767</v>
      </c>
      <c r="H816">
        <v>-10.381026452544001</v>
      </c>
      <c r="I816">
        <v>321.00990980181399</v>
      </c>
      <c r="J816">
        <v>9.3115426410978106</v>
      </c>
      <c r="K816">
        <v>2063.43788344717</v>
      </c>
      <c r="L816">
        <v>1125.40577440538</v>
      </c>
      <c r="M816">
        <v>41.151401706025801</v>
      </c>
      <c r="N816">
        <v>0.46477784223591601</v>
      </c>
      <c r="O816">
        <v>31.6084555006437</v>
      </c>
      <c r="P816">
        <v>4551.1493142746704</v>
      </c>
    </row>
    <row r="817" spans="1:17" hidden="1" x14ac:dyDescent="0.3">
      <c r="A817" t="s">
        <v>1779</v>
      </c>
      <c r="B817" t="s">
        <v>1780</v>
      </c>
      <c r="C817" t="s">
        <v>3150</v>
      </c>
      <c r="D817" t="s">
        <v>463</v>
      </c>
      <c r="E817">
        <v>4440.0223802806704</v>
      </c>
      <c r="F817">
        <v>968.2</v>
      </c>
      <c r="G817">
        <v>29.069867838541999</v>
      </c>
      <c r="H817">
        <v>10.2630626001586</v>
      </c>
      <c r="I817">
        <v>54.632095504562898</v>
      </c>
      <c r="J817">
        <v>5.0079896050677704</v>
      </c>
      <c r="K817">
        <v>931.97215564446401</v>
      </c>
      <c r="L817">
        <v>779.96242838758099</v>
      </c>
      <c r="M817">
        <v>58.1719745743357</v>
      </c>
      <c r="N817">
        <v>0.331820759076974</v>
      </c>
      <c r="O817">
        <v>13.096467671968499</v>
      </c>
      <c r="P817">
        <v>85.478927203065098</v>
      </c>
      <c r="Q817">
        <v>0.17035091514287901</v>
      </c>
    </row>
    <row r="818" spans="1:17" x14ac:dyDescent="0.3">
      <c r="A818" t="s">
        <v>1781</v>
      </c>
      <c r="B818" t="s">
        <v>1782</v>
      </c>
      <c r="C818" t="s">
        <v>3139</v>
      </c>
      <c r="D818" t="s">
        <v>51</v>
      </c>
      <c r="E818">
        <v>4417.8385021414097</v>
      </c>
      <c r="F818">
        <v>487.8</v>
      </c>
      <c r="G818">
        <v>-22.050879557559899</v>
      </c>
      <c r="H818">
        <v>0.512831993021442</v>
      </c>
      <c r="I818">
        <v>-10.114144709720801</v>
      </c>
      <c r="J818">
        <v>2.8074526538008802</v>
      </c>
      <c r="K818">
        <v>510.38983371385302</v>
      </c>
      <c r="L818">
        <v>510.946561048315</v>
      </c>
      <c r="M818">
        <v>33.6423397576418</v>
      </c>
      <c r="N818">
        <v>0.31398110522894701</v>
      </c>
      <c r="O818">
        <v>30.176301763017602</v>
      </c>
      <c r="P818">
        <v>13.165526041062501</v>
      </c>
      <c r="Q818">
        <v>-3.9562558342741999E-2</v>
      </c>
    </row>
    <row r="819" spans="1:17" hidden="1" x14ac:dyDescent="0.3">
      <c r="A819" t="s">
        <v>1783</v>
      </c>
      <c r="B819" t="s">
        <v>1784</v>
      </c>
      <c r="C819" t="s">
        <v>3150</v>
      </c>
      <c r="D819" t="s">
        <v>46</v>
      </c>
      <c r="E819">
        <v>4416.1998653314904</v>
      </c>
      <c r="F819">
        <v>807.35</v>
      </c>
      <c r="G819">
        <v>140.276432995292</v>
      </c>
      <c r="H819">
        <v>10.0387215951003</v>
      </c>
      <c r="I819">
        <v>67.422113636621603</v>
      </c>
      <c r="J819">
        <v>2.9285892935550901</v>
      </c>
      <c r="K819">
        <v>785.381052896146</v>
      </c>
      <c r="L819">
        <v>637.776347001614</v>
      </c>
      <c r="M819">
        <v>51.412604353712098</v>
      </c>
      <c r="N819">
        <v>0.60961892572671195</v>
      </c>
      <c r="O819">
        <v>15.810986560970999</v>
      </c>
      <c r="P819">
        <v>175.311167945439</v>
      </c>
    </row>
    <row r="820" spans="1:17" x14ac:dyDescent="0.3">
      <c r="A820" t="s">
        <v>1785</v>
      </c>
      <c r="B820" t="s">
        <v>1786</v>
      </c>
      <c r="C820" t="s">
        <v>3141</v>
      </c>
      <c r="D820" t="s">
        <v>202</v>
      </c>
      <c r="E820">
        <v>4405.4307465279799</v>
      </c>
      <c r="F820">
        <v>172.41</v>
      </c>
      <c r="G820">
        <v>-3.1464053037505302</v>
      </c>
      <c r="H820">
        <v>4.2571899156247097</v>
      </c>
      <c r="I820">
        <v>-7.0462700923254697</v>
      </c>
      <c r="J820">
        <v>2.63786695780674</v>
      </c>
      <c r="K820">
        <v>173.95501066257901</v>
      </c>
      <c r="L820">
        <v>171.51325302375801</v>
      </c>
      <c r="M820">
        <v>55.767765133672</v>
      </c>
      <c r="N820">
        <v>0.60780558706166499</v>
      </c>
      <c r="O820">
        <v>30.908879995359801</v>
      </c>
      <c r="P820">
        <v>30.712661106899098</v>
      </c>
      <c r="Q820">
        <v>5.7251551387848001E-2</v>
      </c>
    </row>
    <row r="821" spans="1:17" hidden="1" x14ac:dyDescent="0.3">
      <c r="A821" t="s">
        <v>1787</v>
      </c>
      <c r="B821" t="s">
        <v>1788</v>
      </c>
      <c r="C821" t="s">
        <v>3150</v>
      </c>
      <c r="D821" t="s">
        <v>989</v>
      </c>
      <c r="E821">
        <v>4398.1834487011702</v>
      </c>
      <c r="F821">
        <v>3518.35</v>
      </c>
      <c r="G821">
        <v>9.9183538105233993</v>
      </c>
      <c r="H821">
        <v>-1.1029539845260801</v>
      </c>
      <c r="I821">
        <v>22.967358471333601</v>
      </c>
      <c r="J821">
        <v>-5.8226834566910401</v>
      </c>
      <c r="K821">
        <v>3513.5700922924798</v>
      </c>
      <c r="L821">
        <v>3076.6318375481201</v>
      </c>
      <c r="M821">
        <v>29.5995331035686</v>
      </c>
      <c r="N821">
        <v>0.42692298432650999</v>
      </c>
      <c r="O821">
        <v>13.490698765046099</v>
      </c>
      <c r="P821">
        <v>60.7139594372373</v>
      </c>
      <c r="Q821">
        <v>4.5471280022602999E-2</v>
      </c>
    </row>
    <row r="822" spans="1:17" hidden="1" x14ac:dyDescent="0.3">
      <c r="A822" t="s">
        <v>1789</v>
      </c>
      <c r="B822" t="s">
        <v>1790</v>
      </c>
      <c r="C822" t="s">
        <v>3150</v>
      </c>
      <c r="D822" t="s">
        <v>51</v>
      </c>
      <c r="E822">
        <v>4395.6737125376403</v>
      </c>
      <c r="F822">
        <v>439.75</v>
      </c>
      <c r="G822">
        <v>38.203534462967902</v>
      </c>
      <c r="H822">
        <v>19.109629002739901</v>
      </c>
      <c r="I822">
        <v>25.739277693222299</v>
      </c>
      <c r="J822">
        <v>-0.190613084250121</v>
      </c>
      <c r="K822">
        <v>405.01420049379101</v>
      </c>
      <c r="L822">
        <v>356.41144440954798</v>
      </c>
      <c r="M822">
        <v>61.102994935880901</v>
      </c>
      <c r="N822">
        <v>0.85244583141396302</v>
      </c>
      <c r="O822">
        <v>4.7185901080159098</v>
      </c>
      <c r="P822">
        <v>69.820428654180304</v>
      </c>
      <c r="Q822">
        <v>9.6999433197205998E-2</v>
      </c>
    </row>
    <row r="823" spans="1:17" x14ac:dyDescent="0.3">
      <c r="A823" t="s">
        <v>1791</v>
      </c>
      <c r="B823" t="s">
        <v>1792</v>
      </c>
      <c r="C823" t="s">
        <v>3144</v>
      </c>
      <c r="D823" t="s">
        <v>438</v>
      </c>
      <c r="E823">
        <v>4392.8749883370201</v>
      </c>
      <c r="F823">
        <v>89.1</v>
      </c>
      <c r="G823">
        <v>-25.576927913553501</v>
      </c>
      <c r="H823">
        <v>1.10335345917816</v>
      </c>
      <c r="I823">
        <v>-22.620727792795499</v>
      </c>
      <c r="J823">
        <v>5.9797331424011899</v>
      </c>
      <c r="K823">
        <v>91.532251746160298</v>
      </c>
      <c r="L823">
        <v>97.422033400110394</v>
      </c>
      <c r="M823">
        <v>64.656434575699606</v>
      </c>
      <c r="N823">
        <v>1.5084875816300201</v>
      </c>
      <c r="O823">
        <v>36.419753086419703</v>
      </c>
      <c r="P823">
        <v>9.9864214294531397</v>
      </c>
      <c r="Q823">
        <v>-3.995166572701E-3</v>
      </c>
    </row>
    <row r="824" spans="1:17" hidden="1" x14ac:dyDescent="0.3">
      <c r="A824" t="s">
        <v>1793</v>
      </c>
      <c r="B824" t="s">
        <v>1794</v>
      </c>
      <c r="C824" t="s">
        <v>3150</v>
      </c>
      <c r="D824" t="s">
        <v>284</v>
      </c>
      <c r="E824">
        <v>4392.6876150293301</v>
      </c>
      <c r="F824">
        <v>2527.5</v>
      </c>
      <c r="G824">
        <v>49.839434474449597</v>
      </c>
      <c r="H824">
        <v>6.80875958820529</v>
      </c>
      <c r="I824">
        <v>45.691376421916701</v>
      </c>
      <c r="J824">
        <v>1.4936709028767099</v>
      </c>
      <c r="K824">
        <v>2486.06755633181</v>
      </c>
      <c r="L824">
        <v>2105.0685721971299</v>
      </c>
      <c r="M824">
        <v>50.706960228082401</v>
      </c>
      <c r="N824">
        <v>0.896913881964857</v>
      </c>
      <c r="O824">
        <v>13.946587537091901</v>
      </c>
      <c r="P824">
        <v>100.906164301895</v>
      </c>
      <c r="Q824">
        <v>5.2019645601006997E-2</v>
      </c>
    </row>
    <row r="825" spans="1:17" hidden="1" x14ac:dyDescent="0.3">
      <c r="A825" t="s">
        <v>1795</v>
      </c>
      <c r="B825" t="s">
        <v>1796</v>
      </c>
      <c r="C825" t="s">
        <v>3150</v>
      </c>
      <c r="D825" t="s">
        <v>46</v>
      </c>
      <c r="E825">
        <v>4376.9595768551999</v>
      </c>
      <c r="F825">
        <v>2315.9</v>
      </c>
      <c r="G825">
        <v>588.56249680478004</v>
      </c>
      <c r="H825">
        <v>11.5875436052344</v>
      </c>
      <c r="I825">
        <v>30.3657219404096</v>
      </c>
      <c r="J825">
        <v>16.828389053534501</v>
      </c>
      <c r="K825">
        <v>2093.8816998944799</v>
      </c>
      <c r="L825">
        <v>1680.5023396367601</v>
      </c>
      <c r="M825">
        <v>62.564564492270897</v>
      </c>
      <c r="N825">
        <v>0.76757733677247197</v>
      </c>
      <c r="O825">
        <v>28.8483958720151</v>
      </c>
      <c r="P825">
        <v>659.31147540983602</v>
      </c>
    </row>
    <row r="826" spans="1:17" hidden="1" x14ac:dyDescent="0.3">
      <c r="A826" t="s">
        <v>1797</v>
      </c>
      <c r="B826" t="s">
        <v>1798</v>
      </c>
      <c r="C826" t="s">
        <v>3150</v>
      </c>
      <c r="D826" t="s">
        <v>51</v>
      </c>
      <c r="E826">
        <v>4376.06504165571</v>
      </c>
      <c r="F826">
        <v>80.83</v>
      </c>
      <c r="G826">
        <v>112.217302757143</v>
      </c>
      <c r="H826">
        <v>-1.58899537992982</v>
      </c>
      <c r="I826">
        <v>53.177526985348301</v>
      </c>
      <c r="J826">
        <v>3.7030169904225199</v>
      </c>
      <c r="K826">
        <v>80.380945604583502</v>
      </c>
      <c r="L826">
        <v>63.583861967333398</v>
      </c>
      <c r="M826">
        <v>43.683328808353799</v>
      </c>
      <c r="N826">
        <v>0.39536918497790202</v>
      </c>
      <c r="O826">
        <v>24.829889892366602</v>
      </c>
      <c r="P826">
        <v>143.46385542168599</v>
      </c>
      <c r="Q826">
        <v>4.5943850713111002E-2</v>
      </c>
    </row>
    <row r="827" spans="1:17" hidden="1" x14ac:dyDescent="0.3">
      <c r="A827" t="s">
        <v>1799</v>
      </c>
      <c r="B827" t="s">
        <v>1800</v>
      </c>
      <c r="C827" t="s">
        <v>3150</v>
      </c>
      <c r="D827" t="s">
        <v>386</v>
      </c>
      <c r="E827">
        <v>4368.6804998446596</v>
      </c>
      <c r="F827">
        <v>1509.35</v>
      </c>
      <c r="G827">
        <v>49.194229385064197</v>
      </c>
      <c r="H827">
        <v>50.146229208308803</v>
      </c>
      <c r="I827">
        <v>21.845318820154699</v>
      </c>
      <c r="J827">
        <v>0.94739076733055705</v>
      </c>
      <c r="K827">
        <v>1180.38336779678</v>
      </c>
      <c r="L827">
        <v>1060.54234165563</v>
      </c>
      <c r="M827">
        <v>81.305918525564195</v>
      </c>
      <c r="N827">
        <v>2.8571699091483</v>
      </c>
      <c r="O827">
        <v>1.4807698678239001</v>
      </c>
      <c r="P827">
        <v>81.586862367661197</v>
      </c>
      <c r="Q827">
        <v>9.1030631203283002E-2</v>
      </c>
    </row>
    <row r="828" spans="1:17" x14ac:dyDescent="0.3">
      <c r="A828" t="s">
        <v>1801</v>
      </c>
      <c r="B828" t="s">
        <v>1802</v>
      </c>
      <c r="C828" t="s">
        <v>3138</v>
      </c>
      <c r="D828" t="s">
        <v>46</v>
      </c>
      <c r="E828">
        <v>4350.5197549863096</v>
      </c>
      <c r="F828">
        <v>638.6</v>
      </c>
      <c r="G828">
        <v>-22.0166088364508</v>
      </c>
      <c r="H828">
        <v>-7.5005733989793294E-2</v>
      </c>
      <c r="I828">
        <v>11.3241696010415</v>
      </c>
      <c r="J828">
        <v>5.6957792715246596</v>
      </c>
      <c r="K828">
        <v>647.04201561686205</v>
      </c>
      <c r="L828">
        <v>626.55916112706302</v>
      </c>
      <c r="M828">
        <v>44.873240978361501</v>
      </c>
      <c r="N828">
        <v>0.78597347146617702</v>
      </c>
      <c r="O828">
        <v>58.009708737864003</v>
      </c>
      <c r="P828">
        <v>49.642647920328002</v>
      </c>
      <c r="Q828">
        <v>0.12724514419368099</v>
      </c>
    </row>
    <row r="829" spans="1:17" hidden="1" x14ac:dyDescent="0.3">
      <c r="A829" t="s">
        <v>1803</v>
      </c>
      <c r="B829" t="s">
        <v>1804</v>
      </c>
      <c r="C829" t="s">
        <v>3150</v>
      </c>
      <c r="D829" t="s">
        <v>43</v>
      </c>
      <c r="E829">
        <v>4343.8424230841902</v>
      </c>
      <c r="F829">
        <v>624.20000000000005</v>
      </c>
      <c r="G829">
        <v>6.5061546563444601</v>
      </c>
      <c r="H829">
        <v>-1.09855846264498</v>
      </c>
      <c r="I829">
        <v>15.6466585260175</v>
      </c>
      <c r="J829">
        <v>-2.22218102509223</v>
      </c>
      <c r="K829">
        <v>627.58242182132199</v>
      </c>
      <c r="M829">
        <v>45.588383268102497</v>
      </c>
      <c r="N829">
        <v>0.52601206575467496</v>
      </c>
      <c r="O829">
        <v>14.7308554950336</v>
      </c>
      <c r="P829">
        <v>44.977354546510199</v>
      </c>
    </row>
    <row r="830" spans="1:17" x14ac:dyDescent="0.3">
      <c r="A830" t="s">
        <v>1805</v>
      </c>
      <c r="B830" t="s">
        <v>1806</v>
      </c>
      <c r="C830" t="s">
        <v>3146</v>
      </c>
      <c r="D830" t="s">
        <v>1807</v>
      </c>
      <c r="E830">
        <v>4343.2665455956703</v>
      </c>
      <c r="F830">
        <v>66.98</v>
      </c>
      <c r="G830">
        <v>-11.402383332058299</v>
      </c>
      <c r="H830">
        <v>5.12198759026011</v>
      </c>
      <c r="I830">
        <v>-7.2488369865091196</v>
      </c>
      <c r="J830">
        <v>10.4373332960661</v>
      </c>
      <c r="K830">
        <v>63.980230127533702</v>
      </c>
      <c r="L830">
        <v>64.193312102772097</v>
      </c>
      <c r="M830">
        <v>57.4864024668722</v>
      </c>
      <c r="N830">
        <v>1.1936954854824899</v>
      </c>
      <c r="O830">
        <v>25.6942370856972</v>
      </c>
      <c r="P830">
        <v>53.623853211009099</v>
      </c>
      <c r="Q830">
        <v>3.5648732607916997E-2</v>
      </c>
    </row>
    <row r="831" spans="1:17" hidden="1" x14ac:dyDescent="0.3">
      <c r="A831" t="s">
        <v>1808</v>
      </c>
      <c r="B831" t="s">
        <v>1809</v>
      </c>
      <c r="C831" t="s">
        <v>3150</v>
      </c>
      <c r="D831" t="s">
        <v>51</v>
      </c>
      <c r="E831">
        <v>4336.36953889284</v>
      </c>
      <c r="F831">
        <v>1723.1</v>
      </c>
      <c r="G831">
        <v>93.035715956279006</v>
      </c>
      <c r="H831">
        <v>16.630753649403498</v>
      </c>
      <c r="I831">
        <v>58.005236998086502</v>
      </c>
      <c r="J831">
        <v>10.9216434977386</v>
      </c>
      <c r="K831">
        <v>1501.8917081657501</v>
      </c>
      <c r="L831">
        <v>1160.00177587497</v>
      </c>
      <c r="M831">
        <v>67.547410249587301</v>
      </c>
      <c r="N831">
        <v>0.60907949910146297</v>
      </c>
      <c r="O831">
        <v>1.9093494283558701</v>
      </c>
      <c r="P831">
        <v>204.43462897526399</v>
      </c>
      <c r="Q831">
        <v>0.238105470579002</v>
      </c>
    </row>
    <row r="832" spans="1:17" x14ac:dyDescent="0.3">
      <c r="A832" t="s">
        <v>1810</v>
      </c>
      <c r="B832" t="s">
        <v>1811</v>
      </c>
      <c r="C832" t="s">
        <v>3146</v>
      </c>
      <c r="D832" t="s">
        <v>265</v>
      </c>
      <c r="E832">
        <v>4324.8073503339801</v>
      </c>
      <c r="F832">
        <v>187.88</v>
      </c>
      <c r="G832">
        <v>23.831501205220398</v>
      </c>
      <c r="H832">
        <v>10.898189385205701</v>
      </c>
      <c r="I832">
        <v>21.786588377491</v>
      </c>
      <c r="J832">
        <v>3.4387781043882799</v>
      </c>
      <c r="K832">
        <v>176.18867493339701</v>
      </c>
      <c r="L832">
        <v>158.556690137256</v>
      </c>
      <c r="M832">
        <v>55.031953101713299</v>
      </c>
      <c r="N832">
        <v>0.80292059548074501</v>
      </c>
      <c r="O832">
        <v>5.9186714924419803</v>
      </c>
      <c r="P832">
        <v>67.675145024542601</v>
      </c>
      <c r="Q832">
        <v>3.2056514319963002E-2</v>
      </c>
    </row>
    <row r="833" spans="1:17" x14ac:dyDescent="0.3">
      <c r="A833" t="s">
        <v>1812</v>
      </c>
      <c r="B833" t="s">
        <v>1813</v>
      </c>
      <c r="C833" t="s">
        <v>3145</v>
      </c>
      <c r="D833" t="s">
        <v>835</v>
      </c>
      <c r="E833">
        <v>4301.8636696580998</v>
      </c>
      <c r="F833">
        <v>352.8</v>
      </c>
      <c r="G833">
        <v>93.339266435946698</v>
      </c>
      <c r="H833">
        <v>-3.6555607978430702</v>
      </c>
      <c r="I833">
        <v>30.509870949730999</v>
      </c>
      <c r="J833">
        <v>-6.2833002895800103</v>
      </c>
      <c r="K833">
        <v>370.48458371116101</v>
      </c>
      <c r="L833">
        <v>313.260362151425</v>
      </c>
      <c r="M833">
        <v>37.535237882069801</v>
      </c>
      <c r="N833">
        <v>0.66427718453894302</v>
      </c>
      <c r="O833">
        <v>16.765873015873002</v>
      </c>
      <c r="P833">
        <v>124.713375796178</v>
      </c>
      <c r="Q833">
        <v>3.6411727036309002E-2</v>
      </c>
    </row>
    <row r="834" spans="1:17" hidden="1" x14ac:dyDescent="0.3">
      <c r="A834" t="s">
        <v>1814</v>
      </c>
      <c r="B834" t="s">
        <v>1815</v>
      </c>
      <c r="C834" t="s">
        <v>3150</v>
      </c>
      <c r="D834" t="s">
        <v>51</v>
      </c>
      <c r="E834">
        <v>4294.8176950089501</v>
      </c>
      <c r="F834">
        <v>769.8</v>
      </c>
      <c r="G834">
        <v>152.47860591609501</v>
      </c>
      <c r="H834">
        <v>3.6077424060936698</v>
      </c>
      <c r="I834">
        <v>49.155288454146898</v>
      </c>
      <c r="J834">
        <v>-0.47220539768978498</v>
      </c>
      <c r="K834">
        <v>741.71453371214</v>
      </c>
      <c r="L834">
        <v>582.98170684571403</v>
      </c>
      <c r="M834">
        <v>50.205489385283897</v>
      </c>
      <c r="N834">
        <v>1.55928348131309</v>
      </c>
      <c r="O834">
        <v>10.5027279812938</v>
      </c>
      <c r="P834">
        <v>192.09017142315699</v>
      </c>
      <c r="Q834">
        <v>-1.8530434929357999E-2</v>
      </c>
    </row>
    <row r="835" spans="1:17" x14ac:dyDescent="0.3">
      <c r="A835" t="s">
        <v>1816</v>
      </c>
      <c r="B835" t="s">
        <v>1817</v>
      </c>
      <c r="C835" t="s">
        <v>3149</v>
      </c>
      <c r="D835" t="s">
        <v>473</v>
      </c>
      <c r="E835">
        <v>4286.6390290178697</v>
      </c>
      <c r="F835">
        <v>376.05</v>
      </c>
      <c r="G835">
        <v>9.1704051118082205E-2</v>
      </c>
      <c r="H835">
        <v>-2.3050805750994701</v>
      </c>
      <c r="I835">
        <v>-7.77028745427386</v>
      </c>
      <c r="J835">
        <v>-1.93311796763563</v>
      </c>
      <c r="K835">
        <v>385.64973162169099</v>
      </c>
      <c r="L835">
        <v>369.997321605705</v>
      </c>
      <c r="M835">
        <v>44.818036075522002</v>
      </c>
      <c r="N835">
        <v>0.548521998286013</v>
      </c>
      <c r="O835">
        <v>22.0183486238532</v>
      </c>
      <c r="P835">
        <v>28.3666154633896</v>
      </c>
      <c r="Q835">
        <v>0.116443466801726</v>
      </c>
    </row>
    <row r="836" spans="1:17" hidden="1" x14ac:dyDescent="0.3">
      <c r="A836" t="s">
        <v>1818</v>
      </c>
      <c r="B836" t="s">
        <v>1819</v>
      </c>
      <c r="C836" t="s">
        <v>3150</v>
      </c>
      <c r="D836" t="s">
        <v>202</v>
      </c>
      <c r="E836">
        <v>4282.8451957041198</v>
      </c>
      <c r="F836">
        <v>561.79999999999995</v>
      </c>
      <c r="G836">
        <v>-3.2571508571438899</v>
      </c>
      <c r="H836">
        <v>-6.1801740037878901</v>
      </c>
      <c r="I836">
        <v>-8.0406530887005108</v>
      </c>
      <c r="J836">
        <v>-5.0579511130113204</v>
      </c>
      <c r="K836">
        <v>594.86764072406697</v>
      </c>
      <c r="L836">
        <v>570.66075820692902</v>
      </c>
      <c r="M836">
        <v>27.004078875928599</v>
      </c>
      <c r="N836">
        <v>1.19587620161106</v>
      </c>
      <c r="O836">
        <v>25.1334994660021</v>
      </c>
      <c r="P836">
        <v>24.844444444444399</v>
      </c>
      <c r="Q836">
        <v>0.147818716387591</v>
      </c>
    </row>
    <row r="837" spans="1:17" hidden="1" x14ac:dyDescent="0.3">
      <c r="A837" t="s">
        <v>1820</v>
      </c>
      <c r="B837" t="s">
        <v>1821</v>
      </c>
      <c r="C837" t="s">
        <v>3150</v>
      </c>
      <c r="D837" t="s">
        <v>139</v>
      </c>
      <c r="E837">
        <v>4257.4703964770697</v>
      </c>
      <c r="F837">
        <v>949.35</v>
      </c>
      <c r="G837">
        <v>151.929668191313</v>
      </c>
      <c r="H837">
        <v>19.184207839833</v>
      </c>
      <c r="I837">
        <v>23.120204756618001</v>
      </c>
      <c r="J837">
        <v>12.5309583953612</v>
      </c>
      <c r="K837">
        <v>806.69215574554005</v>
      </c>
      <c r="L837">
        <v>682.09725399705803</v>
      </c>
      <c r="M837">
        <v>69.9998523385932</v>
      </c>
      <c r="N837">
        <v>1.51351292722759</v>
      </c>
      <c r="O837">
        <v>2.6913151103386399</v>
      </c>
      <c r="P837">
        <v>195.93204488777999</v>
      </c>
      <c r="Q837">
        <v>0.14868053628982</v>
      </c>
    </row>
    <row r="838" spans="1:17" hidden="1" x14ac:dyDescent="0.3">
      <c r="A838" t="s">
        <v>1822</v>
      </c>
      <c r="B838" t="s">
        <v>1823</v>
      </c>
      <c r="C838" t="s">
        <v>3150</v>
      </c>
      <c r="D838" t="s">
        <v>265</v>
      </c>
      <c r="E838">
        <v>4254.5398370006997</v>
      </c>
      <c r="F838">
        <v>363.2</v>
      </c>
      <c r="G838">
        <v>501.74486632586701</v>
      </c>
      <c r="H838">
        <v>-10.0414778991485</v>
      </c>
      <c r="I838">
        <v>180.85010209443899</v>
      </c>
      <c r="J838">
        <v>4.33827701272127</v>
      </c>
      <c r="K838">
        <v>341.57368403020303</v>
      </c>
      <c r="L838">
        <v>222.80999778464499</v>
      </c>
      <c r="M838">
        <v>29.294242980177501</v>
      </c>
      <c r="N838">
        <v>0.50051398004474301</v>
      </c>
      <c r="O838">
        <v>22.219162995594701</v>
      </c>
      <c r="P838">
        <v>529.73558734286905</v>
      </c>
      <c r="Q838">
        <v>0.29524501710073803</v>
      </c>
    </row>
    <row r="839" spans="1:17" hidden="1" x14ac:dyDescent="0.3">
      <c r="A839" t="s">
        <v>1824</v>
      </c>
      <c r="B839" t="s">
        <v>1825</v>
      </c>
      <c r="C839" t="s">
        <v>3150</v>
      </c>
      <c r="D839" t="s">
        <v>1315</v>
      </c>
      <c r="E839">
        <v>4210.42219720926</v>
      </c>
      <c r="F839">
        <v>586.04999999999995</v>
      </c>
      <c r="G839">
        <v>10.9495350285173</v>
      </c>
      <c r="H839">
        <v>-10.481276824257201</v>
      </c>
      <c r="I839">
        <v>22.095768064143702</v>
      </c>
      <c r="J839">
        <v>-3.14867211525151</v>
      </c>
      <c r="K839">
        <v>652.85822351592401</v>
      </c>
      <c r="L839">
        <v>572.70608494130295</v>
      </c>
      <c r="M839">
        <v>29.7748821891795</v>
      </c>
      <c r="N839">
        <v>0.34941760081983803</v>
      </c>
      <c r="O839">
        <v>46.711031481955402</v>
      </c>
      <c r="P839">
        <v>56.279999999999902</v>
      </c>
      <c r="Q839">
        <v>2.8920428233399997E-4</v>
      </c>
    </row>
    <row r="840" spans="1:17" hidden="1" x14ac:dyDescent="0.3">
      <c r="A840" t="s">
        <v>1826</v>
      </c>
      <c r="B840" t="s">
        <v>1827</v>
      </c>
      <c r="C840" t="s">
        <v>3150</v>
      </c>
      <c r="D840" t="s">
        <v>244</v>
      </c>
      <c r="E840">
        <v>4203.7990939650299</v>
      </c>
      <c r="F840">
        <v>192.74</v>
      </c>
      <c r="G840">
        <v>117.694428759926</v>
      </c>
      <c r="H840">
        <v>6.5982593458569099</v>
      </c>
      <c r="I840">
        <v>117.251381235938</v>
      </c>
      <c r="J840">
        <v>10.4302339045854</v>
      </c>
      <c r="K840">
        <v>168.013676393216</v>
      </c>
      <c r="L840">
        <v>123.55812319464199</v>
      </c>
      <c r="M840">
        <v>60.489117222609501</v>
      </c>
      <c r="N840">
        <v>0.39582675799676398</v>
      </c>
      <c r="O840">
        <v>6.5684341600082901</v>
      </c>
      <c r="P840">
        <v>164.93470790378001</v>
      </c>
      <c r="Q840">
        <v>0.30616624003426601</v>
      </c>
    </row>
    <row r="841" spans="1:17" hidden="1" x14ac:dyDescent="0.3">
      <c r="A841" t="s">
        <v>1828</v>
      </c>
      <c r="B841" t="s">
        <v>1829</v>
      </c>
      <c r="C841" t="s">
        <v>3150</v>
      </c>
      <c r="D841" t="s">
        <v>265</v>
      </c>
      <c r="E841">
        <v>4199.44146490397</v>
      </c>
      <c r="F841">
        <v>1358.95</v>
      </c>
      <c r="G841">
        <v>-3.0987074153107601</v>
      </c>
      <c r="H841">
        <v>0.62968586218629197</v>
      </c>
      <c r="I841">
        <v>-3.0921252438209099</v>
      </c>
      <c r="J841">
        <v>-1.5924702238194399</v>
      </c>
      <c r="K841">
        <v>1340.8982203067901</v>
      </c>
      <c r="L841">
        <v>1288.3723354209001</v>
      </c>
      <c r="M841">
        <v>52.205511837901803</v>
      </c>
      <c r="N841">
        <v>0.554699563414085</v>
      </c>
      <c r="O841">
        <v>15.883586592589801</v>
      </c>
      <c r="P841">
        <v>28.926521512262202</v>
      </c>
      <c r="Q841">
        <v>0.10319891016116001</v>
      </c>
    </row>
    <row r="842" spans="1:17" x14ac:dyDescent="0.3">
      <c r="A842" t="s">
        <v>1830</v>
      </c>
      <c r="B842" t="s">
        <v>1831</v>
      </c>
      <c r="C842" t="s">
        <v>3146</v>
      </c>
      <c r="D842" t="s">
        <v>91</v>
      </c>
      <c r="E842">
        <v>4197.6511132905898</v>
      </c>
      <c r="F842">
        <v>1061.5</v>
      </c>
      <c r="G842">
        <v>30.9402566742693</v>
      </c>
      <c r="H842">
        <v>-1.0953711693389301</v>
      </c>
      <c r="I842">
        <v>39.4529722714028</v>
      </c>
      <c r="J842">
        <v>6.2513525159644301</v>
      </c>
      <c r="K842">
        <v>1089.83243373443</v>
      </c>
      <c r="L842">
        <v>1013.05751746411</v>
      </c>
      <c r="M842">
        <v>49.952009722631999</v>
      </c>
      <c r="N842">
        <v>1.4168664797578601</v>
      </c>
      <c r="O842">
        <v>50.042392840320304</v>
      </c>
      <c r="P842">
        <v>74.016393442622899</v>
      </c>
      <c r="Q842">
        <v>1.5334017297171E-2</v>
      </c>
    </row>
    <row r="843" spans="1:17" hidden="1" x14ac:dyDescent="0.3">
      <c r="A843" t="s">
        <v>1832</v>
      </c>
      <c r="B843" t="s">
        <v>1833</v>
      </c>
      <c r="C843" t="s">
        <v>3150</v>
      </c>
      <c r="D843" t="s">
        <v>373</v>
      </c>
      <c r="E843">
        <v>4189.2844785704001</v>
      </c>
      <c r="F843">
        <v>283.55</v>
      </c>
      <c r="G843">
        <v>133.58676975790499</v>
      </c>
      <c r="H843">
        <v>10.101658843191901</v>
      </c>
      <c r="I843">
        <v>107.04848210969099</v>
      </c>
      <c r="J843">
        <v>9.3749154336102993</v>
      </c>
      <c r="K843">
        <v>258.65578822655698</v>
      </c>
      <c r="L843">
        <v>195.84136509634899</v>
      </c>
      <c r="M843">
        <v>63.500009816393003</v>
      </c>
      <c r="N843">
        <v>0.217003375582593</v>
      </c>
      <c r="O843">
        <v>19.0971609945335</v>
      </c>
      <c r="P843">
        <v>198.47368421052599</v>
      </c>
      <c r="Q843">
        <v>0.129177375369664</v>
      </c>
    </row>
    <row r="844" spans="1:17" x14ac:dyDescent="0.3">
      <c r="A844" t="s">
        <v>1834</v>
      </c>
      <c r="B844" t="s">
        <v>1835</v>
      </c>
      <c r="C844" t="s">
        <v>3147</v>
      </c>
      <c r="D844" t="s">
        <v>1458</v>
      </c>
      <c r="E844">
        <v>4171.1202919179896</v>
      </c>
      <c r="F844">
        <v>78</v>
      </c>
      <c r="G844">
        <v>36.914141562279397</v>
      </c>
      <c r="H844">
        <v>-0.62541950498794097</v>
      </c>
      <c r="I844">
        <v>-14.7715679811191</v>
      </c>
      <c r="J844">
        <v>2.8479181084564398</v>
      </c>
      <c r="K844">
        <v>81.249625929727301</v>
      </c>
      <c r="L844">
        <v>77.6399762440833</v>
      </c>
      <c r="M844">
        <v>45.678969103438099</v>
      </c>
      <c r="N844">
        <v>0.291665232120628</v>
      </c>
      <c r="O844">
        <v>32.371794871794798</v>
      </c>
      <c r="P844">
        <v>71.995589856670307</v>
      </c>
      <c r="Q844">
        <v>0.15742807706640899</v>
      </c>
    </row>
    <row r="845" spans="1:17" x14ac:dyDescent="0.3">
      <c r="A845" t="s">
        <v>1836</v>
      </c>
      <c r="B845" t="s">
        <v>1837</v>
      </c>
      <c r="C845" t="s">
        <v>3138</v>
      </c>
      <c r="D845" t="s">
        <v>46</v>
      </c>
      <c r="E845">
        <v>4161.40477073067</v>
      </c>
      <c r="F845">
        <v>52.08</v>
      </c>
      <c r="G845">
        <v>-21.159951786232501</v>
      </c>
      <c r="H845">
        <v>-3.9955046312084699</v>
      </c>
      <c r="I845">
        <v>-17.336479882535201</v>
      </c>
      <c r="J845">
        <v>3.4406703372230298</v>
      </c>
      <c r="K845">
        <v>54.827552059099602</v>
      </c>
      <c r="L845">
        <v>56.687534823879602</v>
      </c>
      <c r="M845">
        <v>44.880573574571002</v>
      </c>
      <c r="N845">
        <v>0.66036444164307895</v>
      </c>
      <c r="O845">
        <v>51.689708141320999</v>
      </c>
      <c r="P845">
        <v>12.605405405405399</v>
      </c>
      <c r="Q845">
        <v>8.5879444372731997E-2</v>
      </c>
    </row>
    <row r="846" spans="1:17" hidden="1" x14ac:dyDescent="0.3">
      <c r="A846" t="s">
        <v>1838</v>
      </c>
      <c r="B846" t="s">
        <v>1839</v>
      </c>
      <c r="C846" t="s">
        <v>3150</v>
      </c>
      <c r="D846" t="s">
        <v>117</v>
      </c>
      <c r="E846">
        <v>4155.9041387703701</v>
      </c>
      <c r="F846">
        <v>43.01</v>
      </c>
      <c r="G846">
        <v>-4.0425942158490704</v>
      </c>
      <c r="H846">
        <v>-9.6763125989328902</v>
      </c>
      <c r="I846">
        <v>-25.905394838547</v>
      </c>
      <c r="J846">
        <v>0.69473119286248397</v>
      </c>
      <c r="K846">
        <v>46.420218726789201</v>
      </c>
      <c r="L846">
        <v>46.584361903551603</v>
      </c>
      <c r="M846">
        <v>38.166552275962403</v>
      </c>
      <c r="N846">
        <v>0.51460595641353502</v>
      </c>
      <c r="O846">
        <v>52.057661009067601</v>
      </c>
      <c r="P846">
        <v>24.6666666666666</v>
      </c>
      <c r="Q846">
        <v>4.1708259237896998E-2</v>
      </c>
    </row>
    <row r="847" spans="1:17" hidden="1" x14ac:dyDescent="0.3">
      <c r="A847" t="s">
        <v>1840</v>
      </c>
      <c r="B847" t="s">
        <v>1841</v>
      </c>
      <c r="C847" t="s">
        <v>3150</v>
      </c>
      <c r="D847" t="s">
        <v>51</v>
      </c>
      <c r="E847">
        <v>4147.3783255647004</v>
      </c>
      <c r="F847">
        <v>2621.45</v>
      </c>
      <c r="G847">
        <v>55.449326567057497</v>
      </c>
      <c r="H847">
        <v>12.067685461512699</v>
      </c>
      <c r="I847">
        <v>66.266050107611093</v>
      </c>
      <c r="J847">
        <v>-0.79123279560222604</v>
      </c>
      <c r="K847">
        <v>2409.46613069757</v>
      </c>
      <c r="L847">
        <v>1904.95504977732</v>
      </c>
      <c r="M847">
        <v>39.158906834951203</v>
      </c>
      <c r="N847">
        <v>0.43652276104919302</v>
      </c>
      <c r="O847">
        <v>13.4849033931602</v>
      </c>
      <c r="P847">
        <v>102.898606811145</v>
      </c>
      <c r="Q847">
        <v>0.14245654896090601</v>
      </c>
    </row>
    <row r="848" spans="1:17" hidden="1" x14ac:dyDescent="0.3">
      <c r="A848" t="s">
        <v>1842</v>
      </c>
      <c r="B848" t="s">
        <v>1843</v>
      </c>
      <c r="C848" t="s">
        <v>3150</v>
      </c>
      <c r="D848" t="s">
        <v>1027</v>
      </c>
      <c r="E848">
        <v>4142.3944082400003</v>
      </c>
      <c r="F848">
        <v>174.64</v>
      </c>
      <c r="G848">
        <v>37.361969530575799</v>
      </c>
      <c r="H848">
        <v>-0.469662073484715</v>
      </c>
      <c r="I848">
        <v>44.93914410064</v>
      </c>
      <c r="J848">
        <v>-1.26468249695789</v>
      </c>
      <c r="K848">
        <v>174.77365898679199</v>
      </c>
      <c r="L848">
        <v>150.935216744927</v>
      </c>
      <c r="M848">
        <v>42.118335498296801</v>
      </c>
      <c r="N848">
        <v>0.87316381225830897</v>
      </c>
      <c r="O848">
        <v>28.1493357764544</v>
      </c>
      <c r="P848">
        <v>102.95177222545</v>
      </c>
    </row>
    <row r="849" spans="1:17" x14ac:dyDescent="0.3">
      <c r="A849" t="s">
        <v>1844</v>
      </c>
      <c r="B849" t="s">
        <v>1845</v>
      </c>
      <c r="C849" t="s">
        <v>3135</v>
      </c>
      <c r="D849" t="s">
        <v>54</v>
      </c>
      <c r="E849">
        <v>4140.8428962038697</v>
      </c>
      <c r="F849">
        <v>47.26</v>
      </c>
      <c r="G849">
        <v>-0.26099128727207699</v>
      </c>
      <c r="H849">
        <v>-17.881887006202</v>
      </c>
      <c r="I849">
        <v>-38.575920237949298</v>
      </c>
      <c r="J849">
        <v>6.0263639713037502</v>
      </c>
      <c r="K849">
        <v>54.864999115182499</v>
      </c>
      <c r="L849">
        <v>59.575397835921997</v>
      </c>
      <c r="M849">
        <v>44.140950816205397</v>
      </c>
      <c r="N849">
        <v>1.2307994234789099</v>
      </c>
      <c r="O849">
        <v>110.81252644942801</v>
      </c>
      <c r="P849">
        <v>29.4794520547945</v>
      </c>
      <c r="Q849">
        <v>5.3766408668670003E-3</v>
      </c>
    </row>
    <row r="850" spans="1:17" x14ac:dyDescent="0.3">
      <c r="A850" t="s">
        <v>1846</v>
      </c>
      <c r="B850" t="s">
        <v>1847</v>
      </c>
      <c r="C850" t="s">
        <v>3141</v>
      </c>
      <c r="D850" t="s">
        <v>202</v>
      </c>
      <c r="E850">
        <v>4125.8809872293696</v>
      </c>
      <c r="F850">
        <v>647.75</v>
      </c>
      <c r="G850">
        <v>48.628229221580298</v>
      </c>
      <c r="H850">
        <v>-11.331816547344999</v>
      </c>
      <c r="I850">
        <v>-4.9206897646781496</v>
      </c>
      <c r="J850">
        <v>-0.73176275527722001</v>
      </c>
      <c r="K850">
        <v>691.23070672608003</v>
      </c>
      <c r="L850">
        <v>641.39400738575898</v>
      </c>
      <c r="M850">
        <v>35.999786761978797</v>
      </c>
      <c r="N850">
        <v>0.28584402703897999</v>
      </c>
      <c r="O850">
        <v>27.7344654573523</v>
      </c>
      <c r="P850">
        <v>77.490067132483901</v>
      </c>
      <c r="Q850">
        <v>5.0014292683832999E-2</v>
      </c>
    </row>
    <row r="851" spans="1:17" x14ac:dyDescent="0.3">
      <c r="A851" t="s">
        <v>1848</v>
      </c>
      <c r="B851" t="s">
        <v>1849</v>
      </c>
      <c r="C851" t="s">
        <v>3151</v>
      </c>
      <c r="D851" t="s">
        <v>114</v>
      </c>
      <c r="E851">
        <v>4108.2938367685801</v>
      </c>
      <c r="F851">
        <v>241.94</v>
      </c>
      <c r="G851">
        <v>40.3153659395199</v>
      </c>
      <c r="H851">
        <v>-6.6891863147332398</v>
      </c>
      <c r="I851">
        <v>-20.1911008075406</v>
      </c>
      <c r="J851">
        <v>4.3777523270570304</v>
      </c>
      <c r="K851">
        <v>256.289033661129</v>
      </c>
      <c r="L851">
        <v>250.64041633486701</v>
      </c>
      <c r="M851">
        <v>46.826416159496297</v>
      </c>
      <c r="N851">
        <v>0.79122444703240402</v>
      </c>
      <c r="O851">
        <v>32.450194263040402</v>
      </c>
      <c r="P851">
        <v>80.552238805970106</v>
      </c>
      <c r="Q851">
        <v>6.8251990365184007E-2</v>
      </c>
    </row>
    <row r="852" spans="1:17" hidden="1" x14ac:dyDescent="0.3">
      <c r="A852" t="s">
        <v>1850</v>
      </c>
      <c r="B852" t="s">
        <v>1851</v>
      </c>
      <c r="C852" t="s">
        <v>3150</v>
      </c>
      <c r="D852" t="s">
        <v>46</v>
      </c>
      <c r="E852">
        <v>4091.1729471225699</v>
      </c>
      <c r="F852">
        <v>26.94</v>
      </c>
      <c r="G852">
        <v>13.1209982656642</v>
      </c>
      <c r="H852">
        <v>-4.4372118534832099</v>
      </c>
      <c r="I852">
        <v>36.513177234245497</v>
      </c>
      <c r="J852">
        <v>3.1736850092745699</v>
      </c>
      <c r="K852">
        <v>26.540645646306402</v>
      </c>
      <c r="L852">
        <v>22.2902084174913</v>
      </c>
      <c r="M852">
        <v>45.535448248148398</v>
      </c>
      <c r="N852">
        <v>0.37618999663302799</v>
      </c>
      <c r="O852">
        <v>24.164810690423099</v>
      </c>
      <c r="P852">
        <v>80.271652954375398</v>
      </c>
      <c r="Q852">
        <v>0.11365923593048</v>
      </c>
    </row>
    <row r="853" spans="1:17" x14ac:dyDescent="0.3">
      <c r="A853" t="s">
        <v>1852</v>
      </c>
      <c r="B853" t="s">
        <v>1853</v>
      </c>
      <c r="C853" t="s">
        <v>3141</v>
      </c>
      <c r="D853" t="s">
        <v>202</v>
      </c>
      <c r="E853">
        <v>4065.86327271359</v>
      </c>
      <c r="F853">
        <v>1573.7</v>
      </c>
      <c r="G853">
        <v>55.114753414320496</v>
      </c>
      <c r="H853">
        <v>-5.9451613097277702</v>
      </c>
      <c r="I853">
        <v>22.303513517893698</v>
      </c>
      <c r="J853">
        <v>1.1403189056593399</v>
      </c>
      <c r="K853">
        <v>1572.25884461332</v>
      </c>
      <c r="L853">
        <v>1355.7311786237899</v>
      </c>
      <c r="M853">
        <v>41.540448174819602</v>
      </c>
      <c r="N853">
        <v>0.44807915247368502</v>
      </c>
      <c r="O853">
        <v>13.744678147041901</v>
      </c>
      <c r="P853">
        <v>83.950905902980693</v>
      </c>
      <c r="Q853">
        <v>0.10183558465994</v>
      </c>
    </row>
    <row r="854" spans="1:17" hidden="1" x14ac:dyDescent="0.3">
      <c r="A854" t="s">
        <v>1854</v>
      </c>
      <c r="B854" t="s">
        <v>1855</v>
      </c>
      <c r="C854" t="s">
        <v>3150</v>
      </c>
      <c r="D854" t="s">
        <v>1055</v>
      </c>
      <c r="E854">
        <v>4060.8879999999999</v>
      </c>
      <c r="F854">
        <v>118</v>
      </c>
      <c r="G854">
        <v>-26.266583085967302</v>
      </c>
      <c r="K854">
        <v>104.378999999999</v>
      </c>
      <c r="M854">
        <v>99.990560428137201</v>
      </c>
      <c r="N854">
        <v>1</v>
      </c>
      <c r="O854">
        <v>0</v>
      </c>
      <c r="P854">
        <v>5.3571428571428603</v>
      </c>
    </row>
    <row r="855" spans="1:17" hidden="1" x14ac:dyDescent="0.3">
      <c r="A855" t="s">
        <v>1856</v>
      </c>
      <c r="B855" t="s">
        <v>1857</v>
      </c>
      <c r="C855" t="s">
        <v>3150</v>
      </c>
      <c r="D855" t="s">
        <v>397</v>
      </c>
      <c r="E855">
        <v>4034.5222584282701</v>
      </c>
      <c r="F855">
        <v>254.65</v>
      </c>
      <c r="G855">
        <v>-49.249224418362303</v>
      </c>
      <c r="H855">
        <v>-13.256453467869999</v>
      </c>
      <c r="I855">
        <v>-28.776801465713898</v>
      </c>
      <c r="J855">
        <v>4.2629267807308802</v>
      </c>
      <c r="M855">
        <v>38.2666380374163</v>
      </c>
      <c r="O855">
        <v>37.443549970547799</v>
      </c>
      <c r="P855">
        <v>12.353849547760801</v>
      </c>
    </row>
    <row r="856" spans="1:17" hidden="1" x14ac:dyDescent="0.3">
      <c r="A856" t="s">
        <v>1858</v>
      </c>
      <c r="B856" t="s">
        <v>1859</v>
      </c>
      <c r="C856" t="s">
        <v>3150</v>
      </c>
      <c r="D856" t="s">
        <v>1860</v>
      </c>
      <c r="E856">
        <v>4022.9426060067099</v>
      </c>
      <c r="F856">
        <v>134.83000000000001</v>
      </c>
      <c r="G856">
        <v>18.5636268090851</v>
      </c>
      <c r="H856">
        <v>-1.0212009659472201</v>
      </c>
      <c r="I856">
        <v>17.035974452967501</v>
      </c>
      <c r="J856">
        <v>-1.02258426850909</v>
      </c>
      <c r="K856">
        <v>140.90653413942101</v>
      </c>
      <c r="L856">
        <v>126.03028734287101</v>
      </c>
      <c r="M856">
        <v>37.878547810677503</v>
      </c>
      <c r="N856">
        <v>0.88934188327517205</v>
      </c>
      <c r="O856">
        <v>22.294741526366501</v>
      </c>
      <c r="P856">
        <v>60.321046373365</v>
      </c>
      <c r="Q856">
        <v>5.7180915407513001E-2</v>
      </c>
    </row>
    <row r="857" spans="1:17" x14ac:dyDescent="0.3">
      <c r="A857" t="s">
        <v>1861</v>
      </c>
      <c r="B857" t="s">
        <v>1862</v>
      </c>
      <c r="C857" t="s">
        <v>3147</v>
      </c>
      <c r="D857" t="s">
        <v>268</v>
      </c>
      <c r="E857">
        <v>4022.0931923565599</v>
      </c>
      <c r="F857">
        <v>188.12</v>
      </c>
      <c r="G857">
        <v>-1.7780407083805401</v>
      </c>
      <c r="H857">
        <v>-2.6531515158472199</v>
      </c>
      <c r="I857">
        <v>-11.8559537978901</v>
      </c>
      <c r="J857">
        <v>-2.6782246337504101</v>
      </c>
      <c r="K857">
        <v>196.100889937354</v>
      </c>
      <c r="L857">
        <v>190.820569320392</v>
      </c>
      <c r="M857">
        <v>36.504574388656899</v>
      </c>
      <c r="N857">
        <v>0.46093908437833297</v>
      </c>
      <c r="O857">
        <v>26.435254093131999</v>
      </c>
      <c r="P857">
        <v>28.4095563139931</v>
      </c>
    </row>
    <row r="858" spans="1:17" hidden="1" x14ac:dyDescent="0.3">
      <c r="A858" t="s">
        <v>1863</v>
      </c>
      <c r="B858" t="s">
        <v>1864</v>
      </c>
      <c r="C858" t="s">
        <v>3150</v>
      </c>
      <c r="D858" t="s">
        <v>86</v>
      </c>
      <c r="E858">
        <v>4014.3398270693201</v>
      </c>
      <c r="F858">
        <v>1795.55</v>
      </c>
      <c r="G858">
        <v>167.281438167342</v>
      </c>
      <c r="H858">
        <v>13.406753891512301</v>
      </c>
      <c r="I858">
        <v>44.325253732686697</v>
      </c>
      <c r="J858">
        <v>0.272258342056245</v>
      </c>
      <c r="K858">
        <v>1650.4713688385</v>
      </c>
      <c r="L858">
        <v>1262.7120561905899</v>
      </c>
      <c r="M858">
        <v>55.067715083369002</v>
      </c>
      <c r="N858">
        <v>0.71877845716036604</v>
      </c>
      <c r="O858">
        <v>7.32087661162317</v>
      </c>
      <c r="P858">
        <v>232.50925925925901</v>
      </c>
      <c r="Q858">
        <v>0.19617358379588901</v>
      </c>
    </row>
    <row r="859" spans="1:17" hidden="1" x14ac:dyDescent="0.3">
      <c r="A859" t="s">
        <v>1865</v>
      </c>
      <c r="B859" t="s">
        <v>1866</v>
      </c>
      <c r="C859" t="s">
        <v>3150</v>
      </c>
      <c r="D859" t="s">
        <v>473</v>
      </c>
      <c r="E859">
        <v>4010.5283279485102</v>
      </c>
      <c r="F859">
        <v>303</v>
      </c>
      <c r="G859">
        <v>81.988488962208095</v>
      </c>
      <c r="H859">
        <v>4.18984741201022</v>
      </c>
      <c r="I859">
        <v>46.640948946585198</v>
      </c>
      <c r="J859">
        <v>-1.26436722353701</v>
      </c>
      <c r="K859">
        <v>279.27960918891301</v>
      </c>
      <c r="L859">
        <v>224.29943825611701</v>
      </c>
      <c r="M859">
        <v>51.668577866324902</v>
      </c>
      <c r="N859">
        <v>0.405879379813258</v>
      </c>
      <c r="O859">
        <v>10.9735973597359</v>
      </c>
      <c r="P859">
        <v>122.630418809698</v>
      </c>
      <c r="Q859">
        <v>6.9538748272579998E-2</v>
      </c>
    </row>
    <row r="860" spans="1:17" hidden="1" x14ac:dyDescent="0.3">
      <c r="A860" t="s">
        <v>1867</v>
      </c>
      <c r="B860" t="s">
        <v>1868</v>
      </c>
      <c r="C860" t="s">
        <v>3150</v>
      </c>
      <c r="D860" t="s">
        <v>111</v>
      </c>
      <c r="E860">
        <v>3959.8240754650301</v>
      </c>
      <c r="F860">
        <v>601.25</v>
      </c>
      <c r="G860">
        <v>208.2742596379</v>
      </c>
      <c r="H860">
        <v>34.894468361297797</v>
      </c>
      <c r="I860">
        <v>26.989531913275101</v>
      </c>
      <c r="J860">
        <v>3.3177287626685401</v>
      </c>
      <c r="K860">
        <v>488.87464956657402</v>
      </c>
      <c r="L860">
        <v>398.36684457463298</v>
      </c>
      <c r="M860">
        <v>61.7377422379354</v>
      </c>
      <c r="N860">
        <v>1.1431891678550301</v>
      </c>
      <c r="O860">
        <v>3.0686070686070699</v>
      </c>
      <c r="P860">
        <v>274.22199170124401</v>
      </c>
      <c r="Q860">
        <v>0.23794232263763801</v>
      </c>
    </row>
    <row r="861" spans="1:17" x14ac:dyDescent="0.3">
      <c r="A861" t="s">
        <v>1869</v>
      </c>
      <c r="B861" t="s">
        <v>1870</v>
      </c>
      <c r="C861" t="s">
        <v>3146</v>
      </c>
      <c r="D861" t="s">
        <v>548</v>
      </c>
      <c r="E861">
        <v>3944.41570250315</v>
      </c>
      <c r="F861">
        <v>349.1</v>
      </c>
      <c r="G861">
        <v>-7.4867513932530798</v>
      </c>
      <c r="H861">
        <v>12.665676149075599</v>
      </c>
      <c r="I861">
        <v>0.44520897136636001</v>
      </c>
      <c r="J861">
        <v>18.1490239331597</v>
      </c>
      <c r="K861">
        <v>328.93064583187498</v>
      </c>
      <c r="L861">
        <v>330.25915711594303</v>
      </c>
      <c r="M861">
        <v>71.459120229107398</v>
      </c>
      <c r="N861">
        <v>0.820377116049816</v>
      </c>
      <c r="O861">
        <v>29.447149813806899</v>
      </c>
      <c r="P861">
        <v>48.363790905227297</v>
      </c>
    </row>
    <row r="862" spans="1:17" hidden="1" x14ac:dyDescent="0.3">
      <c r="A862" t="s">
        <v>1871</v>
      </c>
      <c r="B862" t="s">
        <v>1872</v>
      </c>
      <c r="C862" t="s">
        <v>3150</v>
      </c>
      <c r="D862" t="s">
        <v>463</v>
      </c>
      <c r="E862">
        <v>3935.72723978455</v>
      </c>
      <c r="F862">
        <v>637</v>
      </c>
      <c r="G862">
        <v>-45.021004312345298</v>
      </c>
      <c r="H862">
        <v>1.6225441441250901</v>
      </c>
      <c r="I862">
        <v>-16.583251668921601</v>
      </c>
      <c r="J862">
        <v>1.2007045958473901</v>
      </c>
      <c r="K862">
        <v>644.49324953434905</v>
      </c>
      <c r="L862">
        <v>667.79457123884697</v>
      </c>
      <c r="M862">
        <v>42.922209237782198</v>
      </c>
      <c r="N862">
        <v>0.99836789272958004</v>
      </c>
      <c r="O862">
        <v>28.406593406593402</v>
      </c>
      <c r="P862">
        <v>8.6381853841562108</v>
      </c>
      <c r="Q862">
        <v>0.104500852534292</v>
      </c>
    </row>
    <row r="863" spans="1:17" x14ac:dyDescent="0.3">
      <c r="A863" t="s">
        <v>1873</v>
      </c>
      <c r="B863" t="s">
        <v>1874</v>
      </c>
      <c r="C863" t="s">
        <v>3146</v>
      </c>
      <c r="D863" t="s">
        <v>131</v>
      </c>
      <c r="E863">
        <v>3930.4498102726302</v>
      </c>
      <c r="F863">
        <v>588.65</v>
      </c>
      <c r="G863">
        <v>-7.3413044771743001</v>
      </c>
      <c r="H863">
        <v>7.2969141758703202</v>
      </c>
      <c r="I863">
        <v>8.5747894023658002</v>
      </c>
      <c r="J863">
        <v>-1.4441203697021601</v>
      </c>
      <c r="K863">
        <v>567.71502654698304</v>
      </c>
      <c r="L863">
        <v>533.66036905772103</v>
      </c>
      <c r="M863">
        <v>54.863119492885801</v>
      </c>
      <c r="N863">
        <v>0.75748886585728703</v>
      </c>
      <c r="O863">
        <v>13.3101163679606</v>
      </c>
      <c r="P863">
        <v>38.5058823529411</v>
      </c>
    </row>
    <row r="864" spans="1:17" hidden="1" x14ac:dyDescent="0.3">
      <c r="A864" t="s">
        <v>1875</v>
      </c>
      <c r="B864" t="s">
        <v>1876</v>
      </c>
      <c r="C864" t="s">
        <v>3150</v>
      </c>
      <c r="D864" t="s">
        <v>307</v>
      </c>
      <c r="E864">
        <v>3915.07827104035</v>
      </c>
      <c r="F864">
        <v>428.45</v>
      </c>
      <c r="G864">
        <v>78.391745264308398</v>
      </c>
      <c r="H864">
        <v>9.5492819271786509</v>
      </c>
      <c r="I864">
        <v>112.425233763161</v>
      </c>
      <c r="J864">
        <v>-13.1340689043325</v>
      </c>
      <c r="K864">
        <v>365.66475985000699</v>
      </c>
      <c r="M864">
        <v>54.326121803819198</v>
      </c>
      <c r="N864">
        <v>0.31942217555182301</v>
      </c>
      <c r="O864">
        <v>9.4643482319990593</v>
      </c>
      <c r="P864">
        <v>184.49535192562999</v>
      </c>
    </row>
    <row r="865" spans="1:17" hidden="1" x14ac:dyDescent="0.3">
      <c r="A865" t="s">
        <v>1877</v>
      </c>
      <c r="B865" t="s">
        <v>1878</v>
      </c>
      <c r="C865" t="s">
        <v>3150</v>
      </c>
      <c r="D865" t="s">
        <v>108</v>
      </c>
      <c r="E865">
        <v>3891.80478575599</v>
      </c>
      <c r="F865">
        <v>1139.75</v>
      </c>
      <c r="G865">
        <v>437.22127997481499</v>
      </c>
      <c r="H865">
        <v>-11.0361046005582</v>
      </c>
      <c r="I865">
        <v>119.433115715017</v>
      </c>
      <c r="J865">
        <v>-9.0150076066531692</v>
      </c>
      <c r="K865">
        <v>1193.0036305270201</v>
      </c>
      <c r="L865">
        <v>811.36691212809296</v>
      </c>
      <c r="M865">
        <v>14.948190775920001</v>
      </c>
      <c r="N865">
        <v>1.07198844026241</v>
      </c>
      <c r="O865">
        <v>30.203992103531402</v>
      </c>
      <c r="P865">
        <v>465.21200099181698</v>
      </c>
      <c r="Q865">
        <v>0.16244362473454699</v>
      </c>
    </row>
    <row r="866" spans="1:17" hidden="1" x14ac:dyDescent="0.3">
      <c r="A866" t="s">
        <v>1879</v>
      </c>
      <c r="B866" t="s">
        <v>1880</v>
      </c>
      <c r="C866" t="s">
        <v>3150</v>
      </c>
      <c r="D866" t="s">
        <v>463</v>
      </c>
      <c r="E866">
        <v>3883.3872522002898</v>
      </c>
      <c r="F866">
        <v>613.29999999999995</v>
      </c>
      <c r="G866">
        <v>178.429463844352</v>
      </c>
      <c r="H866">
        <v>14.5567224297943</v>
      </c>
      <c r="I866">
        <v>186.98350265593399</v>
      </c>
      <c r="J866">
        <v>11.902452353165801</v>
      </c>
      <c r="K866">
        <v>472.18750415061697</v>
      </c>
      <c r="L866">
        <v>327.08049231655201</v>
      </c>
      <c r="M866">
        <v>68.221452226013497</v>
      </c>
      <c r="N866">
        <v>0.41128515233490898</v>
      </c>
      <c r="O866">
        <v>0</v>
      </c>
      <c r="P866">
        <v>246.497175141242</v>
      </c>
      <c r="Q866">
        <v>0.12257041471647</v>
      </c>
    </row>
    <row r="867" spans="1:17" hidden="1" x14ac:dyDescent="0.3">
      <c r="A867" t="s">
        <v>1881</v>
      </c>
      <c r="B867" t="s">
        <v>1882</v>
      </c>
      <c r="C867" t="s">
        <v>3150</v>
      </c>
      <c r="D867" t="s">
        <v>397</v>
      </c>
      <c r="E867">
        <v>3875.26602147833</v>
      </c>
      <c r="F867">
        <v>107.54</v>
      </c>
      <c r="G867">
        <v>-51.313359163169302</v>
      </c>
      <c r="H867">
        <v>-6.2500139215309902</v>
      </c>
      <c r="I867">
        <v>-23.731776833344401</v>
      </c>
      <c r="J867">
        <v>-3.3361173911775999</v>
      </c>
      <c r="K867">
        <v>113.466830025606</v>
      </c>
      <c r="L867">
        <v>122.461983877032</v>
      </c>
      <c r="M867">
        <v>29.8158842983451</v>
      </c>
      <c r="N867">
        <v>0.70413968580708697</v>
      </c>
      <c r="O867">
        <v>42.830574669890197</v>
      </c>
      <c r="P867">
        <v>7.8419574809466397</v>
      </c>
    </row>
    <row r="868" spans="1:17" x14ac:dyDescent="0.3">
      <c r="A868" t="s">
        <v>1883</v>
      </c>
      <c r="B868" t="s">
        <v>1884</v>
      </c>
      <c r="C868" t="s">
        <v>3146</v>
      </c>
      <c r="D868" t="s">
        <v>117</v>
      </c>
      <c r="E868">
        <v>3871.3183264453701</v>
      </c>
      <c r="F868">
        <v>1929.05</v>
      </c>
      <c r="G868">
        <v>13.5545701008761</v>
      </c>
      <c r="H868">
        <v>-6.4990023535182697</v>
      </c>
      <c r="I868">
        <v>-17.071467606738999</v>
      </c>
      <c r="J868">
        <v>1.59775715836768</v>
      </c>
      <c r="K868">
        <v>2034.85730478287</v>
      </c>
      <c r="L868">
        <v>1932.7082810537399</v>
      </c>
      <c r="M868">
        <v>46.6023073533309</v>
      </c>
      <c r="N868">
        <v>0.81328992959665003</v>
      </c>
      <c r="O868">
        <v>27.0236644980689</v>
      </c>
      <c r="P868">
        <v>49.515578980002999</v>
      </c>
      <c r="Q868">
        <v>0.248802782051014</v>
      </c>
    </row>
    <row r="869" spans="1:17" x14ac:dyDescent="0.3">
      <c r="A869" t="s">
        <v>1885</v>
      </c>
      <c r="B869" t="s">
        <v>1886</v>
      </c>
      <c r="C869" t="s">
        <v>3145</v>
      </c>
      <c r="D869" t="s">
        <v>46</v>
      </c>
      <c r="E869">
        <v>3863.6233605603402</v>
      </c>
      <c r="F869">
        <v>2334.9499999999998</v>
      </c>
      <c r="G869">
        <v>9.7197564092020805</v>
      </c>
      <c r="H869">
        <v>16.747109967938002</v>
      </c>
      <c r="I869">
        <v>33.963811791131697</v>
      </c>
      <c r="J869">
        <v>2.1060102478402798</v>
      </c>
      <c r="K869">
        <v>2154.2457650513902</v>
      </c>
      <c r="L869">
        <v>1887.6055373156501</v>
      </c>
      <c r="M869">
        <v>48.955521212197397</v>
      </c>
      <c r="N869">
        <v>1.8007489183469401</v>
      </c>
      <c r="O869">
        <v>17.133129189061801</v>
      </c>
      <c r="P869">
        <v>65.130834512022602</v>
      </c>
      <c r="Q869">
        <v>7.9428196325565997E-2</v>
      </c>
    </row>
    <row r="870" spans="1:17" x14ac:dyDescent="0.3">
      <c r="A870" t="s">
        <v>1887</v>
      </c>
      <c r="B870" t="s">
        <v>1888</v>
      </c>
      <c r="C870" t="s">
        <v>3146</v>
      </c>
      <c r="D870" t="s">
        <v>117</v>
      </c>
      <c r="E870">
        <v>3861.5472849880998</v>
      </c>
      <c r="F870">
        <v>203.6</v>
      </c>
      <c r="G870">
        <v>-32.515926175266699</v>
      </c>
      <c r="H870">
        <v>-10.854736304661801</v>
      </c>
      <c r="I870">
        <v>-22.826118363854199</v>
      </c>
      <c r="J870">
        <v>6.2240647917389903E-2</v>
      </c>
      <c r="K870">
        <v>214.67854448882201</v>
      </c>
      <c r="L870">
        <v>217.89070860145199</v>
      </c>
      <c r="M870">
        <v>54.292056099777703</v>
      </c>
      <c r="N870">
        <v>0.34227351228719899</v>
      </c>
      <c r="O870">
        <v>36.542239685658103</v>
      </c>
      <c r="P870">
        <v>21.9892150988615</v>
      </c>
      <c r="Q870">
        <v>5.8261142483264E-2</v>
      </c>
    </row>
    <row r="871" spans="1:17" x14ac:dyDescent="0.3">
      <c r="A871" t="s">
        <v>1889</v>
      </c>
      <c r="B871" t="s">
        <v>1890</v>
      </c>
      <c r="C871" t="s">
        <v>3134</v>
      </c>
      <c r="D871" t="s">
        <v>277</v>
      </c>
      <c r="E871">
        <v>3860.99719558279</v>
      </c>
      <c r="F871">
        <v>1416.8</v>
      </c>
      <c r="G871">
        <v>9.4026071443635892</v>
      </c>
      <c r="H871">
        <v>7.8824130324612698</v>
      </c>
      <c r="I871">
        <v>-4.3319610773537001</v>
      </c>
      <c r="J871">
        <v>-5.0201905746432596</v>
      </c>
      <c r="K871">
        <v>1396.5783925863</v>
      </c>
      <c r="L871">
        <v>1280.4375575767799</v>
      </c>
      <c r="M871">
        <v>46.478433122036897</v>
      </c>
      <c r="N871">
        <v>3.2433218507779502</v>
      </c>
      <c r="O871">
        <v>9.5990965556182992</v>
      </c>
      <c r="P871">
        <v>50.387432332024098</v>
      </c>
      <c r="Q871">
        <v>9.3327077331034E-2</v>
      </c>
    </row>
    <row r="872" spans="1:17" hidden="1" x14ac:dyDescent="0.3">
      <c r="A872" t="s">
        <v>1891</v>
      </c>
      <c r="B872" t="s">
        <v>1892</v>
      </c>
      <c r="C872" t="s">
        <v>3150</v>
      </c>
      <c r="D872" t="s">
        <v>513</v>
      </c>
      <c r="E872">
        <v>3857.7572382584799</v>
      </c>
      <c r="F872">
        <v>4620.6000000000004</v>
      </c>
      <c r="G872">
        <v>5.0814944052748201</v>
      </c>
      <c r="H872">
        <v>2.0411606401584499</v>
      </c>
      <c r="I872">
        <v>24.5516727811276</v>
      </c>
      <c r="J872">
        <v>0.421260823827732</v>
      </c>
      <c r="K872">
        <v>4395.3781002482901</v>
      </c>
      <c r="L872">
        <v>3929.9749338197498</v>
      </c>
      <c r="M872">
        <v>54.482989532407998</v>
      </c>
      <c r="N872">
        <v>0.50256287134828703</v>
      </c>
      <c r="O872">
        <v>4.7483010864389703</v>
      </c>
      <c r="P872">
        <v>54.205046055266301</v>
      </c>
      <c r="Q872">
        <v>4.1493685203276003E-2</v>
      </c>
    </row>
    <row r="873" spans="1:17" hidden="1" x14ac:dyDescent="0.3">
      <c r="A873" t="s">
        <v>1893</v>
      </c>
      <c r="B873" t="s">
        <v>1894</v>
      </c>
      <c r="C873" t="s">
        <v>3150</v>
      </c>
      <c r="D873" t="s">
        <v>458</v>
      </c>
      <c r="E873">
        <v>3856.1194829343199</v>
      </c>
      <c r="F873">
        <v>279.45</v>
      </c>
      <c r="G873">
        <v>60.763078375095397</v>
      </c>
      <c r="H873">
        <v>4.1021529265915202</v>
      </c>
      <c r="I873">
        <v>44.563334588707697</v>
      </c>
      <c r="J873">
        <v>0.47986990021952602</v>
      </c>
      <c r="K873">
        <v>270.32626696448699</v>
      </c>
      <c r="L873">
        <v>221.836788369197</v>
      </c>
      <c r="M873">
        <v>55.545759422747103</v>
      </c>
      <c r="N873">
        <v>0.462294605653566</v>
      </c>
      <c r="O873">
        <v>9.0356056539631506</v>
      </c>
      <c r="P873">
        <v>97.770700636942607</v>
      </c>
      <c r="Q873">
        <v>0.24712608336404801</v>
      </c>
    </row>
    <row r="874" spans="1:17" x14ac:dyDescent="0.3">
      <c r="A874" t="s">
        <v>1895</v>
      </c>
      <c r="B874" t="s">
        <v>1896</v>
      </c>
      <c r="C874" t="s">
        <v>3135</v>
      </c>
      <c r="D874" t="s">
        <v>24</v>
      </c>
      <c r="E874">
        <v>3851.6794339623202</v>
      </c>
      <c r="F874">
        <v>123.05</v>
      </c>
      <c r="G874">
        <v>-19.145077496435601</v>
      </c>
      <c r="H874">
        <v>5.3078464231782396</v>
      </c>
      <c r="I874">
        <v>-19.499700067214601</v>
      </c>
      <c r="J874">
        <v>2.8804569122434498</v>
      </c>
      <c r="K874">
        <v>119.534929989571</v>
      </c>
      <c r="L874">
        <v>124.45298360993399</v>
      </c>
      <c r="M874">
        <v>65.029803663611304</v>
      </c>
      <c r="N874">
        <v>1.46934287528829</v>
      </c>
      <c r="O874">
        <v>32.832182039821198</v>
      </c>
      <c r="P874">
        <v>13.2118870181249</v>
      </c>
      <c r="Q874">
        <v>1.1190113230117E-2</v>
      </c>
    </row>
    <row r="875" spans="1:17" hidden="1" x14ac:dyDescent="0.3">
      <c r="A875" t="s">
        <v>1897</v>
      </c>
      <c r="B875" t="s">
        <v>1898</v>
      </c>
      <c r="C875" t="s">
        <v>3150</v>
      </c>
      <c r="D875" t="s">
        <v>284</v>
      </c>
      <c r="E875">
        <v>3820.5924140376001</v>
      </c>
      <c r="F875">
        <v>3171.85</v>
      </c>
      <c r="G875">
        <v>10.536160233817</v>
      </c>
      <c r="H875">
        <v>-2.3884794151921702</v>
      </c>
      <c r="I875">
        <v>41.639943177123101</v>
      </c>
      <c r="J875">
        <v>4.3996232960891097</v>
      </c>
      <c r="K875">
        <v>3140.7825018426402</v>
      </c>
      <c r="L875">
        <v>2638.8114532886998</v>
      </c>
      <c r="M875">
        <v>37.279416805058602</v>
      </c>
      <c r="N875">
        <v>0.26014439274124901</v>
      </c>
      <c r="O875">
        <v>17.7372826583854</v>
      </c>
      <c r="P875">
        <v>110.24425811155599</v>
      </c>
      <c r="Q875">
        <v>0.114958890992757</v>
      </c>
    </row>
    <row r="876" spans="1:17" hidden="1" x14ac:dyDescent="0.3">
      <c r="A876" t="s">
        <v>1899</v>
      </c>
      <c r="B876" t="s">
        <v>1900</v>
      </c>
      <c r="C876" t="s">
        <v>3150</v>
      </c>
      <c r="D876" t="s">
        <v>1612</v>
      </c>
      <c r="E876">
        <v>3804.7750206351002</v>
      </c>
      <c r="F876">
        <v>342.55</v>
      </c>
      <c r="G876">
        <v>-47.4570428695937</v>
      </c>
      <c r="H876">
        <v>3.4360148053928401</v>
      </c>
      <c r="I876">
        <v>-2.3125241085794901</v>
      </c>
      <c r="J876">
        <v>1.8323410160867799</v>
      </c>
      <c r="K876">
        <v>343.53738706522</v>
      </c>
      <c r="L876">
        <v>344.33442535048403</v>
      </c>
      <c r="M876">
        <v>40.447520954257001</v>
      </c>
      <c r="N876">
        <v>0.66118767821424596</v>
      </c>
      <c r="O876">
        <v>34.768646912859403</v>
      </c>
      <c r="P876">
        <v>17.957988980716198</v>
      </c>
      <c r="Q876">
        <v>-2.7208094302791998E-2</v>
      </c>
    </row>
    <row r="877" spans="1:17" hidden="1" x14ac:dyDescent="0.3">
      <c r="A877" t="s">
        <v>1901</v>
      </c>
      <c r="B877" t="s">
        <v>1902</v>
      </c>
      <c r="C877" t="s">
        <v>3150</v>
      </c>
      <c r="D877" t="s">
        <v>265</v>
      </c>
      <c r="E877">
        <v>3803.5526522475602</v>
      </c>
      <c r="F877">
        <v>3804.8</v>
      </c>
      <c r="G877">
        <v>2.9203717438019399</v>
      </c>
      <c r="H877">
        <v>-0.60110909986857597</v>
      </c>
      <c r="I877">
        <v>50.935808215839799</v>
      </c>
      <c r="J877">
        <v>-1.60527970094904</v>
      </c>
      <c r="K877">
        <v>3862.7958027206901</v>
      </c>
      <c r="L877">
        <v>3335.5719608241402</v>
      </c>
      <c r="M877">
        <v>41.228048206899103</v>
      </c>
      <c r="N877">
        <v>0.24511914126617401</v>
      </c>
      <c r="O877">
        <v>18.271656854499501</v>
      </c>
      <c r="P877">
        <v>76.474953617810698</v>
      </c>
      <c r="Q877">
        <v>0.1075831994892</v>
      </c>
    </row>
    <row r="878" spans="1:17" x14ac:dyDescent="0.3">
      <c r="A878" t="s">
        <v>1903</v>
      </c>
      <c r="B878" t="s">
        <v>1904</v>
      </c>
      <c r="C878" t="s">
        <v>3146</v>
      </c>
      <c r="D878" t="s">
        <v>117</v>
      </c>
      <c r="E878">
        <v>3798.42646657553</v>
      </c>
      <c r="F878">
        <v>659</v>
      </c>
      <c r="G878">
        <v>-1.18679567545861</v>
      </c>
      <c r="H878">
        <v>7.0991367644235002</v>
      </c>
      <c r="I878">
        <v>6.5843770287120904</v>
      </c>
      <c r="J878">
        <v>1.7765884513669501</v>
      </c>
      <c r="K878">
        <v>632.23379036767005</v>
      </c>
      <c r="L878">
        <v>588.70163712626095</v>
      </c>
      <c r="M878">
        <v>48.348877877360898</v>
      </c>
      <c r="N878">
        <v>0.57310311393378499</v>
      </c>
      <c r="O878">
        <v>10.7435508345978</v>
      </c>
      <c r="P878">
        <v>43.260869565217398</v>
      </c>
      <c r="Q878">
        <v>0.11801247036281499</v>
      </c>
    </row>
    <row r="879" spans="1:17" hidden="1" x14ac:dyDescent="0.3">
      <c r="A879" t="s">
        <v>1905</v>
      </c>
      <c r="B879" t="s">
        <v>1906</v>
      </c>
      <c r="C879" t="s">
        <v>3150</v>
      </c>
      <c r="D879" t="s">
        <v>202</v>
      </c>
      <c r="E879">
        <v>3795.4248563385099</v>
      </c>
      <c r="F879">
        <v>1262.75</v>
      </c>
      <c r="G879">
        <v>61.526013186810303</v>
      </c>
      <c r="H879">
        <v>26.398129188074201</v>
      </c>
      <c r="I879">
        <v>96.562510016454596</v>
      </c>
      <c r="J879">
        <v>16.225479236085</v>
      </c>
      <c r="K879">
        <v>1015.35158542263</v>
      </c>
      <c r="L879">
        <v>837.31338992985002</v>
      </c>
      <c r="M879">
        <v>74.575031825195694</v>
      </c>
      <c r="N879">
        <v>1.07869149095727</v>
      </c>
      <c r="O879">
        <v>0.65333597307464197</v>
      </c>
      <c r="P879">
        <v>128.73833891857601</v>
      </c>
      <c r="Q879">
        <v>0.105805525006718</v>
      </c>
    </row>
    <row r="880" spans="1:17" hidden="1" x14ac:dyDescent="0.3">
      <c r="A880" t="s">
        <v>1907</v>
      </c>
      <c r="B880" t="s">
        <v>1908</v>
      </c>
      <c r="C880" t="s">
        <v>3150</v>
      </c>
      <c r="D880" t="s">
        <v>86</v>
      </c>
      <c r="E880">
        <v>3780.7607185198799</v>
      </c>
      <c r="F880">
        <v>358.6</v>
      </c>
      <c r="G880">
        <v>151.18405516049901</v>
      </c>
      <c r="H880">
        <v>7.7437341257666503</v>
      </c>
      <c r="I880">
        <v>98.989044290958901</v>
      </c>
      <c r="J880">
        <v>-1.18415434720894</v>
      </c>
      <c r="K880">
        <v>333.99317773864101</v>
      </c>
      <c r="L880">
        <v>244.271346460194</v>
      </c>
      <c r="M880">
        <v>49.786542064893702</v>
      </c>
      <c r="N880">
        <v>0.34830746653301098</v>
      </c>
      <c r="O880">
        <v>12.994980479643001</v>
      </c>
      <c r="P880">
        <v>185.16898608349899</v>
      </c>
      <c r="Q880">
        <v>5.9469635864495003E-2</v>
      </c>
    </row>
    <row r="881" spans="1:17" hidden="1" x14ac:dyDescent="0.3">
      <c r="A881" t="s">
        <v>1909</v>
      </c>
      <c r="B881" t="s">
        <v>1910</v>
      </c>
      <c r="C881" t="s">
        <v>3150</v>
      </c>
      <c r="D881" t="s">
        <v>54</v>
      </c>
      <c r="E881">
        <v>3767.18419570161</v>
      </c>
      <c r="F881">
        <v>281.5</v>
      </c>
      <c r="G881">
        <v>45.989501479907901</v>
      </c>
      <c r="H881">
        <v>-1.9142272908760301</v>
      </c>
      <c r="I881">
        <v>7.21575532875843</v>
      </c>
      <c r="J881">
        <v>3.9599119897413999</v>
      </c>
      <c r="K881">
        <v>275.05978085378899</v>
      </c>
      <c r="L881">
        <v>244.129893726071</v>
      </c>
      <c r="M881">
        <v>60.057745779250503</v>
      </c>
      <c r="N881">
        <v>0.75391854716237805</v>
      </c>
      <c r="O881">
        <v>21.8472468916518</v>
      </c>
      <c r="P881">
        <v>78.730158730158706</v>
      </c>
      <c r="Q881">
        <v>7.2935065195039997E-3</v>
      </c>
    </row>
    <row r="882" spans="1:17" hidden="1" x14ac:dyDescent="0.3">
      <c r="A882" t="s">
        <v>1911</v>
      </c>
      <c r="B882" t="s">
        <v>1912</v>
      </c>
      <c r="C882" t="s">
        <v>3150</v>
      </c>
      <c r="D882" t="s">
        <v>139</v>
      </c>
      <c r="E882">
        <v>3757.5235589099698</v>
      </c>
      <c r="F882">
        <v>419</v>
      </c>
      <c r="G882">
        <v>-25.545733241940599</v>
      </c>
      <c r="H882">
        <v>4.9421415304167402</v>
      </c>
      <c r="I882">
        <v>-16.391721291843599</v>
      </c>
      <c r="J882">
        <v>-0.16221721727742999</v>
      </c>
      <c r="K882">
        <v>420.22667651886002</v>
      </c>
      <c r="L882">
        <v>422.42954889725098</v>
      </c>
      <c r="M882">
        <v>52.783468972567498</v>
      </c>
      <c r="N882">
        <v>5.8620025462736598E-2</v>
      </c>
      <c r="O882">
        <v>14.3198090692124</v>
      </c>
      <c r="P882">
        <v>6.7108111549726202</v>
      </c>
      <c r="Q882">
        <v>-4.7647800616263003E-2</v>
      </c>
    </row>
    <row r="883" spans="1:17" x14ac:dyDescent="0.3">
      <c r="A883" t="s">
        <v>1913</v>
      </c>
      <c r="B883" t="s">
        <v>1914</v>
      </c>
      <c r="C883" t="s">
        <v>3154</v>
      </c>
      <c r="D883" t="s">
        <v>1399</v>
      </c>
      <c r="E883">
        <v>3755.35258936626</v>
      </c>
      <c r="F883">
        <v>573.85</v>
      </c>
      <c r="G883">
        <v>-47.7207531893335</v>
      </c>
      <c r="H883">
        <v>-2.1170612989731801</v>
      </c>
      <c r="I883">
        <v>-23.320513602464999</v>
      </c>
      <c r="J883">
        <v>-0.37888868802055897</v>
      </c>
      <c r="K883">
        <v>599.17165902443901</v>
      </c>
      <c r="L883">
        <v>623.63163443141195</v>
      </c>
      <c r="M883">
        <v>36.359131326085098</v>
      </c>
      <c r="N883">
        <v>0.70246608017512502</v>
      </c>
      <c r="O883">
        <v>42.023176788359301</v>
      </c>
      <c r="P883">
        <v>5.7008657211272897</v>
      </c>
      <c r="Q883">
        <v>9.1476255586423E-2</v>
      </c>
    </row>
    <row r="884" spans="1:17" x14ac:dyDescent="0.3">
      <c r="A884" t="s">
        <v>1915</v>
      </c>
      <c r="B884" t="s">
        <v>1916</v>
      </c>
      <c r="C884" t="s">
        <v>3144</v>
      </c>
      <c r="D884" t="s">
        <v>438</v>
      </c>
      <c r="E884">
        <v>3738.7389465271199</v>
      </c>
      <c r="F884">
        <v>999</v>
      </c>
      <c r="G884">
        <v>-52.551793322080101</v>
      </c>
      <c r="H884">
        <v>-6.4799930566417796</v>
      </c>
      <c r="I884">
        <v>-15.5759116118201</v>
      </c>
      <c r="J884">
        <v>-2.8329084636958499</v>
      </c>
      <c r="K884">
        <v>1055.65915126138</v>
      </c>
      <c r="L884">
        <v>1153.4437710213001</v>
      </c>
      <c r="M884">
        <v>19.055111203046501</v>
      </c>
      <c r="N884">
        <v>0.56848400759171502</v>
      </c>
      <c r="O884">
        <v>44.919919919919899</v>
      </c>
      <c r="P884">
        <v>3.3038622615169899</v>
      </c>
      <c r="Q884">
        <v>-0.13231473837440999</v>
      </c>
    </row>
    <row r="885" spans="1:17" hidden="1" x14ac:dyDescent="0.3">
      <c r="A885" t="s">
        <v>1917</v>
      </c>
      <c r="B885" t="s">
        <v>1918</v>
      </c>
      <c r="C885" t="s">
        <v>3150</v>
      </c>
      <c r="D885" t="s">
        <v>131</v>
      </c>
      <c r="E885">
        <v>3735.6533373810498</v>
      </c>
      <c r="F885">
        <v>324.45</v>
      </c>
      <c r="G885">
        <v>16.241330550013</v>
      </c>
      <c r="H885">
        <v>2.5019572282795601</v>
      </c>
      <c r="I885">
        <v>3.6518235734741902</v>
      </c>
      <c r="J885">
        <v>-2.39863292133272</v>
      </c>
      <c r="K885">
        <v>335.75679263479998</v>
      </c>
      <c r="M885">
        <v>38.744797635489498</v>
      </c>
      <c r="N885">
        <v>0.76234964893393897</v>
      </c>
      <c r="O885">
        <v>63.353367236862297</v>
      </c>
      <c r="P885">
        <v>91.528925619834695</v>
      </c>
    </row>
    <row r="886" spans="1:17" hidden="1" x14ac:dyDescent="0.3">
      <c r="A886" t="s">
        <v>1919</v>
      </c>
      <c r="B886" t="s">
        <v>1920</v>
      </c>
      <c r="C886" t="s">
        <v>3150</v>
      </c>
      <c r="D886" t="s">
        <v>1055</v>
      </c>
      <c r="E886">
        <v>3730.8735000000001</v>
      </c>
      <c r="F886">
        <v>60.93</v>
      </c>
      <c r="G886">
        <v>-40.485335407350703</v>
      </c>
      <c r="H886">
        <v>2.8872219844862901</v>
      </c>
      <c r="I886">
        <v>-18.789595574183</v>
      </c>
      <c r="J886">
        <v>-3.37855448252341</v>
      </c>
      <c r="K886">
        <v>62.417165431434299</v>
      </c>
      <c r="L886">
        <v>65.0774072707936</v>
      </c>
      <c r="M886">
        <v>80.428401478298795</v>
      </c>
      <c r="N886">
        <v>0.98904447516763105</v>
      </c>
      <c r="O886">
        <v>17.265714754636399</v>
      </c>
      <c r="P886">
        <v>1.12863070539419</v>
      </c>
      <c r="Q886">
        <v>-6.679688381315E-3</v>
      </c>
    </row>
    <row r="887" spans="1:17" hidden="1" x14ac:dyDescent="0.3">
      <c r="A887" t="s">
        <v>1921</v>
      </c>
      <c r="B887" t="s">
        <v>1922</v>
      </c>
      <c r="C887" t="s">
        <v>3150</v>
      </c>
      <c r="D887" t="s">
        <v>247</v>
      </c>
      <c r="E887">
        <v>3727.4983971873198</v>
      </c>
      <c r="F887">
        <v>407.6</v>
      </c>
      <c r="G887">
        <v>108.710788855239</v>
      </c>
      <c r="H887">
        <v>0.37816717359658802</v>
      </c>
      <c r="I887">
        <v>44.6848386048026</v>
      </c>
      <c r="J887">
        <v>2.1651493299830702</v>
      </c>
      <c r="K887">
        <v>407.03731214133501</v>
      </c>
      <c r="L887">
        <v>305.56376390265899</v>
      </c>
      <c r="M887">
        <v>60.665181588077701</v>
      </c>
      <c r="N887">
        <v>0.40372745224068901</v>
      </c>
      <c r="O887">
        <v>18.7438665358194</v>
      </c>
      <c r="P887">
        <v>163.818770226537</v>
      </c>
      <c r="Q887">
        <v>0.17212565977272001</v>
      </c>
    </row>
    <row r="888" spans="1:17" hidden="1" x14ac:dyDescent="0.3">
      <c r="A888" t="s">
        <v>1923</v>
      </c>
      <c r="B888" t="s">
        <v>1924</v>
      </c>
      <c r="C888" t="s">
        <v>3150</v>
      </c>
      <c r="D888" t="s">
        <v>742</v>
      </c>
      <c r="E888">
        <v>3724.7253936799998</v>
      </c>
      <c r="F888">
        <v>165.97</v>
      </c>
      <c r="G888">
        <v>13.91249375728</v>
      </c>
      <c r="H888">
        <v>7.2070243865669497</v>
      </c>
      <c r="I888">
        <v>8.3582641083757299</v>
      </c>
      <c r="J888">
        <v>-0.24561059953108899</v>
      </c>
      <c r="K888">
        <v>162.792283779098</v>
      </c>
      <c r="L888">
        <v>152.407215389653</v>
      </c>
      <c r="M888">
        <v>58.331342908403499</v>
      </c>
      <c r="N888">
        <v>0.526928648570268</v>
      </c>
      <c r="O888">
        <v>5.4407423028258002</v>
      </c>
      <c r="P888">
        <v>42.610414160508597</v>
      </c>
      <c r="Q888">
        <v>8.2626113561340003E-3</v>
      </c>
    </row>
    <row r="889" spans="1:17" hidden="1" x14ac:dyDescent="0.3">
      <c r="A889" t="s">
        <v>1925</v>
      </c>
      <c r="B889" t="s">
        <v>1926</v>
      </c>
      <c r="C889" t="s">
        <v>3150</v>
      </c>
      <c r="D889" t="s">
        <v>989</v>
      </c>
      <c r="E889">
        <v>3714.2744838400299</v>
      </c>
      <c r="F889">
        <v>471.3</v>
      </c>
      <c r="G889">
        <v>-22.460044796670399</v>
      </c>
      <c r="H889">
        <v>-9.6215254847573402</v>
      </c>
      <c r="I889">
        <v>6.9999864697250302</v>
      </c>
      <c r="J889">
        <v>1.0264979826091001</v>
      </c>
      <c r="K889">
        <v>479.66210020465201</v>
      </c>
      <c r="L889">
        <v>433.99991399849603</v>
      </c>
      <c r="M889">
        <v>45.358312103684597</v>
      </c>
      <c r="N889">
        <v>0.32748697442250402</v>
      </c>
      <c r="O889">
        <v>24.124761298535901</v>
      </c>
      <c r="P889">
        <v>39.417245969531102</v>
      </c>
      <c r="Q889">
        <v>9.5253660156500008E-3</v>
      </c>
    </row>
    <row r="890" spans="1:17" x14ac:dyDescent="0.3">
      <c r="A890" t="s">
        <v>1927</v>
      </c>
      <c r="B890" t="s">
        <v>1928</v>
      </c>
      <c r="C890" t="s">
        <v>3149</v>
      </c>
      <c r="D890" t="s">
        <v>284</v>
      </c>
      <c r="E890">
        <v>3709.58769547764</v>
      </c>
      <c r="F890">
        <v>1229.05</v>
      </c>
      <c r="G890">
        <v>55.559159508685099</v>
      </c>
      <c r="H890">
        <v>0.35274844398292798</v>
      </c>
      <c r="I890">
        <v>41.403306200762202</v>
      </c>
      <c r="J890">
        <v>-4.9333216384595904</v>
      </c>
      <c r="K890">
        <v>1269.3402919528</v>
      </c>
      <c r="L890">
        <v>1056.2396663084401</v>
      </c>
      <c r="M890">
        <v>27.631998701502901</v>
      </c>
      <c r="N890">
        <v>0.40811524353943801</v>
      </c>
      <c r="O890">
        <v>26.0282331882348</v>
      </c>
      <c r="P890">
        <v>85.629059054523395</v>
      </c>
      <c r="Q890">
        <v>3.2156444909557998E-2</v>
      </c>
    </row>
    <row r="891" spans="1:17" hidden="1" x14ac:dyDescent="0.3">
      <c r="A891" t="s">
        <v>1929</v>
      </c>
      <c r="B891" t="s">
        <v>1930</v>
      </c>
      <c r="C891" t="s">
        <v>3150</v>
      </c>
      <c r="D891" t="s">
        <v>46</v>
      </c>
      <c r="E891">
        <v>3702.95949362583</v>
      </c>
      <c r="F891">
        <v>303.45</v>
      </c>
      <c r="G891">
        <v>34.804343360680498</v>
      </c>
      <c r="H891">
        <v>23.7024393757906</v>
      </c>
      <c r="I891">
        <v>82.137951935646498</v>
      </c>
      <c r="J891">
        <v>2.93553262981967</v>
      </c>
      <c r="K891">
        <v>265.55975704493602</v>
      </c>
      <c r="L891">
        <v>225.423121197591</v>
      </c>
      <c r="M891">
        <v>54.267305149704598</v>
      </c>
      <c r="N891">
        <v>1.3550930454158601</v>
      </c>
      <c r="O891">
        <v>10.726643598615899</v>
      </c>
      <c r="P891">
        <v>115.212765957446</v>
      </c>
    </row>
    <row r="892" spans="1:17" hidden="1" x14ac:dyDescent="0.3">
      <c r="A892" t="s">
        <v>1931</v>
      </c>
      <c r="B892" t="s">
        <v>1932</v>
      </c>
      <c r="C892" t="s">
        <v>3150</v>
      </c>
      <c r="D892" t="s">
        <v>463</v>
      </c>
      <c r="E892">
        <v>3697.1991902699901</v>
      </c>
      <c r="F892">
        <v>583.95000000000005</v>
      </c>
      <c r="G892">
        <v>38.424212012351298</v>
      </c>
      <c r="I892">
        <v>20.0792109490847</v>
      </c>
      <c r="K892">
        <v>555.13151102030702</v>
      </c>
      <c r="L892">
        <v>481.76224515429197</v>
      </c>
      <c r="M892">
        <v>64.780785260819798</v>
      </c>
      <c r="N892">
        <v>1.92083541092506</v>
      </c>
      <c r="O892">
        <v>5.9851014641664397</v>
      </c>
      <c r="P892">
        <v>77.492401215805501</v>
      </c>
      <c r="Q892">
        <v>-3.9150349227047E-2</v>
      </c>
    </row>
    <row r="893" spans="1:17" hidden="1" x14ac:dyDescent="0.3">
      <c r="A893" t="s">
        <v>1933</v>
      </c>
      <c r="B893" t="s">
        <v>1934</v>
      </c>
      <c r="C893" t="s">
        <v>3150</v>
      </c>
      <c r="D893" t="s">
        <v>470</v>
      </c>
      <c r="E893">
        <v>3691.0550052717399</v>
      </c>
      <c r="F893">
        <v>186.56</v>
      </c>
      <c r="G893">
        <v>55.090731387316097</v>
      </c>
      <c r="H893">
        <v>-0.25196313993261699</v>
      </c>
      <c r="I893">
        <v>33.281701935646502</v>
      </c>
      <c r="J893">
        <v>3.8226586278900099</v>
      </c>
      <c r="K893">
        <v>183.57593002169</v>
      </c>
      <c r="L893">
        <v>153.87829619925299</v>
      </c>
      <c r="M893">
        <v>46.248211759970999</v>
      </c>
      <c r="N893">
        <v>0.43167758967136399</v>
      </c>
      <c r="O893">
        <v>13.019939965694601</v>
      </c>
      <c r="P893">
        <v>91.049667178699394</v>
      </c>
      <c r="Q893">
        <v>0.112336701691338</v>
      </c>
    </row>
    <row r="894" spans="1:17" x14ac:dyDescent="0.3">
      <c r="A894" t="s">
        <v>1935</v>
      </c>
      <c r="B894" t="s">
        <v>1936</v>
      </c>
      <c r="C894" t="s">
        <v>3142</v>
      </c>
      <c r="D894" t="s">
        <v>117</v>
      </c>
      <c r="E894">
        <v>3688.4386357301601</v>
      </c>
      <c r="F894">
        <v>206.3</v>
      </c>
      <c r="G894">
        <v>-5.0467400873236103</v>
      </c>
      <c r="H894">
        <v>-10.5053742955785</v>
      </c>
      <c r="I894">
        <v>-13.145013526384499</v>
      </c>
      <c r="J894">
        <v>0.83565875089409902</v>
      </c>
      <c r="K894">
        <v>217.18219984509</v>
      </c>
      <c r="L894">
        <v>214.98369603893599</v>
      </c>
      <c r="M894">
        <v>41.599491491272403</v>
      </c>
      <c r="N894">
        <v>0.44135614766506298</v>
      </c>
      <c r="O894">
        <v>33.276781386330498</v>
      </c>
      <c r="P894">
        <v>23.941123460498599</v>
      </c>
      <c r="Q894">
        <v>8.8856976829061005E-2</v>
      </c>
    </row>
    <row r="895" spans="1:17" hidden="1" x14ac:dyDescent="0.3">
      <c r="A895" t="s">
        <v>1937</v>
      </c>
      <c r="B895" t="s">
        <v>1938</v>
      </c>
      <c r="C895" t="s">
        <v>3150</v>
      </c>
      <c r="D895" t="s">
        <v>284</v>
      </c>
      <c r="E895">
        <v>3665.7824308211998</v>
      </c>
      <c r="F895">
        <v>532.6</v>
      </c>
      <c r="G895">
        <v>32.769918886409002</v>
      </c>
      <c r="H895">
        <v>0.68418456255312898</v>
      </c>
      <c r="I895">
        <v>-15.4844290475917</v>
      </c>
      <c r="J895">
        <v>5.0243312376479299</v>
      </c>
      <c r="K895">
        <v>551.04122551311798</v>
      </c>
      <c r="L895">
        <v>513.78235490160603</v>
      </c>
      <c r="M895">
        <v>53.306891548403001</v>
      </c>
      <c r="N895">
        <v>0.56142209253210695</v>
      </c>
      <c r="O895">
        <v>22.981599699586901</v>
      </c>
      <c r="P895">
        <v>69.079365079365004</v>
      </c>
      <c r="Q895">
        <v>7.6264083765269997E-2</v>
      </c>
    </row>
    <row r="896" spans="1:17" hidden="1" x14ac:dyDescent="0.3">
      <c r="A896" t="s">
        <v>1939</v>
      </c>
      <c r="B896" t="s">
        <v>1940</v>
      </c>
      <c r="C896" t="s">
        <v>3150</v>
      </c>
      <c r="D896" t="s">
        <v>733</v>
      </c>
      <c r="E896">
        <v>3660.0865521147998</v>
      </c>
      <c r="F896">
        <v>783.55</v>
      </c>
      <c r="G896">
        <v>-43.941378029605701</v>
      </c>
      <c r="H896">
        <v>2.2552792981524798</v>
      </c>
      <c r="I896">
        <v>-19.572846579982802</v>
      </c>
      <c r="J896">
        <v>4.9712637204391603</v>
      </c>
      <c r="K896">
        <v>804.04029594945405</v>
      </c>
      <c r="L896">
        <v>861.36928397010195</v>
      </c>
      <c r="M896">
        <v>51.838053394359299</v>
      </c>
      <c r="N896">
        <v>0.154324923201279</v>
      </c>
      <c r="O896">
        <v>32.729245102418403</v>
      </c>
      <c r="P896">
        <v>9.0080690038953897</v>
      </c>
      <c r="Q896">
        <v>-8.7805156557552E-2</v>
      </c>
    </row>
    <row r="897" spans="1:17" x14ac:dyDescent="0.3">
      <c r="A897" t="s">
        <v>1941</v>
      </c>
      <c r="B897" t="s">
        <v>1942</v>
      </c>
      <c r="C897" t="s">
        <v>3142</v>
      </c>
      <c r="D897" t="s">
        <v>117</v>
      </c>
      <c r="E897">
        <v>3649.7098814006799</v>
      </c>
      <c r="F897">
        <v>691.8</v>
      </c>
      <c r="G897">
        <v>32.4638771506892</v>
      </c>
      <c r="H897">
        <v>2.7268143310166502</v>
      </c>
      <c r="I897">
        <v>-14.7712810379424</v>
      </c>
      <c r="J897">
        <v>3.0793506285160999</v>
      </c>
      <c r="K897">
        <v>680.78563321537797</v>
      </c>
      <c r="L897">
        <v>647.76399473618198</v>
      </c>
      <c r="M897">
        <v>52.937877407116403</v>
      </c>
      <c r="N897">
        <v>0.80176245915158995</v>
      </c>
      <c r="O897">
        <v>27.2043943336224</v>
      </c>
      <c r="P897">
        <v>61.8434904667212</v>
      </c>
      <c r="Q897">
        <v>5.8570122435012001E-2</v>
      </c>
    </row>
    <row r="898" spans="1:17" hidden="1" x14ac:dyDescent="0.3">
      <c r="A898" t="s">
        <v>1943</v>
      </c>
      <c r="B898" t="s">
        <v>1944</v>
      </c>
      <c r="C898" t="s">
        <v>3150</v>
      </c>
      <c r="D898" t="s">
        <v>1629</v>
      </c>
      <c r="E898">
        <v>3638.60651631364</v>
      </c>
      <c r="F898">
        <v>2157.8000000000002</v>
      </c>
      <c r="G898">
        <v>16.9301964080292</v>
      </c>
      <c r="H898">
        <v>6.6886223282342998</v>
      </c>
      <c r="I898">
        <v>23.316930069646801</v>
      </c>
      <c r="J898">
        <v>3.60103919086872</v>
      </c>
      <c r="K898">
        <v>2128.9381635341101</v>
      </c>
      <c r="L898">
        <v>1922.81282662384</v>
      </c>
      <c r="M898">
        <v>55.815225204221299</v>
      </c>
      <c r="N898">
        <v>0.68632086091224198</v>
      </c>
      <c r="O898">
        <v>14.4220965798498</v>
      </c>
      <c r="P898">
        <v>52.381624942622103</v>
      </c>
      <c r="Q898">
        <v>0.110770205467405</v>
      </c>
    </row>
    <row r="899" spans="1:17" x14ac:dyDescent="0.3">
      <c r="A899" t="s">
        <v>1945</v>
      </c>
      <c r="B899" t="s">
        <v>1946</v>
      </c>
      <c r="C899" t="s">
        <v>3146</v>
      </c>
      <c r="D899" t="s">
        <v>284</v>
      </c>
      <c r="E899">
        <v>3604.2956703285099</v>
      </c>
      <c r="F899">
        <v>1150.1500000000001</v>
      </c>
      <c r="G899">
        <v>-14.4012686442794</v>
      </c>
      <c r="H899">
        <v>5.3177539883751503</v>
      </c>
      <c r="I899">
        <v>20.0422853105703</v>
      </c>
      <c r="J899">
        <v>-0.94012711535898297</v>
      </c>
      <c r="K899">
        <v>1149.0884826195199</v>
      </c>
      <c r="L899">
        <v>1090.75504388685</v>
      </c>
      <c r="M899">
        <v>49.917647890125998</v>
      </c>
      <c r="N899">
        <v>0.51489981529840401</v>
      </c>
      <c r="O899">
        <v>19.5496239620919</v>
      </c>
      <c r="P899">
        <v>53.0166966008115</v>
      </c>
      <c r="Q899">
        <v>-5.0867897140668999E-2</v>
      </c>
    </row>
    <row r="900" spans="1:17" hidden="1" x14ac:dyDescent="0.3">
      <c r="A900" t="s">
        <v>1947</v>
      </c>
      <c r="B900" t="s">
        <v>1948</v>
      </c>
      <c r="C900" t="s">
        <v>3150</v>
      </c>
      <c r="D900" t="s">
        <v>513</v>
      </c>
      <c r="E900">
        <v>3594.5320759779802</v>
      </c>
      <c r="F900">
        <v>3048.7</v>
      </c>
      <c r="G900">
        <v>21.7563196038538</v>
      </c>
      <c r="H900">
        <v>-1.71903205345042</v>
      </c>
      <c r="I900">
        <v>16.619492562300699</v>
      </c>
      <c r="J900">
        <v>-1.1754612933487101</v>
      </c>
      <c r="K900">
        <v>3061.3256407561298</v>
      </c>
      <c r="L900">
        <v>2777.42938758525</v>
      </c>
      <c r="M900">
        <v>50.830599536187698</v>
      </c>
      <c r="N900">
        <v>1.60059762860202</v>
      </c>
      <c r="O900">
        <v>13.819004821727299</v>
      </c>
      <c r="P900">
        <v>52.358820589705097</v>
      </c>
      <c r="Q900">
        <v>6.3279070479367996E-2</v>
      </c>
    </row>
    <row r="901" spans="1:17" hidden="1" x14ac:dyDescent="0.3">
      <c r="A901" t="s">
        <v>1949</v>
      </c>
      <c r="B901" t="s">
        <v>1950</v>
      </c>
      <c r="C901" t="s">
        <v>3150</v>
      </c>
      <c r="D901" t="s">
        <v>46</v>
      </c>
      <c r="E901">
        <v>3587.8504870930401</v>
      </c>
      <c r="F901">
        <v>665.9</v>
      </c>
      <c r="G901">
        <v>-32.115694021105099</v>
      </c>
      <c r="H901">
        <v>2.8667236570625798</v>
      </c>
      <c r="I901">
        <v>-3.2514852560860001</v>
      </c>
      <c r="J901">
        <v>-1.2646727613573301</v>
      </c>
      <c r="K901">
        <v>681.31410892706697</v>
      </c>
      <c r="M901">
        <v>47.524349541910198</v>
      </c>
      <c r="N901">
        <v>1.11347621787332</v>
      </c>
      <c r="O901">
        <v>34.742453821895097</v>
      </c>
      <c r="P901">
        <v>21.072727272727199</v>
      </c>
    </row>
    <row r="902" spans="1:17" hidden="1" x14ac:dyDescent="0.3">
      <c r="A902" t="s">
        <v>1951</v>
      </c>
      <c r="B902" t="s">
        <v>1952</v>
      </c>
      <c r="C902" t="s">
        <v>3150</v>
      </c>
      <c r="D902" t="s">
        <v>139</v>
      </c>
      <c r="E902">
        <v>3566.0383481859299</v>
      </c>
      <c r="F902">
        <v>278.10000000000002</v>
      </c>
      <c r="G902">
        <v>357.34959311912303</v>
      </c>
      <c r="H902">
        <v>-7.5003908128886003</v>
      </c>
      <c r="I902">
        <v>94.003441066081294</v>
      </c>
      <c r="J902">
        <v>9.3496152029215196</v>
      </c>
      <c r="K902">
        <v>266.99447792113301</v>
      </c>
      <c r="L902">
        <v>198.57833959178501</v>
      </c>
      <c r="M902">
        <v>56.7823938672284</v>
      </c>
      <c r="N902">
        <v>0.65427218679261001</v>
      </c>
      <c r="O902">
        <v>23.804386911182998</v>
      </c>
      <c r="P902">
        <v>401.08108108108098</v>
      </c>
      <c r="Q902">
        <v>0.15944184347705301</v>
      </c>
    </row>
    <row r="903" spans="1:17" hidden="1" x14ac:dyDescent="0.3">
      <c r="A903" t="s">
        <v>1953</v>
      </c>
      <c r="B903" t="s">
        <v>1954</v>
      </c>
      <c r="C903" t="s">
        <v>3150</v>
      </c>
      <c r="D903" t="s">
        <v>202</v>
      </c>
      <c r="E903">
        <v>3556.6875074222298</v>
      </c>
      <c r="F903">
        <v>529</v>
      </c>
      <c r="G903">
        <v>20.002005238418501</v>
      </c>
      <c r="H903">
        <v>-2.1189471850092301</v>
      </c>
      <c r="I903">
        <v>2.0168505017506999</v>
      </c>
      <c r="J903">
        <v>1.43241680899723</v>
      </c>
      <c r="K903">
        <v>540.83056863399599</v>
      </c>
      <c r="L903">
        <v>500.50203086256602</v>
      </c>
      <c r="M903">
        <v>48.529191850677101</v>
      </c>
      <c r="N903">
        <v>0.69647636253922096</v>
      </c>
      <c r="O903">
        <v>15.3024574669187</v>
      </c>
      <c r="P903">
        <v>50.134809138640499</v>
      </c>
      <c r="Q903">
        <v>0.15902887948970501</v>
      </c>
    </row>
    <row r="904" spans="1:17" hidden="1" x14ac:dyDescent="0.3">
      <c r="A904" t="s">
        <v>1955</v>
      </c>
      <c r="B904" t="s">
        <v>1956</v>
      </c>
      <c r="C904" t="s">
        <v>3150</v>
      </c>
      <c r="D904" t="s">
        <v>502</v>
      </c>
      <c r="E904">
        <v>3546.4489804</v>
      </c>
      <c r="F904">
        <v>130.52000000000001</v>
      </c>
      <c r="G904">
        <v>96.579526104968906</v>
      </c>
      <c r="H904">
        <v>-4.3211595533257503</v>
      </c>
      <c r="I904">
        <v>28.403028252788701</v>
      </c>
      <c r="J904">
        <v>2.0132509823843101</v>
      </c>
      <c r="K904">
        <v>129.13370774120301</v>
      </c>
      <c r="L904">
        <v>101.534497786703</v>
      </c>
      <c r="M904">
        <v>45.685264014661499</v>
      </c>
      <c r="N904">
        <v>0.29627563361165299</v>
      </c>
      <c r="O904">
        <v>22.102569392957399</v>
      </c>
      <c r="P904">
        <v>139.80164518979601</v>
      </c>
      <c r="Q904">
        <v>5.5164543056729999E-2</v>
      </c>
    </row>
    <row r="905" spans="1:17" x14ac:dyDescent="0.3">
      <c r="A905" t="s">
        <v>1957</v>
      </c>
      <c r="B905" t="s">
        <v>1958</v>
      </c>
      <c r="C905" t="s">
        <v>3146</v>
      </c>
      <c r="D905" t="s">
        <v>117</v>
      </c>
      <c r="E905">
        <v>3503.89394978173</v>
      </c>
      <c r="F905">
        <v>803.85</v>
      </c>
      <c r="G905">
        <v>50.781657499622199</v>
      </c>
      <c r="H905">
        <v>-0.85957612808532502</v>
      </c>
      <c r="I905">
        <v>-17.425835189598601</v>
      </c>
      <c r="J905">
        <v>3.5525700717159499</v>
      </c>
      <c r="K905">
        <v>813.79941342407301</v>
      </c>
      <c r="L905">
        <v>782.35575849697398</v>
      </c>
      <c r="M905">
        <v>47.182001411577502</v>
      </c>
      <c r="N905">
        <v>0.48452560645804899</v>
      </c>
      <c r="O905">
        <v>34.726628102257799</v>
      </c>
      <c r="P905">
        <v>88.123098525626006</v>
      </c>
      <c r="Q905">
        <v>8.6746800512736005E-2</v>
      </c>
    </row>
    <row r="906" spans="1:17" x14ac:dyDescent="0.3">
      <c r="A906" t="s">
        <v>1959</v>
      </c>
      <c r="B906" t="s">
        <v>1960</v>
      </c>
      <c r="C906" t="s">
        <v>3146</v>
      </c>
      <c r="D906" t="s">
        <v>458</v>
      </c>
      <c r="E906">
        <v>3503.3717457136099</v>
      </c>
      <c r="F906">
        <v>409.85</v>
      </c>
      <c r="G906">
        <v>-16.390993311079399</v>
      </c>
      <c r="H906">
        <v>5.5024516940956403</v>
      </c>
      <c r="I906">
        <v>-44.905152129968499</v>
      </c>
      <c r="J906">
        <v>-0.535643072363162</v>
      </c>
      <c r="K906">
        <v>422.23460316159202</v>
      </c>
      <c r="L906">
        <v>462.02581023696899</v>
      </c>
      <c r="M906">
        <v>42.607710597272799</v>
      </c>
      <c r="N906">
        <v>0.49817095654266302</v>
      </c>
      <c r="O906">
        <v>82.377699158228594</v>
      </c>
      <c r="P906">
        <v>14.6273248496713</v>
      </c>
      <c r="Q906">
        <v>0.12871259337513599</v>
      </c>
    </row>
    <row r="907" spans="1:17" hidden="1" x14ac:dyDescent="0.3">
      <c r="A907" t="s">
        <v>1961</v>
      </c>
      <c r="B907" t="s">
        <v>1962</v>
      </c>
      <c r="C907" t="s">
        <v>3150</v>
      </c>
      <c r="D907" t="s">
        <v>1963</v>
      </c>
      <c r="E907">
        <v>3500.9939331618698</v>
      </c>
      <c r="F907">
        <v>1372.35</v>
      </c>
      <c r="G907">
        <v>68.297629122453202</v>
      </c>
      <c r="H907">
        <v>5.2298160304236099</v>
      </c>
      <c r="I907">
        <v>17.490811062992101</v>
      </c>
      <c r="J907">
        <v>3.9090725969994899</v>
      </c>
      <c r="K907">
        <v>1394.20322858143</v>
      </c>
      <c r="L907">
        <v>1260.4382765308301</v>
      </c>
      <c r="M907">
        <v>49.9727354979834</v>
      </c>
      <c r="N907">
        <v>0.41324352425141703</v>
      </c>
      <c r="O907">
        <v>21.6854301016504</v>
      </c>
      <c r="P907">
        <v>102.172952268709</v>
      </c>
      <c r="Q907">
        <v>1.6567007054190001E-2</v>
      </c>
    </row>
    <row r="908" spans="1:17" x14ac:dyDescent="0.3">
      <c r="A908" t="s">
        <v>1964</v>
      </c>
      <c r="B908" t="s">
        <v>1965</v>
      </c>
      <c r="C908" t="s">
        <v>3137</v>
      </c>
      <c r="D908" t="s">
        <v>237</v>
      </c>
      <c r="E908">
        <v>3499.6835921084598</v>
      </c>
      <c r="F908">
        <v>421.75</v>
      </c>
      <c r="G908">
        <v>-37.757516053373202</v>
      </c>
      <c r="H908">
        <v>-7.7719596793712302</v>
      </c>
      <c r="I908">
        <v>-31.1489001467436</v>
      </c>
      <c r="J908">
        <v>-0.57118352985819698</v>
      </c>
      <c r="K908">
        <v>452.41535970071197</v>
      </c>
      <c r="L908">
        <v>486.53607867437699</v>
      </c>
      <c r="M908">
        <v>30.4944506371891</v>
      </c>
      <c r="N908">
        <v>0.99074405049815795</v>
      </c>
      <c r="O908">
        <v>65.7379964433906</v>
      </c>
      <c r="P908">
        <v>4.2001235330450797</v>
      </c>
    </row>
    <row r="909" spans="1:17" hidden="1" x14ac:dyDescent="0.3">
      <c r="A909" t="s">
        <v>1966</v>
      </c>
      <c r="B909" t="s">
        <v>1967</v>
      </c>
      <c r="C909" t="s">
        <v>3150</v>
      </c>
      <c r="D909" t="s">
        <v>502</v>
      </c>
      <c r="E909">
        <v>3467.1897833900498</v>
      </c>
      <c r="F909">
        <v>445.05</v>
      </c>
      <c r="G909">
        <v>88.578622048691599</v>
      </c>
      <c r="H909">
        <v>15.191713303183301</v>
      </c>
      <c r="I909">
        <v>46.398354192260697</v>
      </c>
      <c r="J909">
        <v>12.5325356948667</v>
      </c>
      <c r="K909">
        <v>401.494255251418</v>
      </c>
      <c r="L909">
        <v>327.379816823581</v>
      </c>
      <c r="M909">
        <v>63.961225307837303</v>
      </c>
      <c r="N909">
        <v>0.38303001613264898</v>
      </c>
      <c r="O909">
        <v>12.1222334569149</v>
      </c>
      <c r="P909">
        <v>123.082706766917</v>
      </c>
      <c r="Q909">
        <v>0.154817398690347</v>
      </c>
    </row>
    <row r="910" spans="1:17" x14ac:dyDescent="0.3">
      <c r="A910" t="s">
        <v>1968</v>
      </c>
      <c r="B910" t="s">
        <v>1969</v>
      </c>
      <c r="C910" t="s">
        <v>3152</v>
      </c>
      <c r="D910" t="s">
        <v>1970</v>
      </c>
      <c r="E910">
        <v>3433.2267303345602</v>
      </c>
      <c r="F910">
        <v>19.77</v>
      </c>
      <c r="G910">
        <v>-17.851445250985002</v>
      </c>
      <c r="H910">
        <v>-0.40378241660136899</v>
      </c>
      <c r="I910">
        <v>-17.449960934512902</v>
      </c>
      <c r="J910">
        <v>2.6805467956993398</v>
      </c>
      <c r="K910">
        <v>20.233898349027498</v>
      </c>
      <c r="L910">
        <v>20.913478600365298</v>
      </c>
      <c r="M910">
        <v>49.938168343996701</v>
      </c>
      <c r="N910">
        <v>0.44600278029963603</v>
      </c>
      <c r="O910">
        <v>41.375821952453201</v>
      </c>
      <c r="P910">
        <v>10.756302521008299</v>
      </c>
      <c r="Q910">
        <v>-3.5277554922540998E-2</v>
      </c>
    </row>
    <row r="911" spans="1:17" x14ac:dyDescent="0.3">
      <c r="A911" t="s">
        <v>1971</v>
      </c>
      <c r="B911" t="s">
        <v>1972</v>
      </c>
      <c r="C911" t="s">
        <v>3134</v>
      </c>
      <c r="D911" t="s">
        <v>21</v>
      </c>
      <c r="E911">
        <v>3429.8047752065499</v>
      </c>
      <c r="F911">
        <v>592.25</v>
      </c>
      <c r="G911">
        <v>-38.486413929197603</v>
      </c>
      <c r="H911">
        <v>0.89473551430177001</v>
      </c>
      <c r="I911">
        <v>-7.3491648719644402</v>
      </c>
      <c r="J911">
        <v>1.8431396064535801</v>
      </c>
      <c r="K911">
        <v>601.110932961044</v>
      </c>
      <c r="L911">
        <v>601.08706469330298</v>
      </c>
      <c r="M911">
        <v>49.821370317046899</v>
      </c>
      <c r="N911">
        <v>0.21493172654193801</v>
      </c>
      <c r="O911">
        <v>33.642887294216898</v>
      </c>
      <c r="P911">
        <v>31.6111111111111</v>
      </c>
      <c r="Q911">
        <v>6.2599981369648006E-2</v>
      </c>
    </row>
    <row r="912" spans="1:17" hidden="1" x14ac:dyDescent="0.3">
      <c r="A912" t="s">
        <v>1973</v>
      </c>
      <c r="B912" t="s">
        <v>1974</v>
      </c>
      <c r="C912" t="s">
        <v>3150</v>
      </c>
      <c r="D912" t="s">
        <v>244</v>
      </c>
      <c r="E912">
        <v>3425.3497673106699</v>
      </c>
      <c r="F912">
        <v>195.19</v>
      </c>
      <c r="G912">
        <v>39.410651195691102</v>
      </c>
      <c r="H912">
        <v>2.6393080626593299</v>
      </c>
      <c r="I912">
        <v>30.620413896014501</v>
      </c>
      <c r="J912">
        <v>1.55952794709069</v>
      </c>
      <c r="K912">
        <v>190.01868445012801</v>
      </c>
      <c r="L912">
        <v>158.76627236493599</v>
      </c>
      <c r="M912">
        <v>45.778373451484299</v>
      </c>
      <c r="N912">
        <v>0.31311386919869899</v>
      </c>
      <c r="O912">
        <v>13.2230134740509</v>
      </c>
      <c r="P912">
        <v>88.498309995171397</v>
      </c>
      <c r="Q912">
        <v>0.14199803918356901</v>
      </c>
    </row>
    <row r="913" spans="1:17" x14ac:dyDescent="0.3">
      <c r="A913" t="s">
        <v>1975</v>
      </c>
      <c r="B913" t="s">
        <v>1976</v>
      </c>
      <c r="C913" t="s">
        <v>3151</v>
      </c>
      <c r="D913" t="s">
        <v>438</v>
      </c>
      <c r="E913">
        <v>3414.60045806268</v>
      </c>
      <c r="F913">
        <v>22.86</v>
      </c>
      <c r="G913">
        <v>-32.541869242471499</v>
      </c>
      <c r="H913">
        <v>-6.6302019844307898</v>
      </c>
      <c r="I913">
        <v>-10.653891284692399</v>
      </c>
      <c r="J913">
        <v>-5.0368046349682896</v>
      </c>
      <c r="K913">
        <v>22.997360476758299</v>
      </c>
      <c r="L913">
        <v>23.731655835922901</v>
      </c>
      <c r="M913">
        <v>43.954265674817201</v>
      </c>
      <c r="N913">
        <v>0.47399606440551101</v>
      </c>
      <c r="O913">
        <v>97.506561679789996</v>
      </c>
      <c r="P913">
        <v>36.886227544910099</v>
      </c>
    </row>
    <row r="914" spans="1:17" x14ac:dyDescent="0.3">
      <c r="A914" t="s">
        <v>1977</v>
      </c>
      <c r="B914" t="s">
        <v>1978</v>
      </c>
      <c r="C914" t="s">
        <v>3135</v>
      </c>
      <c r="D914" t="s">
        <v>1979</v>
      </c>
      <c r="E914">
        <v>3397.1471982490798</v>
      </c>
      <c r="F914">
        <v>207.09</v>
      </c>
      <c r="G914">
        <v>-50.181215099286199</v>
      </c>
      <c r="H914">
        <v>-7.6690365423909101</v>
      </c>
      <c r="I914">
        <v>-21.961594903849399</v>
      </c>
      <c r="J914">
        <v>-1.2645515701623</v>
      </c>
      <c r="K914">
        <v>219.68889836292601</v>
      </c>
      <c r="L914">
        <v>228.849027000722</v>
      </c>
      <c r="M914">
        <v>28.567799429023999</v>
      </c>
      <c r="N914">
        <v>0.63423488750074497</v>
      </c>
      <c r="O914">
        <v>35.689796706745803</v>
      </c>
      <c r="P914">
        <v>5.3357070193285896</v>
      </c>
    </row>
    <row r="915" spans="1:17" hidden="1" x14ac:dyDescent="0.3">
      <c r="A915" t="s">
        <v>1980</v>
      </c>
      <c r="B915" t="s">
        <v>1981</v>
      </c>
      <c r="C915" t="s">
        <v>3147</v>
      </c>
      <c r="D915" t="s">
        <v>268</v>
      </c>
      <c r="E915">
        <v>3396.5770289443599</v>
      </c>
      <c r="F915">
        <v>159.54</v>
      </c>
      <c r="G915">
        <v>-49.611944303663499</v>
      </c>
      <c r="H915">
        <v>-0.55540376146425896</v>
      </c>
      <c r="I915">
        <v>-25.744848551283201</v>
      </c>
      <c r="J915">
        <v>4.8002552645415699</v>
      </c>
      <c r="K915">
        <v>163.576193393469</v>
      </c>
      <c r="M915">
        <v>44.9059593537729</v>
      </c>
      <c r="N915">
        <v>0.84934022443942703</v>
      </c>
      <c r="O915">
        <v>47.298483139024697</v>
      </c>
      <c r="P915">
        <v>11.566433566433499</v>
      </c>
    </row>
    <row r="916" spans="1:17" hidden="1" x14ac:dyDescent="0.3">
      <c r="A916" t="s">
        <v>1982</v>
      </c>
      <c r="B916" t="s">
        <v>1983</v>
      </c>
      <c r="C916" t="s">
        <v>3150</v>
      </c>
      <c r="D916" t="s">
        <v>373</v>
      </c>
      <c r="E916">
        <v>3384.9671412427601</v>
      </c>
      <c r="F916">
        <v>1048.75</v>
      </c>
      <c r="G916">
        <v>67.872571540659905</v>
      </c>
      <c r="H916">
        <v>2.78563052229046</v>
      </c>
      <c r="I916">
        <v>35.033013611601397</v>
      </c>
      <c r="J916">
        <v>-2.4937011866924301</v>
      </c>
      <c r="K916">
        <v>1032.49286784537</v>
      </c>
      <c r="L916">
        <v>851.04161308149196</v>
      </c>
      <c r="M916">
        <v>47.902043427673199</v>
      </c>
      <c r="N916">
        <v>0.31058069618707701</v>
      </c>
      <c r="O916">
        <v>29.6781883194279</v>
      </c>
      <c r="P916">
        <v>99.495910214951394</v>
      </c>
      <c r="Q916">
        <v>2.3298126899601E-2</v>
      </c>
    </row>
    <row r="917" spans="1:17" hidden="1" x14ac:dyDescent="0.3">
      <c r="A917" t="s">
        <v>1984</v>
      </c>
      <c r="B917" t="s">
        <v>1985</v>
      </c>
      <c r="C917" t="s">
        <v>3150</v>
      </c>
      <c r="E917">
        <v>3372.41274589677</v>
      </c>
      <c r="F917">
        <v>642.4</v>
      </c>
      <c r="G917">
        <v>751.888747548948</v>
      </c>
      <c r="H917">
        <v>4.2232727091239699</v>
      </c>
      <c r="I917">
        <v>20.411603359523799</v>
      </c>
      <c r="J917">
        <v>1.10196065980367</v>
      </c>
      <c r="K917">
        <v>643.32283940151103</v>
      </c>
      <c r="L917">
        <v>541.03579406817801</v>
      </c>
      <c r="M917">
        <v>44.0521140391253</v>
      </c>
      <c r="N917">
        <v>9.42949039467815E-2</v>
      </c>
      <c r="O917">
        <v>23.388854296388502</v>
      </c>
      <c r="P917">
        <v>783.63136176065996</v>
      </c>
      <c r="Q917">
        <v>0.16568125234903999</v>
      </c>
    </row>
    <row r="918" spans="1:17" x14ac:dyDescent="0.3">
      <c r="A918" t="s">
        <v>1986</v>
      </c>
      <c r="B918" t="s">
        <v>1987</v>
      </c>
      <c r="C918" t="s">
        <v>3149</v>
      </c>
      <c r="D918" t="s">
        <v>284</v>
      </c>
      <c r="E918">
        <v>3368.5333126908499</v>
      </c>
      <c r="F918">
        <v>136.81</v>
      </c>
      <c r="G918">
        <v>30.6295688380706</v>
      </c>
      <c r="H918">
        <v>-5.4920778806532198</v>
      </c>
      <c r="I918">
        <v>28.9505298658211</v>
      </c>
      <c r="J918">
        <v>-0.21462432020680799</v>
      </c>
      <c r="K918">
        <v>146.83861177385799</v>
      </c>
      <c r="L918">
        <v>128.51987997327399</v>
      </c>
      <c r="M918">
        <v>40.642426164168803</v>
      </c>
      <c r="N918">
        <v>0.52014315116758902</v>
      </c>
      <c r="O918">
        <v>29.376507565236398</v>
      </c>
      <c r="P918">
        <v>67.659313725490193</v>
      </c>
      <c r="Q918">
        <v>2.0643520530162999E-2</v>
      </c>
    </row>
    <row r="919" spans="1:17" hidden="1" x14ac:dyDescent="0.3">
      <c r="A919" t="s">
        <v>1988</v>
      </c>
      <c r="B919" t="s">
        <v>1989</v>
      </c>
      <c r="C919" t="s">
        <v>3150</v>
      </c>
      <c r="D919" t="s">
        <v>634</v>
      </c>
      <c r="E919">
        <v>3366.4973446932399</v>
      </c>
      <c r="F919">
        <v>1353.6</v>
      </c>
      <c r="G919">
        <v>84472.009278982994</v>
      </c>
      <c r="H919">
        <v>60.306320654329397</v>
      </c>
      <c r="I919">
        <v>1094.6131406567799</v>
      </c>
      <c r="J919">
        <v>9.8923851938764997</v>
      </c>
      <c r="K919">
        <v>914.54233098438897</v>
      </c>
      <c r="L919">
        <v>452.75625861645301</v>
      </c>
      <c r="M919">
        <v>99.999999780174306</v>
      </c>
      <c r="N919">
        <v>2.74505198449486</v>
      </c>
      <c r="O919">
        <v>0</v>
      </c>
      <c r="P919">
        <v>90140</v>
      </c>
      <c r="Q919">
        <v>0.34270752456306097</v>
      </c>
    </row>
    <row r="920" spans="1:17" hidden="1" x14ac:dyDescent="0.3">
      <c r="A920" t="s">
        <v>1990</v>
      </c>
      <c r="B920" t="s">
        <v>1991</v>
      </c>
      <c r="C920" t="s">
        <v>3150</v>
      </c>
      <c r="D920" t="s">
        <v>75</v>
      </c>
      <c r="E920">
        <v>3355.8895405763601</v>
      </c>
      <c r="F920">
        <v>1096.7</v>
      </c>
      <c r="G920">
        <v>79.678281065937</v>
      </c>
      <c r="H920">
        <v>9.4829136506497704</v>
      </c>
      <c r="I920">
        <v>125.797306658548</v>
      </c>
      <c r="J920">
        <v>6.7883636778029803</v>
      </c>
      <c r="K920">
        <v>1000.62757572226</v>
      </c>
      <c r="L920">
        <v>765.22532905308003</v>
      </c>
      <c r="M920">
        <v>55.9390541451153</v>
      </c>
      <c r="N920">
        <v>0.249984209508785</v>
      </c>
      <c r="O920">
        <v>4.6776693717516196</v>
      </c>
      <c r="P920">
        <v>160.406031105306</v>
      </c>
      <c r="Q920">
        <v>5.4161166033553997E-2</v>
      </c>
    </row>
    <row r="921" spans="1:17" hidden="1" x14ac:dyDescent="0.3">
      <c r="A921" t="s">
        <v>1992</v>
      </c>
      <c r="B921" t="s">
        <v>1993</v>
      </c>
      <c r="C921" t="s">
        <v>3150</v>
      </c>
      <c r="D921" t="s">
        <v>244</v>
      </c>
      <c r="E921">
        <v>3355.4054567620401</v>
      </c>
      <c r="F921">
        <v>532.1</v>
      </c>
      <c r="G921">
        <v>148.64042013194501</v>
      </c>
      <c r="H921">
        <v>-2.4831200852521098</v>
      </c>
      <c r="I921">
        <v>24.549212484169701</v>
      </c>
      <c r="J921">
        <v>3.95218162092808</v>
      </c>
      <c r="K921">
        <v>545.98534019846295</v>
      </c>
      <c r="L921">
        <v>460.21066557325298</v>
      </c>
      <c r="M921">
        <v>50.901847787330503</v>
      </c>
      <c r="N921">
        <v>0.546381274492866</v>
      </c>
      <c r="O921">
        <v>30.4266115391843</v>
      </c>
      <c r="P921">
        <v>178.58638743455401</v>
      </c>
      <c r="Q921">
        <v>0.184246028824022</v>
      </c>
    </row>
    <row r="922" spans="1:17" hidden="1" x14ac:dyDescent="0.3">
      <c r="A922" t="s">
        <v>1994</v>
      </c>
      <c r="B922" t="s">
        <v>1995</v>
      </c>
      <c r="C922" t="s">
        <v>3150</v>
      </c>
      <c r="D922" t="s">
        <v>1996</v>
      </c>
      <c r="E922">
        <v>3346.48603623601</v>
      </c>
      <c r="F922">
        <v>709.4</v>
      </c>
      <c r="G922">
        <v>84.087006935165604</v>
      </c>
      <c r="H922">
        <v>-4.3700264830283597</v>
      </c>
      <c r="I922">
        <v>70.767703443563093</v>
      </c>
      <c r="J922">
        <v>0.30926032629162298</v>
      </c>
      <c r="K922">
        <v>734.66363771804902</v>
      </c>
      <c r="L922">
        <v>520.77544338459597</v>
      </c>
      <c r="M922">
        <v>36.2855179948534</v>
      </c>
      <c r="N922">
        <v>1.0770037995923201</v>
      </c>
      <c r="O922">
        <v>19.3966732449957</v>
      </c>
      <c r="P922">
        <v>177.32603596559801</v>
      </c>
    </row>
    <row r="923" spans="1:17" x14ac:dyDescent="0.3">
      <c r="A923" t="s">
        <v>1997</v>
      </c>
      <c r="B923" t="s">
        <v>1998</v>
      </c>
      <c r="C923" t="s">
        <v>3135</v>
      </c>
      <c r="D923" t="s">
        <v>502</v>
      </c>
      <c r="E923">
        <v>3340.74856250618</v>
      </c>
      <c r="F923">
        <v>59.33</v>
      </c>
      <c r="G923">
        <v>26.3135702703844</v>
      </c>
      <c r="H923">
        <v>14.3999340116608</v>
      </c>
      <c r="I923">
        <v>-3.6414006382440897E-2</v>
      </c>
      <c r="J923">
        <v>-5.3384143642774999</v>
      </c>
      <c r="K923">
        <v>56.889848076451202</v>
      </c>
      <c r="L923">
        <v>50.787756862090703</v>
      </c>
      <c r="M923">
        <v>43.901533498448401</v>
      </c>
      <c r="N923">
        <v>0.63551665919534805</v>
      </c>
      <c r="O923">
        <v>16.2986684645204</v>
      </c>
      <c r="P923">
        <v>78.436090225563902</v>
      </c>
      <c r="Q923">
        <v>-4.1306185353699003E-2</v>
      </c>
    </row>
    <row r="924" spans="1:17" hidden="1" x14ac:dyDescent="0.3">
      <c r="A924" t="s">
        <v>1999</v>
      </c>
      <c r="B924" t="s">
        <v>2000</v>
      </c>
      <c r="C924" t="s">
        <v>3150</v>
      </c>
      <c r="D924" t="s">
        <v>158</v>
      </c>
      <c r="E924">
        <v>3334.2529605383002</v>
      </c>
      <c r="F924">
        <v>512.4</v>
      </c>
      <c r="G924">
        <v>30.524360189494701</v>
      </c>
      <c r="H924">
        <v>29.9199190505873</v>
      </c>
      <c r="I924">
        <v>59.1700558718859</v>
      </c>
      <c r="J924">
        <v>6.2123336576015903E-2</v>
      </c>
      <c r="K924">
        <v>439.66177846762099</v>
      </c>
      <c r="L924">
        <v>388.09519591266297</v>
      </c>
      <c r="M924">
        <v>75.731925911701495</v>
      </c>
      <c r="N924">
        <v>2.0137031248289898</v>
      </c>
      <c r="O924">
        <v>1.288056206089</v>
      </c>
      <c r="P924">
        <v>107.44939271254999</v>
      </c>
      <c r="Q924">
        <v>0.116220628822738</v>
      </c>
    </row>
    <row r="925" spans="1:17" hidden="1" x14ac:dyDescent="0.3">
      <c r="A925" t="s">
        <v>2001</v>
      </c>
      <c r="B925" t="s">
        <v>2002</v>
      </c>
      <c r="C925" t="s">
        <v>3150</v>
      </c>
      <c r="D925" t="s">
        <v>1315</v>
      </c>
      <c r="E925">
        <v>3323.5132734254598</v>
      </c>
      <c r="F925">
        <v>763.5</v>
      </c>
      <c r="G925">
        <v>-3.9250726582107598</v>
      </c>
      <c r="H925">
        <v>9.6435018472908691</v>
      </c>
      <c r="I925">
        <v>25.634823665677899</v>
      </c>
      <c r="J925">
        <v>0.35261529237373501</v>
      </c>
      <c r="K925">
        <v>769.44335315545095</v>
      </c>
      <c r="L925">
        <v>707.52146445226197</v>
      </c>
      <c r="M925">
        <v>47.857905120209999</v>
      </c>
      <c r="N925">
        <v>0.26162639449500602</v>
      </c>
      <c r="O925">
        <v>28.749181401440701</v>
      </c>
      <c r="P925">
        <v>69.968833481745307</v>
      </c>
      <c r="Q925">
        <v>-3.1103564432682002E-2</v>
      </c>
    </row>
    <row r="926" spans="1:17" hidden="1" x14ac:dyDescent="0.3">
      <c r="A926" t="s">
        <v>2003</v>
      </c>
      <c r="B926" t="s">
        <v>2004</v>
      </c>
      <c r="C926" t="s">
        <v>3150</v>
      </c>
      <c r="D926" t="s">
        <v>51</v>
      </c>
      <c r="E926">
        <v>3299.9277465277301</v>
      </c>
      <c r="F926">
        <v>130.43</v>
      </c>
      <c r="G926">
        <v>34.437672507282102</v>
      </c>
      <c r="H926">
        <v>-3.51425551554438</v>
      </c>
      <c r="I926">
        <v>33.2588201223707</v>
      </c>
      <c r="J926">
        <v>5.6678117706897604</v>
      </c>
      <c r="K926">
        <v>135.879180656416</v>
      </c>
      <c r="L926">
        <v>120.48323055918701</v>
      </c>
      <c r="M926">
        <v>45.372289119473301</v>
      </c>
      <c r="N926">
        <v>0.40636033180070802</v>
      </c>
      <c r="O926">
        <v>29.571417618645999</v>
      </c>
      <c r="P926">
        <v>67.432605905006398</v>
      </c>
      <c r="Q926">
        <v>7.3447907323090002E-3</v>
      </c>
    </row>
    <row r="927" spans="1:17" hidden="1" x14ac:dyDescent="0.3">
      <c r="A927" t="s">
        <v>2005</v>
      </c>
      <c r="B927" t="s">
        <v>2006</v>
      </c>
      <c r="C927" t="s">
        <v>3150</v>
      </c>
      <c r="D927" t="s">
        <v>284</v>
      </c>
      <c r="E927">
        <v>3295.2383377456299</v>
      </c>
      <c r="F927">
        <v>1965.35</v>
      </c>
      <c r="G927">
        <v>38.691494231916799</v>
      </c>
      <c r="H927">
        <v>-9.7731692741132008</v>
      </c>
      <c r="I927">
        <v>-0.44101456439431702</v>
      </c>
      <c r="J927">
        <v>0.76585317278936105</v>
      </c>
      <c r="K927">
        <v>2152.88170313211</v>
      </c>
      <c r="L927">
        <v>1984.4381480304501</v>
      </c>
      <c r="M927">
        <v>46.1444532297674</v>
      </c>
      <c r="N927">
        <v>0.57886804189070296</v>
      </c>
      <c r="O927">
        <v>42.468262650418403</v>
      </c>
      <c r="P927">
        <v>70.899999999999906</v>
      </c>
      <c r="Q927">
        <v>7.5581883224599999E-4</v>
      </c>
    </row>
    <row r="928" spans="1:17" hidden="1" x14ac:dyDescent="0.3">
      <c r="A928" t="s">
        <v>2007</v>
      </c>
      <c r="B928" t="s">
        <v>2008</v>
      </c>
      <c r="C928" t="s">
        <v>3150</v>
      </c>
      <c r="D928" t="s">
        <v>373</v>
      </c>
      <c r="E928">
        <v>3281.9824041357601</v>
      </c>
      <c r="F928">
        <v>306.75</v>
      </c>
      <c r="G928">
        <v>7.4995616685105597</v>
      </c>
      <c r="H928">
        <v>17.884816040581399</v>
      </c>
      <c r="I928">
        <v>30.750802679392301</v>
      </c>
      <c r="J928">
        <v>5.2402519128505203</v>
      </c>
      <c r="K928">
        <v>277.67543181881899</v>
      </c>
      <c r="L928">
        <v>241.08544167267701</v>
      </c>
      <c r="M928">
        <v>48.7110625331675</v>
      </c>
      <c r="N928">
        <v>0.416619450406641</v>
      </c>
      <c r="O928">
        <v>5.78647106764467</v>
      </c>
      <c r="P928">
        <v>71.368715083798804</v>
      </c>
      <c r="Q928">
        <v>5.4382769407202998E-2</v>
      </c>
    </row>
    <row r="929" spans="1:17" hidden="1" x14ac:dyDescent="0.3">
      <c r="A929" t="s">
        <v>2009</v>
      </c>
      <c r="B929" t="s">
        <v>2010</v>
      </c>
      <c r="C929" t="s">
        <v>3150</v>
      </c>
      <c r="D929" t="s">
        <v>139</v>
      </c>
      <c r="E929">
        <v>3273.05933023548</v>
      </c>
      <c r="F929">
        <v>927.3</v>
      </c>
      <c r="G929">
        <v>141.45954590365099</v>
      </c>
      <c r="H929">
        <v>39.133848781658202</v>
      </c>
      <c r="I929">
        <v>15.559034242043101</v>
      </c>
      <c r="J929">
        <v>-0.72606750394750996</v>
      </c>
      <c r="K929">
        <v>762.10141919167199</v>
      </c>
      <c r="L929">
        <v>656.60000949704204</v>
      </c>
      <c r="M929">
        <v>66.409474715917597</v>
      </c>
      <c r="N929">
        <v>2.38925090044892</v>
      </c>
      <c r="O929">
        <v>2.3293432546101598</v>
      </c>
      <c r="P929">
        <v>171.78190795403799</v>
      </c>
      <c r="Q929">
        <v>0.107812552816045</v>
      </c>
    </row>
    <row r="930" spans="1:17" hidden="1" x14ac:dyDescent="0.3">
      <c r="A930" t="s">
        <v>2011</v>
      </c>
      <c r="B930" t="s">
        <v>2012</v>
      </c>
      <c r="C930" t="s">
        <v>3150</v>
      </c>
      <c r="D930" t="s">
        <v>268</v>
      </c>
      <c r="E930">
        <v>3249.5919834439301</v>
      </c>
      <c r="F930">
        <v>183.12</v>
      </c>
      <c r="G930">
        <v>64.362220159468706</v>
      </c>
      <c r="H930">
        <v>7.4561637705764898</v>
      </c>
      <c r="I930">
        <v>27.6755003852589</v>
      </c>
      <c r="J930">
        <v>10.6687263203067</v>
      </c>
      <c r="K930">
        <v>165.99186646068699</v>
      </c>
      <c r="L930">
        <v>143.20019318197399</v>
      </c>
      <c r="M930">
        <v>64.781372194585998</v>
      </c>
      <c r="N930">
        <v>0.53734185305831395</v>
      </c>
      <c r="O930">
        <v>4.9584971603319996</v>
      </c>
      <c r="P930">
        <v>94.394904458598702</v>
      </c>
      <c r="Q930">
        <v>0.177641993181478</v>
      </c>
    </row>
    <row r="931" spans="1:17" hidden="1" x14ac:dyDescent="0.3">
      <c r="A931" t="s">
        <v>2013</v>
      </c>
      <c r="B931" t="s">
        <v>2014</v>
      </c>
      <c r="C931" t="s">
        <v>3150</v>
      </c>
      <c r="D931" t="s">
        <v>21</v>
      </c>
      <c r="E931">
        <v>3231.5405548122399</v>
      </c>
      <c r="F931">
        <v>616.6</v>
      </c>
      <c r="G931">
        <v>66.428323599110399</v>
      </c>
      <c r="H931">
        <v>-3.1096997916356801</v>
      </c>
      <c r="I931">
        <v>19.7337915032866</v>
      </c>
      <c r="J931">
        <v>-3.2914224622414201</v>
      </c>
      <c r="K931">
        <v>654.54810185527697</v>
      </c>
      <c r="L931">
        <v>546.67680128806296</v>
      </c>
      <c r="M931">
        <v>33.986390859293898</v>
      </c>
      <c r="N931">
        <v>0.64074825514932598</v>
      </c>
      <c r="O931">
        <v>33.7982484592928</v>
      </c>
      <c r="P931">
        <v>103.23005932762</v>
      </c>
      <c r="Q931">
        <v>0.100038915318913</v>
      </c>
    </row>
    <row r="932" spans="1:17" hidden="1" x14ac:dyDescent="0.3">
      <c r="A932" t="s">
        <v>2015</v>
      </c>
      <c r="B932" t="s">
        <v>2016</v>
      </c>
      <c r="C932" t="s">
        <v>3150</v>
      </c>
      <c r="D932" t="s">
        <v>46</v>
      </c>
      <c r="E932">
        <v>3218.45638024031</v>
      </c>
      <c r="F932">
        <v>379.15</v>
      </c>
      <c r="G932">
        <v>55.173530190727597</v>
      </c>
      <c r="H932">
        <v>3.5881117400968501</v>
      </c>
      <c r="I932">
        <v>16.488243227551699</v>
      </c>
      <c r="J932">
        <v>11.896738379344299</v>
      </c>
      <c r="K932">
        <v>368.638098265748</v>
      </c>
      <c r="L932">
        <v>320.39486879184898</v>
      </c>
      <c r="M932">
        <v>66.934257775898999</v>
      </c>
      <c r="N932">
        <v>0.80882675479300103</v>
      </c>
      <c r="O932">
        <v>9.4553606751945196</v>
      </c>
      <c r="P932">
        <v>84.951219512195095</v>
      </c>
      <c r="Q932">
        <v>8.0886327784113005E-2</v>
      </c>
    </row>
    <row r="933" spans="1:17" x14ac:dyDescent="0.3">
      <c r="A933" t="s">
        <v>2017</v>
      </c>
      <c r="B933" t="s">
        <v>2018</v>
      </c>
      <c r="C933" t="s">
        <v>3141</v>
      </c>
      <c r="D933" t="s">
        <v>202</v>
      </c>
      <c r="E933">
        <v>3206.4398751619501</v>
      </c>
      <c r="F933">
        <v>206.87</v>
      </c>
      <c r="G933">
        <v>-49.062830898726297</v>
      </c>
      <c r="H933">
        <v>0.934522650927603</v>
      </c>
      <c r="I933">
        <v>-17.613908668438601</v>
      </c>
      <c r="J933">
        <v>1.73540524268243</v>
      </c>
      <c r="K933">
        <v>212.17632082900599</v>
      </c>
      <c r="L933">
        <v>224.34407139356799</v>
      </c>
      <c r="M933">
        <v>48.241556883039401</v>
      </c>
      <c r="N933">
        <v>0.66582507658311496</v>
      </c>
      <c r="O933">
        <v>44.003480446657299</v>
      </c>
      <c r="P933">
        <v>9.5419645221074898</v>
      </c>
      <c r="Q933">
        <v>1.2726054697999999E-3</v>
      </c>
    </row>
    <row r="934" spans="1:17" hidden="1" x14ac:dyDescent="0.3">
      <c r="A934" t="s">
        <v>2019</v>
      </c>
      <c r="B934" t="s">
        <v>2020</v>
      </c>
      <c r="C934" t="s">
        <v>3150</v>
      </c>
      <c r="D934" t="s">
        <v>111</v>
      </c>
      <c r="E934">
        <v>3205.3556624175799</v>
      </c>
      <c r="F934">
        <v>860.8</v>
      </c>
      <c r="G934">
        <v>13.786434545873901</v>
      </c>
      <c r="H934">
        <v>-4.6242057130643204</v>
      </c>
      <c r="I934">
        <v>-10.9511003977615</v>
      </c>
      <c r="J934">
        <v>-4.3358013230649197</v>
      </c>
      <c r="K934">
        <v>899.78967926644395</v>
      </c>
      <c r="L934">
        <v>811.48579718282497</v>
      </c>
      <c r="M934">
        <v>35.973614923092001</v>
      </c>
      <c r="N934">
        <v>0.42301705232743098</v>
      </c>
      <c r="O934">
        <v>31.1686802973977</v>
      </c>
      <c r="P934">
        <v>54.458998743944001</v>
      </c>
      <c r="Q934">
        <v>7.2091279136242997E-2</v>
      </c>
    </row>
    <row r="935" spans="1:17" hidden="1" x14ac:dyDescent="0.3">
      <c r="A935" t="s">
        <v>2021</v>
      </c>
      <c r="B935" t="s">
        <v>2022</v>
      </c>
      <c r="C935" t="s">
        <v>3150</v>
      </c>
      <c r="D935" t="s">
        <v>277</v>
      </c>
      <c r="E935">
        <v>3195.04055668316</v>
      </c>
      <c r="F935">
        <v>150.25</v>
      </c>
      <c r="G935">
        <v>60.174588939166</v>
      </c>
      <c r="H935">
        <v>-7.4672393390687901</v>
      </c>
      <c r="I935">
        <v>47.666581092845497</v>
      </c>
      <c r="J935">
        <v>9.2451549949728395</v>
      </c>
      <c r="K935">
        <v>167.37206928346899</v>
      </c>
      <c r="L935">
        <v>143.27023911773699</v>
      </c>
      <c r="M935">
        <v>50.053916211430099</v>
      </c>
      <c r="N935">
        <v>0.97690085090147905</v>
      </c>
      <c r="O935">
        <v>73.710482529118096</v>
      </c>
      <c r="P935">
        <v>226.063368055555</v>
      </c>
      <c r="Q935">
        <v>0.197556946047549</v>
      </c>
    </row>
    <row r="936" spans="1:17" hidden="1" x14ac:dyDescent="0.3">
      <c r="A936" t="s">
        <v>2023</v>
      </c>
      <c r="B936" t="s">
        <v>2024</v>
      </c>
      <c r="C936" t="s">
        <v>3150</v>
      </c>
      <c r="D936" t="s">
        <v>86</v>
      </c>
      <c r="E936">
        <v>3190.8189580756298</v>
      </c>
      <c r="F936">
        <v>2649.45</v>
      </c>
      <c r="G936">
        <v>-13.370344638027101</v>
      </c>
      <c r="H936">
        <v>-8.6812323670181506</v>
      </c>
      <c r="I936">
        <v>-3.04883708095374</v>
      </c>
      <c r="J936">
        <v>1.1641157181889801</v>
      </c>
      <c r="K936">
        <v>2894.5192422743899</v>
      </c>
      <c r="L936">
        <v>2794.4257185865299</v>
      </c>
      <c r="M936">
        <v>39.792008137638803</v>
      </c>
      <c r="N936">
        <v>0.60371010533462899</v>
      </c>
      <c r="O936">
        <v>44.001585234671303</v>
      </c>
      <c r="P936">
        <v>26.643722664372198</v>
      </c>
      <c r="Q936">
        <v>0.14555082399614799</v>
      </c>
    </row>
    <row r="937" spans="1:17" hidden="1" x14ac:dyDescent="0.3">
      <c r="A937" t="s">
        <v>2025</v>
      </c>
      <c r="B937" t="s">
        <v>2026</v>
      </c>
      <c r="C937" t="s">
        <v>3150</v>
      </c>
      <c r="D937" t="s">
        <v>1629</v>
      </c>
      <c r="E937">
        <v>3187.8462537191099</v>
      </c>
      <c r="F937">
        <v>145.08000000000001</v>
      </c>
      <c r="G937">
        <v>-30.8497769259405</v>
      </c>
      <c r="H937">
        <v>3.3490595644102701</v>
      </c>
      <c r="I937">
        <v>-7.6009426924526</v>
      </c>
      <c r="J937">
        <v>2.7782011100989599</v>
      </c>
      <c r="K937">
        <v>146.111408818152</v>
      </c>
      <c r="L937">
        <v>148.96163546916401</v>
      </c>
      <c r="M937">
        <v>52.615492055672</v>
      </c>
      <c r="N937">
        <v>0.34440246035797301</v>
      </c>
      <c r="O937">
        <v>23.4422387648194</v>
      </c>
      <c r="P937">
        <v>12.465116279069701</v>
      </c>
      <c r="Q937">
        <v>1.6182773680992E-2</v>
      </c>
    </row>
    <row r="938" spans="1:17" hidden="1" x14ac:dyDescent="0.3">
      <c r="A938" t="s">
        <v>2027</v>
      </c>
      <c r="B938" t="s">
        <v>2028</v>
      </c>
      <c r="C938" t="s">
        <v>3150</v>
      </c>
      <c r="D938" t="s">
        <v>46</v>
      </c>
      <c r="E938">
        <v>3182.7848684165001</v>
      </c>
      <c r="F938">
        <v>505.45</v>
      </c>
      <c r="G938">
        <v>54.607451014355398</v>
      </c>
      <c r="H938">
        <v>22.120935031940601</v>
      </c>
      <c r="I938">
        <v>16.649535477789101</v>
      </c>
      <c r="J938">
        <v>3.5483621374737102</v>
      </c>
      <c r="K938">
        <v>462.45795778656401</v>
      </c>
      <c r="L938">
        <v>410.59348201655399</v>
      </c>
      <c r="M938">
        <v>56.094814870367401</v>
      </c>
      <c r="N938">
        <v>0.98277356552001705</v>
      </c>
      <c r="O938">
        <v>7.6268671480858696</v>
      </c>
      <c r="P938">
        <v>95.842535549614396</v>
      </c>
      <c r="Q938">
        <v>0.167816190357895</v>
      </c>
    </row>
    <row r="939" spans="1:17" hidden="1" x14ac:dyDescent="0.3">
      <c r="A939" t="s">
        <v>2029</v>
      </c>
      <c r="B939" t="s">
        <v>2030</v>
      </c>
      <c r="C939" t="s">
        <v>3150</v>
      </c>
      <c r="D939" t="s">
        <v>218</v>
      </c>
      <c r="E939">
        <v>3181.5447586289702</v>
      </c>
      <c r="F939">
        <v>6468.65</v>
      </c>
      <c r="G939">
        <v>134.01993171605201</v>
      </c>
      <c r="H939">
        <v>29.983702008633799</v>
      </c>
      <c r="I939">
        <v>72.767376406103594</v>
      </c>
      <c r="J939">
        <v>-13.2455392885149</v>
      </c>
      <c r="K939">
        <v>5402.9740342799696</v>
      </c>
      <c r="L939">
        <v>4253.4326964172596</v>
      </c>
      <c r="M939">
        <v>45.221256145802002</v>
      </c>
      <c r="N939">
        <v>2.3157009829605202</v>
      </c>
      <c r="O939">
        <v>31.015745170939802</v>
      </c>
      <c r="P939">
        <v>166.19958847736601</v>
      </c>
      <c r="Q939">
        <v>0.12406814469341999</v>
      </c>
    </row>
    <row r="940" spans="1:17" hidden="1" x14ac:dyDescent="0.3">
      <c r="A940" t="s">
        <v>2031</v>
      </c>
      <c r="B940" t="s">
        <v>2032</v>
      </c>
      <c r="C940" t="s">
        <v>3150</v>
      </c>
      <c r="D940" t="s">
        <v>1315</v>
      </c>
      <c r="E940">
        <v>3181.04884128</v>
      </c>
      <c r="F940">
        <v>216.2</v>
      </c>
      <c r="K940">
        <v>198.53034696656701</v>
      </c>
      <c r="L940">
        <v>172.215069946667</v>
      </c>
      <c r="M940">
        <v>81.1750791682543</v>
      </c>
      <c r="N940">
        <v>1</v>
      </c>
      <c r="Q940">
        <v>0.14788253940821999</v>
      </c>
    </row>
    <row r="941" spans="1:17" hidden="1" x14ac:dyDescent="0.3">
      <c r="A941" t="s">
        <v>2033</v>
      </c>
      <c r="B941" t="s">
        <v>2034</v>
      </c>
      <c r="C941" t="s">
        <v>3150</v>
      </c>
      <c r="D941" t="s">
        <v>80</v>
      </c>
      <c r="E941">
        <v>3175.8117907507099</v>
      </c>
      <c r="F941">
        <v>38.11</v>
      </c>
      <c r="G941">
        <v>226.663244439034</v>
      </c>
      <c r="H941">
        <v>43.399409072760299</v>
      </c>
      <c r="I941">
        <v>29.076684014499602</v>
      </c>
      <c r="J941">
        <v>8.8508876567545904</v>
      </c>
      <c r="K941">
        <v>30.320715184793301</v>
      </c>
      <c r="L941">
        <v>25.820105568109899</v>
      </c>
      <c r="M941">
        <v>74.280234726128299</v>
      </c>
      <c r="N941">
        <v>1.78211865446206</v>
      </c>
      <c r="O941">
        <v>7.8719496195223101E-2</v>
      </c>
      <c r="P941">
        <v>254.65396545603599</v>
      </c>
      <c r="Q941">
        <v>7.1812758102117E-2</v>
      </c>
    </row>
    <row r="942" spans="1:17" hidden="1" x14ac:dyDescent="0.3">
      <c r="A942" t="s">
        <v>2035</v>
      </c>
      <c r="B942" t="s">
        <v>2036</v>
      </c>
      <c r="C942" t="s">
        <v>3150</v>
      </c>
      <c r="D942" t="s">
        <v>57</v>
      </c>
      <c r="E942">
        <v>3173.2889333029302</v>
      </c>
      <c r="F942">
        <v>214.08</v>
      </c>
      <c r="G942">
        <v>12.113991024882999</v>
      </c>
      <c r="H942">
        <v>-3.35040395249109</v>
      </c>
      <c r="I942">
        <v>4.21447855360063</v>
      </c>
      <c r="J942">
        <v>-1.1501471114573101</v>
      </c>
      <c r="K942">
        <v>222.32337476140799</v>
      </c>
      <c r="L942">
        <v>206.787149752326</v>
      </c>
      <c r="M942">
        <v>45.6919737083348</v>
      </c>
      <c r="N942">
        <v>0.62489308228968199</v>
      </c>
      <c r="O942">
        <v>26.074364723467799</v>
      </c>
      <c r="P942">
        <v>51.507430997876803</v>
      </c>
      <c r="Q942">
        <v>0.103047026628587</v>
      </c>
    </row>
    <row r="943" spans="1:17" hidden="1" x14ac:dyDescent="0.3">
      <c r="A943" t="s">
        <v>2037</v>
      </c>
      <c r="B943" t="s">
        <v>2038</v>
      </c>
      <c r="C943" t="s">
        <v>3150</v>
      </c>
      <c r="D943" t="s">
        <v>24</v>
      </c>
      <c r="E943">
        <v>3169.33248207512</v>
      </c>
      <c r="F943">
        <v>389.25</v>
      </c>
      <c r="G943">
        <v>-7.4191276614030202E-2</v>
      </c>
      <c r="H943">
        <v>0.85689823944591204</v>
      </c>
      <c r="I943">
        <v>25.5586250125696</v>
      </c>
      <c r="J943">
        <v>2.1709981348058398</v>
      </c>
      <c r="K943">
        <v>387.71889128976898</v>
      </c>
      <c r="L943">
        <v>340.92142394203501</v>
      </c>
      <c r="M943">
        <v>41.376327473828397</v>
      </c>
      <c r="N943">
        <v>0.34432158246320199</v>
      </c>
      <c r="O943">
        <v>19.9743095696852</v>
      </c>
      <c r="P943">
        <v>56.074578989574903</v>
      </c>
      <c r="Q943">
        <v>-3.8115964377715E-2</v>
      </c>
    </row>
    <row r="944" spans="1:17" hidden="1" x14ac:dyDescent="0.3">
      <c r="A944" t="s">
        <v>2039</v>
      </c>
      <c r="B944" t="s">
        <v>2040</v>
      </c>
      <c r="C944" t="s">
        <v>3150</v>
      </c>
      <c r="D944" t="s">
        <v>2041</v>
      </c>
      <c r="E944">
        <v>3154.7869350618498</v>
      </c>
      <c r="F944">
        <v>630</v>
      </c>
      <c r="G944">
        <v>172.00927898299801</v>
      </c>
      <c r="H944">
        <v>21.015130507289101</v>
      </c>
      <c r="I944">
        <v>10.128760759175901</v>
      </c>
      <c r="J944">
        <v>4.9024019577068296</v>
      </c>
      <c r="K944">
        <v>560.44231184130501</v>
      </c>
      <c r="M944">
        <v>61.8677488566805</v>
      </c>
      <c r="N944">
        <v>1.15650759401918</v>
      </c>
      <c r="O944">
        <v>13.7698412698412</v>
      </c>
      <c r="P944">
        <v>215</v>
      </c>
    </row>
    <row r="945" spans="1:17" hidden="1" x14ac:dyDescent="0.3">
      <c r="A945" t="s">
        <v>2042</v>
      </c>
      <c r="B945" t="s">
        <v>2043</v>
      </c>
      <c r="C945" t="s">
        <v>3150</v>
      </c>
      <c r="D945" t="s">
        <v>277</v>
      </c>
      <c r="E945">
        <v>3137.00417657363</v>
      </c>
      <c r="F945">
        <v>1217</v>
      </c>
      <c r="G945">
        <v>-47.748080987990399</v>
      </c>
      <c r="H945">
        <v>1.25233258097019</v>
      </c>
      <c r="I945">
        <v>-20.0241393958175</v>
      </c>
      <c r="J945">
        <v>0.608935265506517</v>
      </c>
      <c r="K945">
        <v>1261.96187607969</v>
      </c>
      <c r="L945">
        <v>1296.2540397908001</v>
      </c>
      <c r="M945">
        <v>38.689489487067</v>
      </c>
      <c r="N945">
        <v>0.192912227380201</v>
      </c>
      <c r="O945">
        <v>49.790468364831497</v>
      </c>
      <c r="P945">
        <v>10.225523050448301</v>
      </c>
      <c r="Q945">
        <v>7.1032362731727999E-2</v>
      </c>
    </row>
    <row r="946" spans="1:17" x14ac:dyDescent="0.3">
      <c r="A946" t="s">
        <v>2044</v>
      </c>
      <c r="B946" t="s">
        <v>2045</v>
      </c>
      <c r="C946" t="s">
        <v>3137</v>
      </c>
      <c r="D946" t="s">
        <v>197</v>
      </c>
      <c r="E946">
        <v>3135.74463577802</v>
      </c>
      <c r="F946">
        <v>231.42</v>
      </c>
      <c r="G946">
        <v>-27.787213764349701</v>
      </c>
      <c r="H946">
        <v>-1.35186728438357</v>
      </c>
      <c r="I946">
        <v>-12.887343249387101</v>
      </c>
      <c r="J946">
        <v>3.3277071004975198</v>
      </c>
      <c r="K946">
        <v>241.53100105694801</v>
      </c>
      <c r="L946">
        <v>243.08443149983199</v>
      </c>
      <c r="M946">
        <v>46.612070642048998</v>
      </c>
      <c r="N946">
        <v>0.53708745908764399</v>
      </c>
      <c r="O946">
        <v>24.859562699853001</v>
      </c>
      <c r="P946">
        <v>15.854818523153901</v>
      </c>
      <c r="Q946">
        <v>-3.5756287011160001E-2</v>
      </c>
    </row>
    <row r="947" spans="1:17" hidden="1" x14ac:dyDescent="0.3">
      <c r="A947" t="s">
        <v>2046</v>
      </c>
      <c r="B947" t="s">
        <v>2047</v>
      </c>
      <c r="C947" t="s">
        <v>3150</v>
      </c>
      <c r="D947" t="s">
        <v>139</v>
      </c>
      <c r="E947">
        <v>3133.1542415953299</v>
      </c>
      <c r="F947">
        <v>303.55</v>
      </c>
      <c r="G947">
        <v>10.8067183977215</v>
      </c>
      <c r="H947">
        <v>1.7088496322008899</v>
      </c>
      <c r="I947">
        <v>-26.0720946836182</v>
      </c>
      <c r="J947">
        <v>1.70217218809558</v>
      </c>
      <c r="K947">
        <v>324.94248534124199</v>
      </c>
      <c r="L947">
        <v>328.53482407583999</v>
      </c>
      <c r="M947">
        <v>55.341492663945502</v>
      </c>
      <c r="N947">
        <v>0.76200213976274001</v>
      </c>
      <c r="O947">
        <v>54.505023884038799</v>
      </c>
      <c r="P947">
        <v>41.680280046674397</v>
      </c>
      <c r="Q947">
        <v>4.8392933941267001E-2</v>
      </c>
    </row>
    <row r="948" spans="1:17" x14ac:dyDescent="0.3">
      <c r="A948" t="s">
        <v>2048</v>
      </c>
      <c r="B948" t="s">
        <v>2049</v>
      </c>
      <c r="C948" t="s">
        <v>3149</v>
      </c>
      <c r="D948" t="s">
        <v>284</v>
      </c>
      <c r="E948">
        <v>3120.0846762863198</v>
      </c>
      <c r="F948">
        <v>310.5</v>
      </c>
      <c r="G948">
        <v>27.0267527723142</v>
      </c>
      <c r="H948">
        <v>5.2472068055857603E-3</v>
      </c>
      <c r="I948">
        <v>7.4817019356465497</v>
      </c>
      <c r="J948">
        <v>-0.69106373842786495</v>
      </c>
      <c r="K948">
        <v>315.66853736386003</v>
      </c>
      <c r="L948">
        <v>289.106055945675</v>
      </c>
      <c r="M948">
        <v>45.935436238368403</v>
      </c>
      <c r="N948">
        <v>0.69049992059904297</v>
      </c>
      <c r="O948">
        <v>16.8599033816425</v>
      </c>
      <c r="P948">
        <v>64.285714285714207</v>
      </c>
      <c r="Q948">
        <v>1.2253273473705001E-2</v>
      </c>
    </row>
    <row r="949" spans="1:17" x14ac:dyDescent="0.3">
      <c r="A949" t="s">
        <v>2050</v>
      </c>
      <c r="B949" t="s">
        <v>2051</v>
      </c>
      <c r="C949" t="s">
        <v>3147</v>
      </c>
      <c r="D949" t="s">
        <v>1458</v>
      </c>
      <c r="E949">
        <v>3110.52931449275</v>
      </c>
      <c r="F949">
        <v>117.6</v>
      </c>
      <c r="G949">
        <v>-34.0234817041772</v>
      </c>
      <c r="H949">
        <v>-5.2274768887928396</v>
      </c>
      <c r="I949">
        <v>-11.0061930171642</v>
      </c>
      <c r="J949">
        <v>4.2930216342529401E-2</v>
      </c>
      <c r="K949">
        <v>124.01507492222601</v>
      </c>
      <c r="L949">
        <v>133.487626828288</v>
      </c>
      <c r="M949">
        <v>40.071479158923502</v>
      </c>
      <c r="N949">
        <v>0.369160627181081</v>
      </c>
      <c r="O949">
        <v>35.884353741496597</v>
      </c>
      <c r="P949">
        <v>12.5897558640497</v>
      </c>
      <c r="Q949">
        <v>-0.113861340688504</v>
      </c>
    </row>
    <row r="950" spans="1:17" hidden="1" x14ac:dyDescent="0.3">
      <c r="A950" t="s">
        <v>2052</v>
      </c>
      <c r="B950" t="s">
        <v>2053</v>
      </c>
      <c r="C950" t="s">
        <v>3150</v>
      </c>
      <c r="D950" t="s">
        <v>131</v>
      </c>
      <c r="E950">
        <v>3106.4890109447701</v>
      </c>
      <c r="F950">
        <v>102.55</v>
      </c>
      <c r="G950">
        <v>-23.667221525648799</v>
      </c>
      <c r="H950">
        <v>3.6429155662668302</v>
      </c>
      <c r="I950">
        <v>-11.9451386980906</v>
      </c>
      <c r="J950">
        <v>6.4454259394047503E-2</v>
      </c>
      <c r="K950">
        <v>102.660155946172</v>
      </c>
      <c r="L950">
        <v>103.02332141403799</v>
      </c>
      <c r="M950">
        <v>60.086336363746902</v>
      </c>
      <c r="N950">
        <v>1.07003584252807</v>
      </c>
      <c r="O950">
        <v>57.679180887371999</v>
      </c>
      <c r="P950">
        <v>16.5473349244232</v>
      </c>
      <c r="Q950">
        <v>0.18747992084347001</v>
      </c>
    </row>
    <row r="951" spans="1:17" hidden="1" x14ac:dyDescent="0.3">
      <c r="A951" t="s">
        <v>2054</v>
      </c>
      <c r="B951" t="s">
        <v>2055</v>
      </c>
      <c r="C951" t="s">
        <v>3150</v>
      </c>
      <c r="D951" t="s">
        <v>1963</v>
      </c>
      <c r="E951">
        <v>3103.2985727878199</v>
      </c>
      <c r="F951">
        <v>491.95</v>
      </c>
      <c r="G951">
        <v>63.280663119856598</v>
      </c>
      <c r="H951">
        <v>16.642915566266801</v>
      </c>
      <c r="I951">
        <v>69.187880096566104</v>
      </c>
      <c r="J951">
        <v>7.7359048840585896</v>
      </c>
      <c r="K951">
        <v>431.73135748791202</v>
      </c>
      <c r="L951">
        <v>343.45997517222497</v>
      </c>
      <c r="M951">
        <v>61.262114923263702</v>
      </c>
      <c r="N951">
        <v>0.42339569898492102</v>
      </c>
      <c r="O951">
        <v>3.56743571501167</v>
      </c>
      <c r="P951">
        <v>116.670336930191</v>
      </c>
      <c r="Q951">
        <v>0.194768426525121</v>
      </c>
    </row>
    <row r="952" spans="1:17" hidden="1" x14ac:dyDescent="0.3">
      <c r="A952" t="s">
        <v>2056</v>
      </c>
      <c r="B952" t="s">
        <v>2057</v>
      </c>
      <c r="C952" t="s">
        <v>3150</v>
      </c>
      <c r="D952" t="s">
        <v>117</v>
      </c>
      <c r="E952">
        <v>3079.8620674153099</v>
      </c>
      <c r="F952">
        <v>18.27</v>
      </c>
      <c r="G952">
        <v>72.118808008189802</v>
      </c>
      <c r="H952">
        <v>-0.46751157884239902</v>
      </c>
      <c r="I952">
        <v>-17.518298064353399</v>
      </c>
      <c r="J952">
        <v>0.56554468612187703</v>
      </c>
      <c r="K952">
        <v>18.714457632872101</v>
      </c>
      <c r="L952">
        <v>18.350021256946899</v>
      </c>
      <c r="M952">
        <v>44.5914706612636</v>
      </c>
      <c r="N952">
        <v>0.40983314367882101</v>
      </c>
      <c r="O952">
        <v>85.823754789272002</v>
      </c>
      <c r="P952">
        <v>105.280898876404</v>
      </c>
      <c r="Q952">
        <v>0.107104730487872</v>
      </c>
    </row>
    <row r="953" spans="1:17" hidden="1" x14ac:dyDescent="0.3">
      <c r="A953" t="s">
        <v>2058</v>
      </c>
      <c r="B953" t="s">
        <v>2059</v>
      </c>
      <c r="C953" t="s">
        <v>3150</v>
      </c>
      <c r="D953" t="s">
        <v>117</v>
      </c>
      <c r="E953">
        <v>3072.9603474907899</v>
      </c>
      <c r="F953">
        <v>957.4</v>
      </c>
      <c r="G953">
        <v>-16.131859000411001</v>
      </c>
      <c r="H953">
        <v>-14.1997388603139</v>
      </c>
      <c r="I953">
        <v>-2.6034988752679098</v>
      </c>
      <c r="J953">
        <v>0.121460027919725</v>
      </c>
      <c r="K953">
        <v>1043.85325336186</v>
      </c>
      <c r="L953">
        <v>959.20548208325204</v>
      </c>
      <c r="M953">
        <v>35.6323742267722</v>
      </c>
      <c r="N953">
        <v>0.66447154455083601</v>
      </c>
      <c r="O953">
        <v>38.917902653018601</v>
      </c>
      <c r="P953">
        <v>32.9722222222222</v>
      </c>
      <c r="Q953">
        <v>0.11984159730543301</v>
      </c>
    </row>
    <row r="954" spans="1:17" hidden="1" x14ac:dyDescent="0.3">
      <c r="A954" t="s">
        <v>2060</v>
      </c>
      <c r="B954" t="s">
        <v>2061</v>
      </c>
      <c r="C954" t="s">
        <v>3150</v>
      </c>
      <c r="D954" t="s">
        <v>21</v>
      </c>
      <c r="E954">
        <v>3071.0152257745299</v>
      </c>
      <c r="F954">
        <v>789.2</v>
      </c>
      <c r="G954">
        <v>126.46679953756799</v>
      </c>
      <c r="H954">
        <v>5.1948548595510999</v>
      </c>
      <c r="I954">
        <v>22.103119361941999</v>
      </c>
      <c r="J954">
        <v>9.4031260370793994</v>
      </c>
      <c r="K954">
        <v>746.93015587791399</v>
      </c>
      <c r="L954">
        <v>638.13266660692204</v>
      </c>
      <c r="M954">
        <v>69.905953874549198</v>
      </c>
      <c r="N954">
        <v>1.6622158624129599</v>
      </c>
      <c r="O954">
        <v>8.4452610238215904</v>
      </c>
      <c r="P954">
        <v>164.34433093284201</v>
      </c>
      <c r="Q954">
        <v>0.102256265701022</v>
      </c>
    </row>
    <row r="955" spans="1:17" hidden="1" x14ac:dyDescent="0.3">
      <c r="A955" t="s">
        <v>2062</v>
      </c>
      <c r="B955" t="s">
        <v>2063</v>
      </c>
      <c r="C955" t="s">
        <v>3150</v>
      </c>
      <c r="D955" t="s">
        <v>373</v>
      </c>
      <c r="E955">
        <v>3064.1506512491701</v>
      </c>
      <c r="F955">
        <v>12081.3</v>
      </c>
      <c r="G955">
        <v>-52.407012308292998</v>
      </c>
      <c r="H955">
        <v>-0.17029201273737399</v>
      </c>
      <c r="I955">
        <v>-7.3711606131056797</v>
      </c>
      <c r="J955">
        <v>-2.6060846397507902</v>
      </c>
      <c r="K955">
        <v>12445.3632454953</v>
      </c>
      <c r="L955">
        <v>12317.949961355</v>
      </c>
      <c r="M955">
        <v>39.491348928343001</v>
      </c>
      <c r="N955">
        <v>0.27994343153712697</v>
      </c>
      <c r="O955">
        <v>39.256536962081903</v>
      </c>
      <c r="P955">
        <v>32.7615384615384</v>
      </c>
      <c r="Q955">
        <v>-4.4406526288826E-2</v>
      </c>
    </row>
    <row r="956" spans="1:17" hidden="1" x14ac:dyDescent="0.3">
      <c r="A956" t="s">
        <v>2064</v>
      </c>
      <c r="B956" t="s">
        <v>2065</v>
      </c>
      <c r="C956" t="s">
        <v>3150</v>
      </c>
      <c r="D956" t="s">
        <v>27</v>
      </c>
      <c r="E956">
        <v>3060.4782513082801</v>
      </c>
      <c r="F956">
        <v>48.99</v>
      </c>
      <c r="G956">
        <v>49.831420543796703</v>
      </c>
      <c r="H956">
        <v>-0.82579753880990403</v>
      </c>
      <c r="I956">
        <v>21.233344511205001</v>
      </c>
      <c r="J956">
        <v>-1.0228180778782801</v>
      </c>
      <c r="K956">
        <v>53.060813876637098</v>
      </c>
      <c r="L956">
        <v>47.765165640981898</v>
      </c>
      <c r="M956">
        <v>44.060616884150797</v>
      </c>
      <c r="N956">
        <v>0.427673638164001</v>
      </c>
      <c r="O956">
        <v>108.06286997346299</v>
      </c>
      <c r="P956">
        <v>82.798507462686501</v>
      </c>
      <c r="Q956">
        <v>9.1558315841073004E-2</v>
      </c>
    </row>
    <row r="957" spans="1:17" x14ac:dyDescent="0.3">
      <c r="A957" t="s">
        <v>2066</v>
      </c>
      <c r="B957" t="s">
        <v>2067</v>
      </c>
      <c r="C957" t="s">
        <v>3139</v>
      </c>
      <c r="D957" t="s">
        <v>169</v>
      </c>
      <c r="E957">
        <v>3052.9742887164598</v>
      </c>
      <c r="F957">
        <v>193.2</v>
      </c>
      <c r="G957">
        <v>5.34261231633152</v>
      </c>
      <c r="H957">
        <v>13.3994530229534</v>
      </c>
      <c r="I957">
        <v>-23.573044968546299</v>
      </c>
      <c r="J957">
        <v>10.1978620722056</v>
      </c>
      <c r="K957">
        <v>185.395403476084</v>
      </c>
      <c r="L957">
        <v>185.604229078602</v>
      </c>
      <c r="M957">
        <v>62.098654953440899</v>
      </c>
      <c r="N957">
        <v>0.44425942250824302</v>
      </c>
      <c r="O957">
        <v>46.480331262939899</v>
      </c>
      <c r="P957">
        <v>45.2631578947368</v>
      </c>
      <c r="Q957">
        <v>-8.3378584415970004E-3</v>
      </c>
    </row>
    <row r="958" spans="1:17" hidden="1" x14ac:dyDescent="0.3">
      <c r="A958" t="s">
        <v>2068</v>
      </c>
      <c r="B958" t="s">
        <v>2069</v>
      </c>
      <c r="C958" t="s">
        <v>3150</v>
      </c>
      <c r="D958" t="s">
        <v>237</v>
      </c>
      <c r="E958">
        <v>3047.3477501473699</v>
      </c>
      <c r="F958">
        <v>1072.8499999999999</v>
      </c>
      <c r="G958">
        <v>5.9481054499145403</v>
      </c>
      <c r="H958">
        <v>-8.6620029978689708</v>
      </c>
      <c r="I958">
        <v>29.124381678370799</v>
      </c>
      <c r="J958">
        <v>1.5529561241223999</v>
      </c>
      <c r="K958">
        <v>1079.72732835494</v>
      </c>
      <c r="L958">
        <v>951.00345187419498</v>
      </c>
      <c r="M958">
        <v>49.697782252284703</v>
      </c>
      <c r="N958">
        <v>0.27787909076316403</v>
      </c>
      <c r="O958">
        <v>27.673952556275299</v>
      </c>
      <c r="P958">
        <v>62.233479510055901</v>
      </c>
      <c r="Q958">
        <v>-1.8838031640073E-2</v>
      </c>
    </row>
    <row r="959" spans="1:17" hidden="1" x14ac:dyDescent="0.3">
      <c r="A959" t="s">
        <v>2070</v>
      </c>
      <c r="B959" t="s">
        <v>2071</v>
      </c>
      <c r="C959" t="s">
        <v>3150</v>
      </c>
      <c r="D959" t="s">
        <v>247</v>
      </c>
      <c r="E959">
        <v>3040.5240896293699</v>
      </c>
      <c r="F959">
        <v>945.25</v>
      </c>
      <c r="G959">
        <v>7.1705001169082498</v>
      </c>
      <c r="H959">
        <v>16.807167180745299</v>
      </c>
      <c r="I959">
        <v>52.260268534699897</v>
      </c>
      <c r="J959">
        <v>17.220307433997199</v>
      </c>
      <c r="K959">
        <v>811.50037000530801</v>
      </c>
      <c r="L959">
        <v>707.17931710399705</v>
      </c>
      <c r="M959">
        <v>78.5757626162614</v>
      </c>
      <c r="N959">
        <v>1.2652321942237299</v>
      </c>
      <c r="O959">
        <v>1.5604337476857899</v>
      </c>
      <c r="P959">
        <v>79.007669728245403</v>
      </c>
      <c r="Q959">
        <v>3.1370037366328998E-2</v>
      </c>
    </row>
    <row r="960" spans="1:17" hidden="1" x14ac:dyDescent="0.3">
      <c r="A960" t="s">
        <v>2072</v>
      </c>
      <c r="B960" t="s">
        <v>2073</v>
      </c>
      <c r="C960" t="s">
        <v>3150</v>
      </c>
      <c r="D960" t="s">
        <v>51</v>
      </c>
      <c r="E960">
        <v>3029.6392413867502</v>
      </c>
      <c r="F960">
        <v>304</v>
      </c>
      <c r="G960">
        <v>64.688262816716403</v>
      </c>
      <c r="H960">
        <v>-19.967761566682899</v>
      </c>
      <c r="I960">
        <v>4.5347797093288396</v>
      </c>
      <c r="J960">
        <v>-7.7276092326694297</v>
      </c>
      <c r="K960">
        <v>326.55111341202797</v>
      </c>
      <c r="L960">
        <v>286.84577998534502</v>
      </c>
      <c r="M960">
        <v>16.4237244626283</v>
      </c>
      <c r="N960">
        <v>1.15903410666041</v>
      </c>
      <c r="O960">
        <v>28.289473684210499</v>
      </c>
      <c r="P960">
        <v>180.96118299445399</v>
      </c>
      <c r="Q960">
        <v>0.128685689345134</v>
      </c>
    </row>
    <row r="961" spans="1:17" hidden="1" x14ac:dyDescent="0.3">
      <c r="A961" t="s">
        <v>2074</v>
      </c>
      <c r="B961" t="s">
        <v>2075</v>
      </c>
      <c r="C961" t="s">
        <v>3150</v>
      </c>
      <c r="D961" t="s">
        <v>284</v>
      </c>
      <c r="E961">
        <v>3020.9064490000001</v>
      </c>
      <c r="F961">
        <v>1352.9</v>
      </c>
      <c r="G961">
        <v>89.885114396477505</v>
      </c>
      <c r="H961">
        <v>26.472582117220799</v>
      </c>
      <c r="I961">
        <v>113.11118660622699</v>
      </c>
      <c r="J961">
        <v>-1.7008825059427</v>
      </c>
      <c r="K961">
        <v>1174.0823177597299</v>
      </c>
      <c r="L961">
        <v>915.259656433842</v>
      </c>
      <c r="M961">
        <v>54.969204823911802</v>
      </c>
      <c r="N961">
        <v>1.64372362772362</v>
      </c>
      <c r="O961">
        <v>4.5901396999038901</v>
      </c>
      <c r="P961">
        <v>154.30451127819501</v>
      </c>
    </row>
    <row r="962" spans="1:17" hidden="1" x14ac:dyDescent="0.3">
      <c r="A962" t="s">
        <v>2076</v>
      </c>
      <c r="B962" t="s">
        <v>2077</v>
      </c>
      <c r="C962" t="s">
        <v>3150</v>
      </c>
      <c r="D962" t="s">
        <v>46</v>
      </c>
      <c r="E962">
        <v>3013.2129918599999</v>
      </c>
      <c r="F962">
        <v>814.65</v>
      </c>
      <c r="G962">
        <v>-28.253943348049699</v>
      </c>
      <c r="H962">
        <v>1.6744545628235501</v>
      </c>
      <c r="I962">
        <v>-16.475606960196</v>
      </c>
      <c r="J962">
        <v>-1.9808950087178601</v>
      </c>
      <c r="K962">
        <v>850.89652348834795</v>
      </c>
      <c r="L962">
        <v>881.08917004859302</v>
      </c>
      <c r="M962">
        <v>29.796532157862401</v>
      </c>
      <c r="N962">
        <v>0.74442950359026205</v>
      </c>
      <c r="O962">
        <v>68.906892530534506</v>
      </c>
      <c r="P962">
        <v>14.9174777824798</v>
      </c>
    </row>
    <row r="963" spans="1:17" hidden="1" x14ac:dyDescent="0.3">
      <c r="A963" t="s">
        <v>2078</v>
      </c>
      <c r="B963" t="s">
        <v>2079</v>
      </c>
      <c r="C963" t="s">
        <v>3150</v>
      </c>
      <c r="D963" t="s">
        <v>139</v>
      </c>
      <c r="E963">
        <v>3010.1022289161401</v>
      </c>
      <c r="F963">
        <v>586.45000000000005</v>
      </c>
      <c r="G963">
        <v>13.8694628243141</v>
      </c>
      <c r="H963">
        <v>-10.221370148018799</v>
      </c>
      <c r="I963">
        <v>28.5805647808542</v>
      </c>
      <c r="J963">
        <v>1.3868044010682801</v>
      </c>
      <c r="K963">
        <v>609.85938279298796</v>
      </c>
      <c r="L963">
        <v>537.13122109357698</v>
      </c>
      <c r="M963">
        <v>41.743243930021102</v>
      </c>
      <c r="N963">
        <v>0.42483217776351001</v>
      </c>
      <c r="O963">
        <v>25.6543609855912</v>
      </c>
      <c r="P963">
        <v>73.660053301747098</v>
      </c>
      <c r="Q963">
        <v>0.18236062508237899</v>
      </c>
    </row>
    <row r="964" spans="1:17" hidden="1" x14ac:dyDescent="0.3">
      <c r="A964" t="s">
        <v>2080</v>
      </c>
      <c r="B964" t="s">
        <v>2081</v>
      </c>
      <c r="C964" t="s">
        <v>3150</v>
      </c>
      <c r="D964" t="s">
        <v>265</v>
      </c>
      <c r="E964">
        <v>3005.3307161037101</v>
      </c>
      <c r="F964">
        <v>15334.4</v>
      </c>
      <c r="G964">
        <v>-3.50045290797215</v>
      </c>
      <c r="H964">
        <v>8.0310108043620598</v>
      </c>
      <c r="I964">
        <v>-1.5302761816532799</v>
      </c>
      <c r="J964">
        <v>-1.82381190283797</v>
      </c>
      <c r="K964">
        <v>14977.819165224</v>
      </c>
      <c r="L964">
        <v>14195.576395418901</v>
      </c>
      <c r="M964">
        <v>52.150863427164502</v>
      </c>
      <c r="N964">
        <v>1.2554794824298301</v>
      </c>
      <c r="O964">
        <v>10.8621791527545</v>
      </c>
      <c r="P964">
        <v>47.431977694452399</v>
      </c>
      <c r="Q964">
        <v>0.14017325210242501</v>
      </c>
    </row>
    <row r="965" spans="1:17" hidden="1" x14ac:dyDescent="0.3">
      <c r="A965" t="s">
        <v>2082</v>
      </c>
      <c r="B965" t="s">
        <v>2083</v>
      </c>
      <c r="C965" t="s">
        <v>3150</v>
      </c>
      <c r="D965" t="s">
        <v>244</v>
      </c>
      <c r="E965">
        <v>3001.81953778249</v>
      </c>
      <c r="F965">
        <v>228.54</v>
      </c>
      <c r="G965">
        <v>166.89960156364299</v>
      </c>
      <c r="H965">
        <v>4.2299156308788302</v>
      </c>
      <c r="I965">
        <v>113.82794890901199</v>
      </c>
      <c r="J965">
        <v>6.2322284408139499</v>
      </c>
      <c r="K965">
        <v>225.568046665396</v>
      </c>
      <c r="L965">
        <v>178.46833859309899</v>
      </c>
      <c r="M965">
        <v>44.312323104539701</v>
      </c>
      <c r="N965">
        <v>1.1270695933727899</v>
      </c>
      <c r="O965">
        <v>34.768530672967501</v>
      </c>
      <c r="P965">
        <v>206.55935613682001</v>
      </c>
      <c r="Q965">
        <v>0.15207095839676299</v>
      </c>
    </row>
    <row r="966" spans="1:17" x14ac:dyDescent="0.3">
      <c r="A966" t="s">
        <v>2084</v>
      </c>
      <c r="B966" t="s">
        <v>2085</v>
      </c>
      <c r="C966" t="s">
        <v>3142</v>
      </c>
      <c r="D966" t="s">
        <v>117</v>
      </c>
      <c r="E966">
        <v>2997.37549094412</v>
      </c>
      <c r="F966">
        <v>1047.3499999999999</v>
      </c>
      <c r="G966">
        <v>-25.016578848090099</v>
      </c>
      <c r="H966">
        <v>-6.0836380991426804</v>
      </c>
      <c r="I966">
        <v>-25.958511435065599</v>
      </c>
      <c r="J966">
        <v>1.2579195319269401</v>
      </c>
      <c r="K966">
        <v>1084.6090359677601</v>
      </c>
      <c r="L966">
        <v>1113.52160208437</v>
      </c>
      <c r="M966">
        <v>44.253363310004097</v>
      </c>
      <c r="N966">
        <v>0.56370409912956099</v>
      </c>
      <c r="O966">
        <v>29.7560509858213</v>
      </c>
      <c r="P966">
        <v>9.6701570680628208</v>
      </c>
      <c r="Q966">
        <v>-1.5690452613732999E-2</v>
      </c>
    </row>
    <row r="967" spans="1:17" hidden="1" x14ac:dyDescent="0.3">
      <c r="A967" t="s">
        <v>2086</v>
      </c>
      <c r="B967" t="s">
        <v>2087</v>
      </c>
      <c r="C967" t="s">
        <v>3150</v>
      </c>
      <c r="D967" t="s">
        <v>117</v>
      </c>
      <c r="E967">
        <v>2986.9471913015</v>
      </c>
      <c r="F967">
        <v>170.12</v>
      </c>
      <c r="G967">
        <v>-16.290130078065399</v>
      </c>
      <c r="H967">
        <v>-2.3221865307548399</v>
      </c>
      <c r="I967">
        <v>-11.5137833916672</v>
      </c>
      <c r="J967">
        <v>5.0843482751896998</v>
      </c>
      <c r="K967">
        <v>176.34276305903899</v>
      </c>
      <c r="L967">
        <v>173.544910313076</v>
      </c>
      <c r="M967">
        <v>56.103330769234198</v>
      </c>
      <c r="N967">
        <v>0.44102595094888902</v>
      </c>
      <c r="O967">
        <v>39.313425817070197</v>
      </c>
      <c r="P967">
        <v>32.7506827936012</v>
      </c>
      <c r="Q967">
        <v>9.5855275399150994E-2</v>
      </c>
    </row>
    <row r="968" spans="1:17" hidden="1" x14ac:dyDescent="0.3">
      <c r="A968" t="s">
        <v>2088</v>
      </c>
      <c r="B968" t="s">
        <v>2089</v>
      </c>
      <c r="C968" t="s">
        <v>3150</v>
      </c>
      <c r="D968" t="s">
        <v>473</v>
      </c>
      <c r="E968">
        <v>2980.1103579339101</v>
      </c>
      <c r="F968">
        <v>4655.1499999999996</v>
      </c>
      <c r="G968">
        <v>8.3360426811268802</v>
      </c>
      <c r="H968">
        <v>5.0900354297333301</v>
      </c>
      <c r="I968">
        <v>25.541112262782001</v>
      </c>
      <c r="J968">
        <v>5.1330139754186899</v>
      </c>
      <c r="K968">
        <v>4596.0457403611899</v>
      </c>
      <c r="L968">
        <v>4142.6085965566099</v>
      </c>
      <c r="M968">
        <v>54.788498363083903</v>
      </c>
      <c r="N968">
        <v>0.36585630366018901</v>
      </c>
      <c r="O968">
        <v>16.5590797289024</v>
      </c>
      <c r="P968">
        <v>63.221191774337697</v>
      </c>
      <c r="Q968">
        <v>0.131177705677019</v>
      </c>
    </row>
    <row r="969" spans="1:17" hidden="1" x14ac:dyDescent="0.3">
      <c r="A969" t="s">
        <v>2090</v>
      </c>
      <c r="B969" t="s">
        <v>2091</v>
      </c>
      <c r="C969" t="s">
        <v>3150</v>
      </c>
      <c r="D969" t="s">
        <v>2092</v>
      </c>
      <c r="E969">
        <v>2978.4039454930698</v>
      </c>
      <c r="F969">
        <v>262.7</v>
      </c>
      <c r="G969">
        <v>7.71980529878768</v>
      </c>
      <c r="H969">
        <v>1.7656722066114201</v>
      </c>
      <c r="I969">
        <v>-12.612228700191601</v>
      </c>
      <c r="J969">
        <v>-0.19971906862871899</v>
      </c>
      <c r="K969">
        <v>264.94482937445002</v>
      </c>
      <c r="L969">
        <v>244.84474858126799</v>
      </c>
      <c r="M969">
        <v>42.561978978099503</v>
      </c>
      <c r="N969">
        <v>0.53859826482682405</v>
      </c>
      <c r="O969">
        <v>25.618576322801601</v>
      </c>
      <c r="P969">
        <v>142.67898383371801</v>
      </c>
    </row>
    <row r="970" spans="1:17" x14ac:dyDescent="0.3">
      <c r="A970" t="s">
        <v>2093</v>
      </c>
      <c r="B970" t="s">
        <v>2094</v>
      </c>
      <c r="C970" t="s">
        <v>3144</v>
      </c>
      <c r="D970" t="s">
        <v>438</v>
      </c>
      <c r="E970">
        <v>2954.4769465100298</v>
      </c>
      <c r="F970">
        <v>417.3</v>
      </c>
      <c r="G970">
        <v>-9.4564219117610602</v>
      </c>
      <c r="H970">
        <v>-9.6384978342310106</v>
      </c>
      <c r="I970">
        <v>-17.766711872289701</v>
      </c>
      <c r="J970">
        <v>-4.2428989091549898</v>
      </c>
      <c r="K970">
        <v>469.04058245766799</v>
      </c>
      <c r="L970">
        <v>460.55519693217798</v>
      </c>
      <c r="M970">
        <v>15.078689679913699</v>
      </c>
      <c r="N970">
        <v>1.42047814029826</v>
      </c>
      <c r="O970">
        <v>32.925952552120698</v>
      </c>
      <c r="P970">
        <v>19.467506441454301</v>
      </c>
      <c r="Q970">
        <v>-8.8992311816046998E-2</v>
      </c>
    </row>
    <row r="971" spans="1:17" hidden="1" x14ac:dyDescent="0.3">
      <c r="A971" t="s">
        <v>2095</v>
      </c>
      <c r="B971" t="s">
        <v>2096</v>
      </c>
      <c r="C971" t="s">
        <v>3150</v>
      </c>
      <c r="D971" t="s">
        <v>202</v>
      </c>
      <c r="E971">
        <v>2953.86674599142</v>
      </c>
      <c r="F971">
        <v>310.85000000000002</v>
      </c>
      <c r="G971">
        <v>-3.9731666583343199</v>
      </c>
      <c r="H971">
        <v>37.141347033448298</v>
      </c>
      <c r="I971">
        <v>42.325037679199198</v>
      </c>
      <c r="J971">
        <v>9.7904758737135396</v>
      </c>
      <c r="K971">
        <v>258.60129865640602</v>
      </c>
      <c r="L971">
        <v>227.37355622522199</v>
      </c>
      <c r="M971">
        <v>69.695639301887994</v>
      </c>
      <c r="N971">
        <v>1.0055003978327</v>
      </c>
      <c r="O971">
        <v>6.7074151520025698</v>
      </c>
      <c r="P971">
        <v>80.046336518968999</v>
      </c>
      <c r="Q971">
        <v>0.105245770331465</v>
      </c>
    </row>
    <row r="972" spans="1:17" hidden="1" x14ac:dyDescent="0.3">
      <c r="A972" t="s">
        <v>2097</v>
      </c>
      <c r="B972" t="s">
        <v>2098</v>
      </c>
      <c r="C972" t="s">
        <v>3150</v>
      </c>
      <c r="D972" t="s">
        <v>284</v>
      </c>
      <c r="E972">
        <v>2952.6537225936499</v>
      </c>
      <c r="F972">
        <v>106.18</v>
      </c>
      <c r="G972">
        <v>71.595745148411694</v>
      </c>
      <c r="H972">
        <v>11.9277054554908</v>
      </c>
      <c r="I972">
        <v>83.969528806701504</v>
      </c>
      <c r="J972">
        <v>6.6082095590373697</v>
      </c>
      <c r="K972">
        <v>93.243013930809994</v>
      </c>
      <c r="L972">
        <v>72.935247032739397</v>
      </c>
      <c r="M972">
        <v>50.3033771949436</v>
      </c>
      <c r="N972">
        <v>0.58692215023545402</v>
      </c>
      <c r="O972">
        <v>5.8579770201544399</v>
      </c>
      <c r="P972">
        <v>131.07725788900899</v>
      </c>
      <c r="Q972">
        <v>7.5013184413965997E-2</v>
      </c>
    </row>
    <row r="973" spans="1:17" hidden="1" x14ac:dyDescent="0.3">
      <c r="A973" t="s">
        <v>2099</v>
      </c>
      <c r="B973" t="s">
        <v>2100</v>
      </c>
      <c r="C973" t="s">
        <v>3150</v>
      </c>
      <c r="D973" t="s">
        <v>518</v>
      </c>
      <c r="E973">
        <v>2951.4574306651398</v>
      </c>
      <c r="F973">
        <v>282.89999999999998</v>
      </c>
      <c r="G973">
        <v>-65.249536718931196</v>
      </c>
      <c r="H973">
        <v>-3.91764444110167</v>
      </c>
      <c r="I973">
        <v>-16.171833744043401</v>
      </c>
      <c r="J973">
        <v>-1.18470143125099</v>
      </c>
      <c r="K973">
        <v>296.52366066067401</v>
      </c>
      <c r="L973">
        <v>305.40836449733598</v>
      </c>
      <c r="M973">
        <v>42.331477456379503</v>
      </c>
      <c r="N973">
        <v>1.5094132082423299</v>
      </c>
      <c r="O973">
        <v>81.831035701661307</v>
      </c>
      <c r="P973">
        <v>14.9532710280373</v>
      </c>
    </row>
    <row r="974" spans="1:17" hidden="1" x14ac:dyDescent="0.3">
      <c r="A974" t="s">
        <v>2101</v>
      </c>
      <c r="B974" t="s">
        <v>2102</v>
      </c>
      <c r="C974" t="s">
        <v>3150</v>
      </c>
      <c r="D974" t="s">
        <v>284</v>
      </c>
      <c r="E974">
        <v>2946.34943814598</v>
      </c>
      <c r="F974">
        <v>289.95</v>
      </c>
      <c r="G974">
        <v>14.409278982998201</v>
      </c>
      <c r="H974">
        <v>-5.9789331732289597</v>
      </c>
      <c r="I974">
        <v>23.651120619202299</v>
      </c>
      <c r="J974">
        <v>-3.9007730744773501</v>
      </c>
      <c r="K974">
        <v>317.241592388394</v>
      </c>
      <c r="L974">
        <v>295.04484655191499</v>
      </c>
      <c r="M974">
        <v>24.424086201734301</v>
      </c>
      <c r="N974">
        <v>0.43547126009930398</v>
      </c>
      <c r="O974">
        <v>58.130712191757198</v>
      </c>
      <c r="P974">
        <v>81.218749999999901</v>
      </c>
      <c r="Q974">
        <v>0.19735918744567399</v>
      </c>
    </row>
    <row r="975" spans="1:17" hidden="1" x14ac:dyDescent="0.3">
      <c r="A975" t="s">
        <v>2103</v>
      </c>
      <c r="B975" t="s">
        <v>2104</v>
      </c>
      <c r="C975" t="s">
        <v>3150</v>
      </c>
      <c r="D975" t="s">
        <v>202</v>
      </c>
      <c r="E975">
        <v>2942.96138795456</v>
      </c>
      <c r="F975">
        <v>506.3</v>
      </c>
      <c r="G975">
        <v>13.5326891856536</v>
      </c>
      <c r="H975">
        <v>-6.7198181308438203</v>
      </c>
      <c r="I975">
        <v>-7.7154200828829103</v>
      </c>
      <c r="J975">
        <v>-3.5445501797630601</v>
      </c>
      <c r="K975">
        <v>554.989794763536</v>
      </c>
      <c r="L975">
        <v>537.41719797155997</v>
      </c>
      <c r="M975">
        <v>22.023359504355799</v>
      </c>
      <c r="N975">
        <v>1.10046095089735</v>
      </c>
      <c r="O975">
        <v>37.764171439857797</v>
      </c>
      <c r="P975">
        <v>42.2390785222643</v>
      </c>
      <c r="Q975">
        <v>5.5386861588947997E-2</v>
      </c>
    </row>
    <row r="976" spans="1:17" hidden="1" x14ac:dyDescent="0.3">
      <c r="A976" t="s">
        <v>2105</v>
      </c>
      <c r="B976" t="s">
        <v>2106</v>
      </c>
      <c r="C976" t="s">
        <v>3150</v>
      </c>
      <c r="D976" t="s">
        <v>54</v>
      </c>
      <c r="E976">
        <v>2942.22144894026</v>
      </c>
      <c r="F976">
        <v>478.35</v>
      </c>
      <c r="G976">
        <v>-7.2714781147935899</v>
      </c>
      <c r="H976">
        <v>-5.1233181999669304</v>
      </c>
      <c r="I976">
        <v>-15.9242339188292</v>
      </c>
      <c r="J976">
        <v>-7.0570834222658201</v>
      </c>
      <c r="K976">
        <v>507.630443298356</v>
      </c>
      <c r="L976">
        <v>482.31373183838701</v>
      </c>
      <c r="M976">
        <v>28.763417813819199</v>
      </c>
      <c r="N976">
        <v>0.69268794149238999</v>
      </c>
      <c r="O976">
        <v>24.3859098986098</v>
      </c>
      <c r="P976">
        <v>30.518417462482901</v>
      </c>
      <c r="Q976">
        <v>5.2529812347426999E-2</v>
      </c>
    </row>
    <row r="977" spans="1:17" hidden="1" x14ac:dyDescent="0.3">
      <c r="A977" t="s">
        <v>2107</v>
      </c>
      <c r="B977" t="s">
        <v>2108</v>
      </c>
      <c r="C977" t="s">
        <v>3150</v>
      </c>
      <c r="D977" t="s">
        <v>409</v>
      </c>
      <c r="E977">
        <v>2933.5950607512</v>
      </c>
      <c r="F977">
        <v>3874.5</v>
      </c>
      <c r="G977">
        <v>-29.468115107425401</v>
      </c>
      <c r="H977">
        <v>-3.5190021562685998</v>
      </c>
      <c r="I977">
        <v>-15.0161195061411</v>
      </c>
      <c r="J977">
        <v>1.6824785041733601</v>
      </c>
      <c r="K977">
        <v>4096.8119966756803</v>
      </c>
      <c r="L977">
        <v>4150.19464072952</v>
      </c>
      <c r="M977">
        <v>41.057673516410297</v>
      </c>
      <c r="N977">
        <v>0.49114228765526702</v>
      </c>
      <c r="O977">
        <v>31.552458381726598</v>
      </c>
      <c r="P977">
        <v>9.6024101497857099</v>
      </c>
      <c r="Q977">
        <v>4.4908540942388997E-2</v>
      </c>
    </row>
    <row r="978" spans="1:17" hidden="1" x14ac:dyDescent="0.3">
      <c r="A978" t="s">
        <v>2109</v>
      </c>
      <c r="B978" t="s">
        <v>2110</v>
      </c>
      <c r="C978" t="s">
        <v>3150</v>
      </c>
      <c r="D978" t="s">
        <v>75</v>
      </c>
      <c r="E978">
        <v>2930.45440402233</v>
      </c>
      <c r="F978">
        <v>225.35</v>
      </c>
      <c r="G978">
        <v>-35.043721635685998</v>
      </c>
      <c r="H978">
        <v>1.57816912091381</v>
      </c>
      <c r="I978">
        <v>-4.8297585337086497</v>
      </c>
      <c r="J978">
        <v>4.5537126064110103</v>
      </c>
      <c r="K978">
        <v>226.24337011352799</v>
      </c>
      <c r="L978">
        <v>232.43085845076399</v>
      </c>
      <c r="M978">
        <v>60.191439293658597</v>
      </c>
      <c r="N978">
        <v>1.1565866665182101</v>
      </c>
      <c r="O978">
        <v>35.3450188595518</v>
      </c>
      <c r="P978">
        <v>16.159793814432899</v>
      </c>
      <c r="Q978">
        <v>-5.2099707055954E-2</v>
      </c>
    </row>
    <row r="979" spans="1:17" x14ac:dyDescent="0.3">
      <c r="A979" t="s">
        <v>2111</v>
      </c>
      <c r="B979" t="s">
        <v>2112</v>
      </c>
      <c r="C979" t="s">
        <v>3137</v>
      </c>
      <c r="D979" t="s">
        <v>533</v>
      </c>
      <c r="E979">
        <v>2927.9079210945501</v>
      </c>
      <c r="F979">
        <v>404.6</v>
      </c>
      <c r="G979">
        <v>-15.4924588176412</v>
      </c>
      <c r="H979">
        <v>-7.0158721345076698</v>
      </c>
      <c r="I979">
        <v>8.9468717686920396</v>
      </c>
      <c r="J979">
        <v>-0.64726676974549702</v>
      </c>
      <c r="K979">
        <v>425.46480793431601</v>
      </c>
      <c r="L979">
        <v>394.69178286444998</v>
      </c>
      <c r="M979">
        <v>39.640504454989397</v>
      </c>
      <c r="N979">
        <v>0.35074001451166698</v>
      </c>
      <c r="O979">
        <v>24.814631735046898</v>
      </c>
      <c r="P979">
        <v>37.129300118623902</v>
      </c>
      <c r="Q979">
        <v>-6.2427750537589997E-3</v>
      </c>
    </row>
    <row r="980" spans="1:17" hidden="1" x14ac:dyDescent="0.3">
      <c r="A980" t="s">
        <v>2113</v>
      </c>
      <c r="B980" t="s">
        <v>2114</v>
      </c>
      <c r="C980" t="s">
        <v>3150</v>
      </c>
      <c r="D980" t="s">
        <v>139</v>
      </c>
      <c r="E980">
        <v>2927.8166122027601</v>
      </c>
      <c r="F980">
        <v>67.900000000000006</v>
      </c>
      <c r="G980">
        <v>24.937206910926101</v>
      </c>
      <c r="H980">
        <v>-5.55254346630967</v>
      </c>
      <c r="I980">
        <v>-7.9581807623006497</v>
      </c>
      <c r="J980">
        <v>1.23691307406843</v>
      </c>
      <c r="K980">
        <v>71.285642747899999</v>
      </c>
      <c r="M980">
        <v>46.891378801316897</v>
      </c>
      <c r="N980">
        <v>0.63162251991981699</v>
      </c>
      <c r="O980">
        <v>59.867452135493302</v>
      </c>
      <c r="P980">
        <v>88.6111111111111</v>
      </c>
    </row>
    <row r="981" spans="1:17" hidden="1" x14ac:dyDescent="0.3">
      <c r="A981" t="s">
        <v>2115</v>
      </c>
      <c r="B981" t="s">
        <v>2116</v>
      </c>
      <c r="C981" t="s">
        <v>3150</v>
      </c>
      <c r="D981" t="s">
        <v>218</v>
      </c>
      <c r="E981">
        <v>2923.5784208106302</v>
      </c>
      <c r="F981">
        <v>2737.55</v>
      </c>
      <c r="G981">
        <v>144.104498146103</v>
      </c>
      <c r="H981">
        <v>3.3967625198954399</v>
      </c>
      <c r="I981">
        <v>75.259201518353905</v>
      </c>
      <c r="J981">
        <v>-1.44533216584028</v>
      </c>
      <c r="K981">
        <v>2582.67183942669</v>
      </c>
      <c r="L981">
        <v>1935.2046264376299</v>
      </c>
      <c r="M981">
        <v>47.007731496908498</v>
      </c>
      <c r="N981">
        <v>1.6883976962010201</v>
      </c>
      <c r="O981">
        <v>24.125586747273999</v>
      </c>
      <c r="P981">
        <v>173.34498252621</v>
      </c>
      <c r="Q981">
        <v>0.15186953459435301</v>
      </c>
    </row>
    <row r="982" spans="1:17" hidden="1" x14ac:dyDescent="0.3">
      <c r="A982" t="s">
        <v>2117</v>
      </c>
      <c r="B982" t="s">
        <v>2118</v>
      </c>
      <c r="C982" t="s">
        <v>3150</v>
      </c>
      <c r="D982" t="s">
        <v>2119</v>
      </c>
      <c r="E982">
        <v>2922.64712069899</v>
      </c>
      <c r="F982">
        <v>1777</v>
      </c>
      <c r="G982">
        <v>20.625152529874502</v>
      </c>
      <c r="H982">
        <v>27.939233752825899</v>
      </c>
      <c r="I982">
        <v>41.097575482522799</v>
      </c>
      <c r="J982">
        <v>6.8075460866744502</v>
      </c>
      <c r="M982">
        <v>57.581646821890303</v>
      </c>
      <c r="O982">
        <v>2.1384355655599201</v>
      </c>
      <c r="P982">
        <v>60.068459217222802</v>
      </c>
    </row>
    <row r="983" spans="1:17" x14ac:dyDescent="0.3">
      <c r="A983" t="s">
        <v>2120</v>
      </c>
      <c r="B983" t="s">
        <v>2121</v>
      </c>
      <c r="C983" t="s">
        <v>3135</v>
      </c>
      <c r="D983" t="s">
        <v>54</v>
      </c>
      <c r="E983">
        <v>2916.7906952403901</v>
      </c>
      <c r="F983">
        <v>419.1</v>
      </c>
      <c r="G983">
        <v>-80.9034787272427</v>
      </c>
      <c r="H983">
        <v>-24.937220856741199</v>
      </c>
      <c r="I983">
        <v>-59.423278555517001</v>
      </c>
      <c r="J983">
        <v>-12.5216952541748</v>
      </c>
      <c r="K983">
        <v>541.42365948451402</v>
      </c>
      <c r="L983">
        <v>695.62597456213302</v>
      </c>
      <c r="M983">
        <v>27.345213967966199</v>
      </c>
      <c r="N983">
        <v>2.2257039638238298</v>
      </c>
      <c r="O983">
        <v>196.63564781675001</v>
      </c>
      <c r="P983">
        <v>12.5402792696025</v>
      </c>
      <c r="Q983">
        <v>-3.6094446563056999E-2</v>
      </c>
    </row>
    <row r="984" spans="1:17" hidden="1" x14ac:dyDescent="0.3">
      <c r="A984" t="s">
        <v>2122</v>
      </c>
      <c r="B984" t="s">
        <v>2123</v>
      </c>
      <c r="C984" t="s">
        <v>3150</v>
      </c>
      <c r="D984" t="s">
        <v>414</v>
      </c>
      <c r="E984">
        <v>2903.86391627291</v>
      </c>
      <c r="F984">
        <v>1947.45</v>
      </c>
      <c r="G984">
        <v>-42.566880683631901</v>
      </c>
      <c r="H984">
        <v>7.9161116743879099</v>
      </c>
      <c r="I984">
        <v>-6.2521132585711001</v>
      </c>
      <c r="J984">
        <v>5.3867723415053899</v>
      </c>
      <c r="K984">
        <v>1901.81861218889</v>
      </c>
      <c r="L984">
        <v>1951.2420275746799</v>
      </c>
      <c r="M984">
        <v>62.609584409813301</v>
      </c>
      <c r="N984">
        <v>1.2420504213426</v>
      </c>
      <c r="O984">
        <v>23.197001206706201</v>
      </c>
      <c r="P984">
        <v>15.2337278106508</v>
      </c>
      <c r="Q984">
        <v>-6.2769741782876004E-2</v>
      </c>
    </row>
    <row r="985" spans="1:17" hidden="1" x14ac:dyDescent="0.3">
      <c r="A985" t="s">
        <v>2124</v>
      </c>
      <c r="B985" t="s">
        <v>2125</v>
      </c>
      <c r="C985" t="s">
        <v>3150</v>
      </c>
      <c r="D985" t="s">
        <v>21</v>
      </c>
      <c r="E985">
        <v>2901.8013195990702</v>
      </c>
      <c r="F985">
        <v>238.33</v>
      </c>
      <c r="G985">
        <v>-47.233740805562299</v>
      </c>
      <c r="H985">
        <v>-11.632999854052899</v>
      </c>
      <c r="I985">
        <v>3.1340924816223699E-2</v>
      </c>
      <c r="J985">
        <v>2.09053758649778</v>
      </c>
      <c r="K985">
        <v>241.955908345224</v>
      </c>
      <c r="L985">
        <v>235.08597485645399</v>
      </c>
      <c r="M985">
        <v>45.420025183121297</v>
      </c>
      <c r="N985">
        <v>0.265097394867712</v>
      </c>
      <c r="O985">
        <v>34.267612134435403</v>
      </c>
      <c r="P985">
        <v>41.896880209573702</v>
      </c>
      <c r="Q985">
        <v>0.119154340386073</v>
      </c>
    </row>
    <row r="986" spans="1:17" hidden="1" x14ac:dyDescent="0.3">
      <c r="A986" t="s">
        <v>2126</v>
      </c>
      <c r="B986" t="s">
        <v>2127</v>
      </c>
      <c r="C986" t="s">
        <v>3150</v>
      </c>
      <c r="D986" t="s">
        <v>463</v>
      </c>
      <c r="E986">
        <v>2894.7036467350899</v>
      </c>
      <c r="F986">
        <v>508.55</v>
      </c>
      <c r="G986">
        <v>-4.4062738724088399</v>
      </c>
      <c r="H986">
        <v>6.2778986933759402</v>
      </c>
      <c r="I986">
        <v>-20.325841999201199</v>
      </c>
      <c r="J986">
        <v>1.5890574339972201</v>
      </c>
      <c r="K986">
        <v>516.71207206029101</v>
      </c>
      <c r="L986">
        <v>510.07820357065401</v>
      </c>
      <c r="M986">
        <v>48.319954850718197</v>
      </c>
      <c r="N986">
        <v>0.40400014251579802</v>
      </c>
      <c r="O986">
        <v>29.770917313931701</v>
      </c>
      <c r="P986">
        <v>24.431123073158801</v>
      </c>
      <c r="Q986">
        <v>-1.4310377949010001E-3</v>
      </c>
    </row>
    <row r="987" spans="1:17" hidden="1" x14ac:dyDescent="0.3">
      <c r="A987" t="s">
        <v>2128</v>
      </c>
      <c r="B987" t="s">
        <v>2129</v>
      </c>
      <c r="C987" t="s">
        <v>3150</v>
      </c>
      <c r="D987" t="s">
        <v>733</v>
      </c>
      <c r="E987">
        <v>2883.8783627753801</v>
      </c>
      <c r="F987">
        <v>26.93</v>
      </c>
      <c r="G987">
        <v>25.456572430291601</v>
      </c>
      <c r="H987">
        <v>-21.967889797658401</v>
      </c>
      <c r="I987">
        <v>-4.5355064773553497</v>
      </c>
      <c r="J987">
        <v>-4.02543531962597</v>
      </c>
      <c r="K987">
        <v>26.5665033365106</v>
      </c>
      <c r="L987">
        <v>23.8118844932551</v>
      </c>
      <c r="M987">
        <v>40.749398246946903</v>
      </c>
      <c r="N987">
        <v>0.430580938407983</v>
      </c>
      <c r="O987">
        <v>39.955440029706601</v>
      </c>
      <c r="P987">
        <v>54.7701149425287</v>
      </c>
      <c r="Q987">
        <v>-9.7188556779020004E-3</v>
      </c>
    </row>
    <row r="988" spans="1:17" hidden="1" x14ac:dyDescent="0.3">
      <c r="A988" t="s">
        <v>2130</v>
      </c>
      <c r="B988" t="s">
        <v>2131</v>
      </c>
      <c r="C988" t="s">
        <v>3150</v>
      </c>
      <c r="D988" t="s">
        <v>2132</v>
      </c>
      <c r="E988">
        <v>2872.0051311974298</v>
      </c>
      <c r="F988">
        <v>295.39999999999998</v>
      </c>
      <c r="G988">
        <v>157.28209404818401</v>
      </c>
      <c r="H988">
        <v>-0.98739023017314598</v>
      </c>
      <c r="I988">
        <v>74.827380947992197</v>
      </c>
      <c r="J988">
        <v>5.2136951151566402</v>
      </c>
      <c r="K988">
        <v>264.96691087934602</v>
      </c>
      <c r="L988">
        <v>196.68332581286501</v>
      </c>
      <c r="M988">
        <v>53.580257535181701</v>
      </c>
      <c r="N988">
        <v>0.12522203799783899</v>
      </c>
      <c r="O988">
        <v>11.6621530128639</v>
      </c>
      <c r="P988">
        <v>232.470455824423</v>
      </c>
    </row>
    <row r="989" spans="1:17" hidden="1" x14ac:dyDescent="0.3">
      <c r="A989" t="s">
        <v>2133</v>
      </c>
      <c r="B989" t="s">
        <v>2134</v>
      </c>
      <c r="C989" t="s">
        <v>3150</v>
      </c>
      <c r="D989" t="s">
        <v>51</v>
      </c>
      <c r="E989">
        <v>2859.7006515339099</v>
      </c>
      <c r="F989">
        <v>314.14999999999998</v>
      </c>
      <c r="G989">
        <v>-28.905403243779901</v>
      </c>
      <c r="H989">
        <v>-8.0279160316784601</v>
      </c>
      <c r="I989">
        <v>-12.723488166948499</v>
      </c>
      <c r="J989">
        <v>-1.9868987634317601</v>
      </c>
      <c r="K989">
        <v>337.05388823325802</v>
      </c>
      <c r="L989">
        <v>341.37205003462299</v>
      </c>
      <c r="M989">
        <v>27.9589629661324</v>
      </c>
      <c r="N989">
        <v>1.07401197377362</v>
      </c>
      <c r="O989">
        <v>32.102498806302698</v>
      </c>
      <c r="P989">
        <v>9.6127006280530107</v>
      </c>
      <c r="Q989">
        <v>-9.0851070135793993E-2</v>
      </c>
    </row>
    <row r="990" spans="1:17" hidden="1" x14ac:dyDescent="0.3">
      <c r="A990" t="s">
        <v>2135</v>
      </c>
      <c r="B990" t="s">
        <v>2136</v>
      </c>
      <c r="C990" t="s">
        <v>3150</v>
      </c>
      <c r="D990" t="s">
        <v>2137</v>
      </c>
      <c r="E990">
        <v>2817.0032830637501</v>
      </c>
      <c r="F990">
        <v>1019.6</v>
      </c>
      <c r="G990">
        <v>94.629366319242706</v>
      </c>
      <c r="H990">
        <v>7.84977189772379</v>
      </c>
      <c r="I990">
        <v>18.373787378293699</v>
      </c>
      <c r="J990">
        <v>5.9758299207696997</v>
      </c>
      <c r="K990">
        <v>1001.08347220538</v>
      </c>
      <c r="L990">
        <v>903.90389598290199</v>
      </c>
      <c r="M990">
        <v>51.7752010435564</v>
      </c>
      <c r="N990">
        <v>0.61673073417268798</v>
      </c>
      <c r="O990">
        <v>42.9923499411533</v>
      </c>
      <c r="P990">
        <v>123.59649122806999</v>
      </c>
      <c r="Q990">
        <v>0.10240336891233</v>
      </c>
    </row>
    <row r="991" spans="1:17" hidden="1" x14ac:dyDescent="0.3">
      <c r="A991" t="s">
        <v>2138</v>
      </c>
      <c r="B991" t="s">
        <v>2139</v>
      </c>
      <c r="C991" t="s">
        <v>3150</v>
      </c>
      <c r="D991" t="s">
        <v>244</v>
      </c>
      <c r="E991">
        <v>2810.3457456925398</v>
      </c>
      <c r="F991">
        <v>1859.75</v>
      </c>
      <c r="G991">
        <v>45.073675037344003</v>
      </c>
      <c r="H991">
        <v>6.97397495631499</v>
      </c>
      <c r="I991">
        <v>26.479108088827601</v>
      </c>
      <c r="J991">
        <v>15.6922832404488</v>
      </c>
      <c r="K991">
        <v>1720.1693566045101</v>
      </c>
      <c r="L991">
        <v>1612.3500967416001</v>
      </c>
      <c r="M991">
        <v>70.970699362629901</v>
      </c>
      <c r="N991">
        <v>1.0340909090909001</v>
      </c>
      <c r="O991">
        <v>35.502083613388798</v>
      </c>
      <c r="P991">
        <v>86.161161161161104</v>
      </c>
      <c r="Q991">
        <v>0.29885608017985099</v>
      </c>
    </row>
    <row r="992" spans="1:17" hidden="1" x14ac:dyDescent="0.3">
      <c r="A992" t="s">
        <v>2140</v>
      </c>
      <c r="B992" t="s">
        <v>2141</v>
      </c>
      <c r="C992" t="s">
        <v>3150</v>
      </c>
      <c r="D992" t="s">
        <v>1590</v>
      </c>
      <c r="E992">
        <v>2809.6199518910598</v>
      </c>
      <c r="F992">
        <v>183</v>
      </c>
      <c r="G992">
        <v>146.93446405151201</v>
      </c>
      <c r="H992">
        <v>0.16163004794427599</v>
      </c>
      <c r="I992">
        <v>125.573027881385</v>
      </c>
      <c r="J992">
        <v>9.7808176135419593</v>
      </c>
      <c r="K992">
        <v>158.85469745569301</v>
      </c>
      <c r="L992">
        <v>113.72140364565</v>
      </c>
      <c r="M992">
        <v>52.573847574284997</v>
      </c>
      <c r="N992">
        <v>6.02743916633042E-2</v>
      </c>
      <c r="O992">
        <v>13.5245901639344</v>
      </c>
      <c r="P992">
        <v>251.855412420688</v>
      </c>
      <c r="Q992">
        <v>0.19175901177037699</v>
      </c>
    </row>
    <row r="993" spans="1:17" hidden="1" x14ac:dyDescent="0.3">
      <c r="A993" t="s">
        <v>2142</v>
      </c>
      <c r="B993" t="s">
        <v>2143</v>
      </c>
      <c r="C993" t="s">
        <v>3150</v>
      </c>
      <c r="D993" t="s">
        <v>136</v>
      </c>
      <c r="E993">
        <v>2804.8596351280198</v>
      </c>
      <c r="F993">
        <v>44.75</v>
      </c>
      <c r="G993">
        <v>33.853763612292902</v>
      </c>
      <c r="H993">
        <v>-6.9240594251685899</v>
      </c>
      <c r="I993">
        <v>-7.5182980643534396</v>
      </c>
      <c r="J993">
        <v>2.9961664387365499</v>
      </c>
      <c r="K993">
        <v>48.160823366731798</v>
      </c>
      <c r="L993">
        <v>45.620542125736002</v>
      </c>
      <c r="M993">
        <v>41.385892736738803</v>
      </c>
      <c r="N993">
        <v>0.39356308573975002</v>
      </c>
      <c r="O993">
        <v>51.843575418994398</v>
      </c>
      <c r="P993">
        <v>63.023679417121997</v>
      </c>
      <c r="Q993">
        <v>8.3417705110731002E-2</v>
      </c>
    </row>
    <row r="994" spans="1:17" hidden="1" x14ac:dyDescent="0.3">
      <c r="A994" t="s">
        <v>2144</v>
      </c>
      <c r="B994" t="s">
        <v>2145</v>
      </c>
      <c r="C994" t="s">
        <v>3150</v>
      </c>
      <c r="D994" t="s">
        <v>244</v>
      </c>
      <c r="E994">
        <v>2804.6177537195899</v>
      </c>
      <c r="F994">
        <v>467.85</v>
      </c>
      <c r="G994">
        <v>-30.27564760277</v>
      </c>
      <c r="H994">
        <v>-0.18922729087602699</v>
      </c>
      <c r="I994">
        <v>-9.8032246501217308</v>
      </c>
      <c r="J994">
        <v>5.2093666399002503</v>
      </c>
      <c r="M994">
        <v>54.794834177028903</v>
      </c>
      <c r="O994">
        <v>9.7574008763492408</v>
      </c>
      <c r="P994">
        <v>16.351653817458299</v>
      </c>
    </row>
    <row r="995" spans="1:17" hidden="1" x14ac:dyDescent="0.3">
      <c r="A995" t="s">
        <v>2146</v>
      </c>
      <c r="B995" t="s">
        <v>2147</v>
      </c>
      <c r="C995" t="s">
        <v>3150</v>
      </c>
      <c r="D995" t="s">
        <v>1315</v>
      </c>
      <c r="E995">
        <v>2794.21899726743</v>
      </c>
      <c r="F995">
        <v>3161.35</v>
      </c>
      <c r="G995">
        <v>24.132561710424</v>
      </c>
      <c r="H995">
        <v>-2.7760237087332702</v>
      </c>
      <c r="I995">
        <v>42.871788040018302</v>
      </c>
      <c r="J995">
        <v>-1.1227460140559899</v>
      </c>
      <c r="K995">
        <v>3210.4178738898499</v>
      </c>
      <c r="L995">
        <v>2710.23059368949</v>
      </c>
      <c r="M995">
        <v>22.759743113527499</v>
      </c>
      <c r="N995">
        <v>0.48683477883628301</v>
      </c>
      <c r="O995">
        <v>16.135511727584699</v>
      </c>
      <c r="P995">
        <v>56.890818858560799</v>
      </c>
      <c r="Q995">
        <v>0.180872685173534</v>
      </c>
    </row>
    <row r="996" spans="1:17" hidden="1" x14ac:dyDescent="0.3">
      <c r="A996" t="s">
        <v>2148</v>
      </c>
      <c r="B996" t="s">
        <v>2149</v>
      </c>
      <c r="C996" t="s">
        <v>3150</v>
      </c>
      <c r="D996" t="s">
        <v>218</v>
      </c>
      <c r="E996">
        <v>2793.2736192427701</v>
      </c>
      <c r="F996">
        <v>6435.15</v>
      </c>
      <c r="G996">
        <v>122.087973241231</v>
      </c>
      <c r="H996">
        <v>5.1685366842792497</v>
      </c>
      <c r="I996">
        <v>38.836561554245797</v>
      </c>
      <c r="J996">
        <v>-11.011977357366399</v>
      </c>
      <c r="K996">
        <v>6466.7290838511999</v>
      </c>
      <c r="L996">
        <v>5237.2448391221496</v>
      </c>
      <c r="M996">
        <v>38.504838997744102</v>
      </c>
      <c r="N996">
        <v>3.3325826412908799</v>
      </c>
      <c r="O996">
        <v>27.913879241354099</v>
      </c>
      <c r="P996">
        <v>152.101778578704</v>
      </c>
      <c r="Q996">
        <v>0.12871998425697501</v>
      </c>
    </row>
    <row r="997" spans="1:17" x14ac:dyDescent="0.3">
      <c r="A997" t="s">
        <v>2150</v>
      </c>
      <c r="B997" t="s">
        <v>2151</v>
      </c>
      <c r="C997" t="s">
        <v>3148</v>
      </c>
      <c r="D997" t="s">
        <v>139</v>
      </c>
      <c r="E997">
        <v>2791.7709728904201</v>
      </c>
      <c r="F997">
        <v>372.15</v>
      </c>
      <c r="G997">
        <v>-51.219189299621704</v>
      </c>
      <c r="H997">
        <v>-1.8794698141230699</v>
      </c>
      <c r="I997">
        <v>-37.8011755465565</v>
      </c>
      <c r="J997">
        <v>-1.24047512477068</v>
      </c>
      <c r="K997">
        <v>393.136900949552</v>
      </c>
      <c r="L997">
        <v>427.54943615901499</v>
      </c>
      <c r="M997">
        <v>40.692588801940602</v>
      </c>
      <c r="N997">
        <v>0.53504193245145004</v>
      </c>
      <c r="O997">
        <v>57.194679564691597</v>
      </c>
      <c r="P997">
        <v>7.8695652173913002</v>
      </c>
      <c r="Q997">
        <v>1.0693960232090001E-3</v>
      </c>
    </row>
    <row r="998" spans="1:17" hidden="1" x14ac:dyDescent="0.3">
      <c r="A998" t="s">
        <v>2152</v>
      </c>
      <c r="B998" t="s">
        <v>2153</v>
      </c>
      <c r="C998" t="s">
        <v>3150</v>
      </c>
      <c r="D998" t="s">
        <v>202</v>
      </c>
      <c r="E998">
        <v>2779.2196244157499</v>
      </c>
      <c r="F998">
        <v>1841.5</v>
      </c>
      <c r="G998">
        <v>-46.792255476193098</v>
      </c>
      <c r="H998">
        <v>2.24618172852617</v>
      </c>
      <c r="I998">
        <v>-13.540242437918099</v>
      </c>
      <c r="J998">
        <v>1.8341766372687101</v>
      </c>
      <c r="K998">
        <v>1890.64037704577</v>
      </c>
      <c r="L998">
        <v>1978.4179552364101</v>
      </c>
      <c r="M998">
        <v>56.971627851397699</v>
      </c>
      <c r="N998">
        <v>0.716211335962468</v>
      </c>
      <c r="O998">
        <v>33.586749932120497</v>
      </c>
      <c r="P998">
        <v>5.7027236460694901</v>
      </c>
      <c r="Q998">
        <v>1.8245787254505999E-2</v>
      </c>
    </row>
    <row r="999" spans="1:17" hidden="1" x14ac:dyDescent="0.3">
      <c r="A999" t="s">
        <v>2154</v>
      </c>
      <c r="B999" t="s">
        <v>2155</v>
      </c>
      <c r="C999" t="s">
        <v>3150</v>
      </c>
      <c r="D999" t="s">
        <v>75</v>
      </c>
      <c r="E999">
        <v>2778.2676421388201</v>
      </c>
      <c r="F999">
        <v>218.57</v>
      </c>
      <c r="G999">
        <v>40.463999599568503</v>
      </c>
      <c r="H999">
        <v>-7.90792098456971</v>
      </c>
      <c r="I999">
        <v>15.377400558081099</v>
      </c>
      <c r="J999">
        <v>1.37986339003598</v>
      </c>
      <c r="K999">
        <v>229.875047611198</v>
      </c>
      <c r="L999">
        <v>210.09674801444999</v>
      </c>
      <c r="M999">
        <v>42.523779176645398</v>
      </c>
      <c r="N999">
        <v>0.62399149201014803</v>
      </c>
      <c r="O999">
        <v>28.924372054719299</v>
      </c>
      <c r="P999">
        <v>70.358534684333506</v>
      </c>
      <c r="Q999">
        <v>5.0430356332761002E-2</v>
      </c>
    </row>
    <row r="1000" spans="1:17" hidden="1" x14ac:dyDescent="0.3">
      <c r="A1000" t="s">
        <v>2156</v>
      </c>
      <c r="B1000" t="s">
        <v>2157</v>
      </c>
      <c r="C1000" t="s">
        <v>3150</v>
      </c>
      <c r="D1000" t="s">
        <v>125</v>
      </c>
      <c r="E1000">
        <v>2771.0009288074102</v>
      </c>
      <c r="F1000">
        <v>3891.6</v>
      </c>
      <c r="G1000">
        <v>31.533771706917001</v>
      </c>
      <c r="H1000">
        <v>2.5243577567908</v>
      </c>
      <c r="I1000">
        <v>-26.161940661669099</v>
      </c>
      <c r="J1000">
        <v>-1.6391476942079</v>
      </c>
      <c r="K1000">
        <v>3985.28494399074</v>
      </c>
      <c r="L1000">
        <v>3878.2413544342198</v>
      </c>
      <c r="M1000">
        <v>47.472004869462502</v>
      </c>
      <c r="N1000">
        <v>0.37596018026623201</v>
      </c>
      <c r="O1000">
        <v>32.156439510741002</v>
      </c>
      <c r="P1000">
        <v>82.430151884492702</v>
      </c>
      <c r="Q1000">
        <v>0.13877019839246499</v>
      </c>
    </row>
    <row r="1001" spans="1:17" hidden="1" x14ac:dyDescent="0.3">
      <c r="A1001" t="s">
        <v>2158</v>
      </c>
      <c r="B1001" t="s">
        <v>2159</v>
      </c>
      <c r="C1001" t="s">
        <v>3150</v>
      </c>
      <c r="D1001" t="s">
        <v>51</v>
      </c>
      <c r="E1001">
        <v>2739.04101126155</v>
      </c>
      <c r="F1001">
        <v>129.5</v>
      </c>
      <c r="G1001">
        <v>37.293261114459597</v>
      </c>
      <c r="H1001">
        <v>-5.4485945628324997</v>
      </c>
      <c r="I1001">
        <v>7.2866664746536403</v>
      </c>
      <c r="J1001">
        <v>4.8833527360106403</v>
      </c>
      <c r="K1001">
        <v>134.145404916263</v>
      </c>
      <c r="L1001">
        <v>119.48649941446099</v>
      </c>
      <c r="M1001">
        <v>47.612911728443798</v>
      </c>
      <c r="N1001">
        <v>0.724018766923607</v>
      </c>
      <c r="O1001">
        <v>30.733590733590699</v>
      </c>
      <c r="P1001">
        <v>73.825503355704697</v>
      </c>
      <c r="Q1001">
        <v>2.5478935347404998E-2</v>
      </c>
    </row>
    <row r="1002" spans="1:17" hidden="1" x14ac:dyDescent="0.3">
      <c r="A1002" t="s">
        <v>2160</v>
      </c>
      <c r="B1002" t="s">
        <v>2161</v>
      </c>
      <c r="C1002" t="s">
        <v>3150</v>
      </c>
      <c r="D1002" t="s">
        <v>458</v>
      </c>
      <c r="E1002">
        <v>2738.9080713584699</v>
      </c>
      <c r="F1002">
        <v>427.7</v>
      </c>
      <c r="G1002">
        <v>39.537676946178699</v>
      </c>
      <c r="H1002">
        <v>14.326886767479399</v>
      </c>
      <c r="I1002">
        <v>32.734202345549797</v>
      </c>
      <c r="J1002">
        <v>11.644737850606701</v>
      </c>
      <c r="K1002">
        <v>367.45179345331502</v>
      </c>
      <c r="L1002">
        <v>335.66407438122599</v>
      </c>
      <c r="M1002">
        <v>62.541119273918802</v>
      </c>
      <c r="N1002">
        <v>0.865279180738594</v>
      </c>
      <c r="O1002">
        <v>0.771568856675242</v>
      </c>
      <c r="P1002">
        <v>74.928425357873195</v>
      </c>
    </row>
    <row r="1003" spans="1:17" hidden="1" x14ac:dyDescent="0.3">
      <c r="A1003" t="s">
        <v>2162</v>
      </c>
      <c r="B1003" t="s">
        <v>2163</v>
      </c>
      <c r="C1003" t="s">
        <v>3150</v>
      </c>
      <c r="D1003" t="s">
        <v>105</v>
      </c>
      <c r="E1003">
        <v>2729.9377237532899</v>
      </c>
      <c r="F1003">
        <v>491.55</v>
      </c>
      <c r="G1003">
        <v>-24.452016435643099</v>
      </c>
      <c r="H1003">
        <v>3.74036465021622</v>
      </c>
      <c r="I1003">
        <v>-3.9795934829948298</v>
      </c>
      <c r="J1003">
        <v>-2.1539904197715098</v>
      </c>
      <c r="K1003">
        <v>494.819977095007</v>
      </c>
      <c r="M1003">
        <v>51.213892078918398</v>
      </c>
      <c r="N1003">
        <v>0.97752252574811904</v>
      </c>
      <c r="O1003">
        <v>27.657410232936599</v>
      </c>
      <c r="P1003">
        <v>11.919398907103799</v>
      </c>
    </row>
    <row r="1004" spans="1:17" hidden="1" x14ac:dyDescent="0.3">
      <c r="A1004" t="s">
        <v>2164</v>
      </c>
      <c r="B1004" t="s">
        <v>2165</v>
      </c>
      <c r="C1004" t="s">
        <v>3150</v>
      </c>
      <c r="D1004" t="s">
        <v>117</v>
      </c>
      <c r="E1004">
        <v>2725.2790051663801</v>
      </c>
      <c r="F1004">
        <v>540.1</v>
      </c>
      <c r="G1004">
        <v>-53.591657720631503</v>
      </c>
      <c r="H1004">
        <v>0.38536745848526799</v>
      </c>
      <c r="I1004">
        <v>-20.356190422942898</v>
      </c>
      <c r="J1004">
        <v>-3.20237890492439</v>
      </c>
      <c r="K1004">
        <v>564.00107625182102</v>
      </c>
      <c r="L1004">
        <v>611.47584607942395</v>
      </c>
      <c r="M1004">
        <v>44.080457829464301</v>
      </c>
      <c r="N1004">
        <v>1.1790246272690299</v>
      </c>
      <c r="O1004">
        <v>51.795963710423898</v>
      </c>
      <c r="P1004">
        <v>7.8043912175648602</v>
      </c>
      <c r="Q1004">
        <v>1.6967686187764001E-2</v>
      </c>
    </row>
    <row r="1005" spans="1:17" x14ac:dyDescent="0.3">
      <c r="A1005" t="s">
        <v>2166</v>
      </c>
      <c r="B1005" t="s">
        <v>2167</v>
      </c>
      <c r="C1005" t="s">
        <v>3133</v>
      </c>
      <c r="D1005" t="s">
        <v>70</v>
      </c>
      <c r="E1005">
        <v>2721.6129478569001</v>
      </c>
      <c r="F1005">
        <v>210.24</v>
      </c>
      <c r="G1005">
        <v>-0.30168366504310001</v>
      </c>
      <c r="H1005">
        <v>-5.9877572068712199</v>
      </c>
      <c r="I1005">
        <v>-8.2079532367672297</v>
      </c>
      <c r="J1005">
        <v>3.9920526619391401</v>
      </c>
      <c r="K1005">
        <v>224.43288695258201</v>
      </c>
      <c r="L1005">
        <v>214.24468109461799</v>
      </c>
      <c r="M1005">
        <v>48.631229468003603</v>
      </c>
      <c r="N1005">
        <v>0.45934817995204602</v>
      </c>
      <c r="O1005">
        <v>39.626141552511399</v>
      </c>
      <c r="P1005">
        <v>34.124401913875602</v>
      </c>
      <c r="Q1005">
        <v>1.0948974082279E-2</v>
      </c>
    </row>
    <row r="1006" spans="1:17" hidden="1" x14ac:dyDescent="0.3">
      <c r="A1006" t="s">
        <v>2168</v>
      </c>
      <c r="B1006" t="s">
        <v>2169</v>
      </c>
      <c r="C1006" t="s">
        <v>3150</v>
      </c>
      <c r="D1006" t="s">
        <v>139</v>
      </c>
      <c r="E1006">
        <v>2694.1811225169199</v>
      </c>
      <c r="F1006">
        <v>10.39</v>
      </c>
      <c r="G1006">
        <v>279.46025937515498</v>
      </c>
      <c r="H1006">
        <v>-7.6596054421365203</v>
      </c>
      <c r="I1006">
        <v>-16.775939985750799</v>
      </c>
      <c r="J1006">
        <v>4.69845477822604</v>
      </c>
      <c r="K1006">
        <v>10.520321992319801</v>
      </c>
      <c r="L1006">
        <v>9.9026959491485904</v>
      </c>
      <c r="M1006">
        <v>44.3120598414272</v>
      </c>
      <c r="N1006">
        <v>0.62392070368946795</v>
      </c>
      <c r="O1006">
        <v>90.567853705486002</v>
      </c>
      <c r="P1006">
        <v>324.08163265306098</v>
      </c>
      <c r="Q1006">
        <v>0.137166574923031</v>
      </c>
    </row>
    <row r="1007" spans="1:17" hidden="1" x14ac:dyDescent="0.3">
      <c r="A1007" t="s">
        <v>2170</v>
      </c>
      <c r="B1007" t="s">
        <v>2171</v>
      </c>
      <c r="C1007" t="s">
        <v>3150</v>
      </c>
      <c r="D1007" t="s">
        <v>2172</v>
      </c>
      <c r="E1007">
        <v>2685.6743268667901</v>
      </c>
      <c r="F1007">
        <v>1129.5</v>
      </c>
      <c r="G1007">
        <v>1226.04433548268</v>
      </c>
      <c r="H1007">
        <v>3.7137006370518999</v>
      </c>
      <c r="I1007">
        <v>173.102819948068</v>
      </c>
      <c r="J1007">
        <v>13.7958033196904</v>
      </c>
      <c r="K1007">
        <v>922.3386459802</v>
      </c>
      <c r="L1007">
        <v>659.10474836252797</v>
      </c>
      <c r="M1007">
        <v>58.711301775352503</v>
      </c>
      <c r="N1007">
        <v>0.34599282296650702</v>
      </c>
      <c r="O1007">
        <v>1.2173528109783001</v>
      </c>
      <c r="P1007">
        <v>1309.98662505572</v>
      </c>
    </row>
    <row r="1008" spans="1:17" hidden="1" x14ac:dyDescent="0.3">
      <c r="A1008" t="s">
        <v>2173</v>
      </c>
      <c r="B1008" t="s">
        <v>2174</v>
      </c>
      <c r="C1008" t="s">
        <v>3150</v>
      </c>
      <c r="D1008" t="s">
        <v>2175</v>
      </c>
      <c r="E1008">
        <v>2681.1130638323698</v>
      </c>
      <c r="F1008">
        <v>565.65</v>
      </c>
      <c r="G1008">
        <v>98.374825201485507</v>
      </c>
      <c r="H1008">
        <v>20.544713525665799</v>
      </c>
      <c r="I1008">
        <v>33.629549721048903</v>
      </c>
      <c r="J1008">
        <v>5.8233682844371</v>
      </c>
      <c r="K1008">
        <v>494.922441498301</v>
      </c>
      <c r="L1008">
        <v>446.18098984794602</v>
      </c>
      <c r="M1008">
        <v>68.346165264697206</v>
      </c>
      <c r="N1008">
        <v>2.0728403452697601</v>
      </c>
      <c r="O1008">
        <v>9.25483956510209</v>
      </c>
      <c r="P1008">
        <v>153.37066069428801</v>
      </c>
    </row>
    <row r="1009" spans="1:17" hidden="1" x14ac:dyDescent="0.3">
      <c r="A1009" t="s">
        <v>2176</v>
      </c>
      <c r="B1009" t="s">
        <v>2177</v>
      </c>
      <c r="C1009" t="s">
        <v>3150</v>
      </c>
      <c r="D1009" t="s">
        <v>580</v>
      </c>
      <c r="E1009">
        <v>2674.3375852689801</v>
      </c>
      <c r="F1009">
        <v>618.6</v>
      </c>
      <c r="G1009">
        <v>-9.9260201867699092</v>
      </c>
      <c r="H1009">
        <v>6.9027240888874504</v>
      </c>
      <c r="I1009">
        <v>11.534819718556401</v>
      </c>
      <c r="J1009">
        <v>3.0034344308023302</v>
      </c>
      <c r="K1009">
        <v>607.61260546583799</v>
      </c>
      <c r="L1009">
        <v>582.63113037700703</v>
      </c>
      <c r="M1009">
        <v>54.0092136553749</v>
      </c>
      <c r="N1009">
        <v>0.49191788202908898</v>
      </c>
      <c r="O1009">
        <v>13.1587455544778</v>
      </c>
      <c r="P1009">
        <v>35.956043956043899</v>
      </c>
      <c r="Q1009">
        <v>2.7916617104999E-2</v>
      </c>
    </row>
    <row r="1010" spans="1:17" hidden="1" x14ac:dyDescent="0.3">
      <c r="A1010" t="s">
        <v>2178</v>
      </c>
      <c r="B1010" t="s">
        <v>2179</v>
      </c>
      <c r="C1010" t="s">
        <v>3150</v>
      </c>
      <c r="D1010" t="s">
        <v>202</v>
      </c>
      <c r="E1010">
        <v>2667.9908549421998</v>
      </c>
      <c r="F1010">
        <v>1874.15</v>
      </c>
      <c r="G1010">
        <v>31.321587721522501</v>
      </c>
      <c r="H1010">
        <v>-1.99515735131762</v>
      </c>
      <c r="I1010">
        <v>31.715014219737</v>
      </c>
      <c r="J1010">
        <v>-3.3164547864915899</v>
      </c>
      <c r="K1010">
        <v>1941.6469971889101</v>
      </c>
      <c r="L1010">
        <v>1614.7100672905001</v>
      </c>
      <c r="M1010">
        <v>44.750563392995403</v>
      </c>
      <c r="N1010">
        <v>0.42449130398877999</v>
      </c>
      <c r="O1010">
        <v>31.190139529920199</v>
      </c>
      <c r="P1010">
        <v>83.722184099597996</v>
      </c>
      <c r="Q1010">
        <v>0.12502448791026399</v>
      </c>
    </row>
    <row r="1011" spans="1:17" hidden="1" x14ac:dyDescent="0.3">
      <c r="A1011" t="s">
        <v>2180</v>
      </c>
      <c r="B1011" t="s">
        <v>2181</v>
      </c>
      <c r="C1011" t="s">
        <v>3150</v>
      </c>
      <c r="D1011" t="s">
        <v>297</v>
      </c>
      <c r="E1011">
        <v>2663.2583904348198</v>
      </c>
      <c r="F1011">
        <v>2.1800000000000002</v>
      </c>
      <c r="G1011">
        <v>114.23150120522</v>
      </c>
      <c r="H1011">
        <v>-8.2638140677355203</v>
      </c>
      <c r="I1011">
        <v>17.0531305070751</v>
      </c>
      <c r="J1011">
        <v>-1.4633235183837201</v>
      </c>
      <c r="K1011">
        <v>2.3177625967031701</v>
      </c>
      <c r="L1011">
        <v>2.1713204924197198</v>
      </c>
      <c r="M1011">
        <v>37.820377956243803</v>
      </c>
      <c r="N1011">
        <v>0.69915024351058797</v>
      </c>
      <c r="O1011">
        <v>98.623853211009106</v>
      </c>
      <c r="P1011">
        <v>142.222222222222</v>
      </c>
      <c r="Q1011">
        <v>4.3309738372532998E-2</v>
      </c>
    </row>
    <row r="1012" spans="1:17" hidden="1" x14ac:dyDescent="0.3">
      <c r="A1012" t="s">
        <v>2182</v>
      </c>
      <c r="B1012" t="s">
        <v>2183</v>
      </c>
      <c r="C1012" t="s">
        <v>3150</v>
      </c>
      <c r="D1012" t="s">
        <v>820</v>
      </c>
      <c r="E1012">
        <v>2657.3136470723898</v>
      </c>
      <c r="F1012">
        <v>651.6</v>
      </c>
      <c r="G1012">
        <v>-29.241005172491601</v>
      </c>
      <c r="H1012">
        <v>-6.2041790866530704</v>
      </c>
      <c r="I1012">
        <v>-4.0733067958981204</v>
      </c>
      <c r="J1012">
        <v>-6.00088132365806</v>
      </c>
      <c r="K1012">
        <v>702.07939420421701</v>
      </c>
      <c r="L1012">
        <v>702.667987000214</v>
      </c>
      <c r="M1012">
        <v>26.925308940677098</v>
      </c>
      <c r="N1012">
        <v>0.75956304000552599</v>
      </c>
      <c r="O1012">
        <v>33.916513198281102</v>
      </c>
      <c r="P1012">
        <v>16.108339272986399</v>
      </c>
      <c r="Q1012">
        <v>-5.8302733707590003E-2</v>
      </c>
    </row>
    <row r="1013" spans="1:17" hidden="1" x14ac:dyDescent="0.3">
      <c r="A1013" t="s">
        <v>2184</v>
      </c>
      <c r="B1013" t="s">
        <v>2185</v>
      </c>
      <c r="C1013" t="s">
        <v>3150</v>
      </c>
      <c r="D1013" t="s">
        <v>265</v>
      </c>
      <c r="E1013">
        <v>2654.7637414232299</v>
      </c>
      <c r="F1013">
        <v>18283.55</v>
      </c>
      <c r="G1013">
        <v>13.8406270888545</v>
      </c>
      <c r="H1013">
        <v>7.2919751278310097</v>
      </c>
      <c r="I1013">
        <v>23.094814288976401</v>
      </c>
      <c r="J1013">
        <v>3.29157008251067</v>
      </c>
      <c r="K1013">
        <v>17991.804471865398</v>
      </c>
      <c r="L1013">
        <v>16398.944331523198</v>
      </c>
      <c r="M1013">
        <v>51.614438374714801</v>
      </c>
      <c r="N1013">
        <v>0.397631046835066</v>
      </c>
      <c r="O1013">
        <v>14.310404708057201</v>
      </c>
      <c r="P1013">
        <v>45.107539682539603</v>
      </c>
      <c r="Q1013">
        <v>0.143784018297096</v>
      </c>
    </row>
    <row r="1014" spans="1:17" hidden="1" x14ac:dyDescent="0.3">
      <c r="A1014" t="s">
        <v>2186</v>
      </c>
      <c r="B1014" t="s">
        <v>2187</v>
      </c>
      <c r="C1014" t="s">
        <v>3150</v>
      </c>
      <c r="D1014" t="s">
        <v>67</v>
      </c>
      <c r="E1014">
        <v>2651.3118836839899</v>
      </c>
      <c r="F1014">
        <v>1008.9</v>
      </c>
      <c r="G1014">
        <v>280.30551532456002</v>
      </c>
      <c r="H1014">
        <v>-6.3740497104098797</v>
      </c>
      <c r="I1014">
        <v>-40.078458492160898</v>
      </c>
      <c r="J1014">
        <v>-0.52610250334171005</v>
      </c>
      <c r="K1014">
        <v>1042.5176462076399</v>
      </c>
      <c r="L1014">
        <v>963.85665898677803</v>
      </c>
      <c r="M1014">
        <v>28.522745562083301</v>
      </c>
      <c r="N1014">
        <v>0.40743760185971001</v>
      </c>
      <c r="O1014">
        <v>57.399147586480296</v>
      </c>
      <c r="P1014">
        <v>313.48360655737702</v>
      </c>
      <c r="Q1014">
        <v>0.20704818574828901</v>
      </c>
    </row>
    <row r="1015" spans="1:17" hidden="1" x14ac:dyDescent="0.3">
      <c r="A1015" t="s">
        <v>2188</v>
      </c>
      <c r="B1015" t="s">
        <v>2189</v>
      </c>
      <c r="C1015" t="s">
        <v>3150</v>
      </c>
      <c r="D1015" t="s">
        <v>131</v>
      </c>
      <c r="E1015">
        <v>2648.92732765646</v>
      </c>
      <c r="F1015">
        <v>3598.85</v>
      </c>
      <c r="G1015">
        <v>471.06878793014698</v>
      </c>
      <c r="H1015">
        <v>0.233286521278667</v>
      </c>
      <c r="I1015">
        <v>65.030486516362799</v>
      </c>
      <c r="J1015">
        <v>-6.2865331171838799</v>
      </c>
      <c r="K1015">
        <v>3340.1286192084599</v>
      </c>
      <c r="L1015">
        <v>2221.31151839225</v>
      </c>
      <c r="M1015">
        <v>47.045992899118197</v>
      </c>
      <c r="N1015">
        <v>0.59013051472084599</v>
      </c>
      <c r="O1015">
        <v>35.559970546146701</v>
      </c>
      <c r="P1015">
        <v>510.64732332230398</v>
      </c>
      <c r="Q1015">
        <v>0.242331629488094</v>
      </c>
    </row>
    <row r="1016" spans="1:17" hidden="1" x14ac:dyDescent="0.3">
      <c r="A1016" t="s">
        <v>2190</v>
      </c>
      <c r="B1016" t="s">
        <v>2191</v>
      </c>
      <c r="C1016" t="s">
        <v>3150</v>
      </c>
      <c r="D1016" t="s">
        <v>1684</v>
      </c>
      <c r="E1016">
        <v>2644.090741</v>
      </c>
      <c r="F1016">
        <v>68.48</v>
      </c>
      <c r="G1016">
        <v>0.51368881598751404</v>
      </c>
      <c r="H1016">
        <v>11.091583106677399</v>
      </c>
      <c r="I1016">
        <v>1.5610265613235199</v>
      </c>
      <c r="J1016">
        <v>1.3075080549315801</v>
      </c>
      <c r="K1016">
        <v>65.5123091720791</v>
      </c>
      <c r="L1016">
        <v>61.517054535053497</v>
      </c>
      <c r="M1016">
        <v>53.860821394049402</v>
      </c>
      <c r="N1016">
        <v>1.09629796680189</v>
      </c>
      <c r="O1016">
        <v>3.3878504672897098</v>
      </c>
      <c r="P1016">
        <v>30.761886576284098</v>
      </c>
      <c r="Q1016">
        <v>-2.7484158448541001E-2</v>
      </c>
    </row>
    <row r="1017" spans="1:17" hidden="1" x14ac:dyDescent="0.3">
      <c r="A1017" t="s">
        <v>2192</v>
      </c>
      <c r="B1017" t="s">
        <v>2193</v>
      </c>
      <c r="C1017" t="s">
        <v>3150</v>
      </c>
      <c r="D1017" t="s">
        <v>21</v>
      </c>
      <c r="E1017">
        <v>2638.5518244684499</v>
      </c>
      <c r="F1017">
        <v>598.5</v>
      </c>
      <c r="G1017">
        <v>98.071601929173795</v>
      </c>
      <c r="H1017">
        <v>53.0222765651651</v>
      </c>
      <c r="I1017">
        <v>30.512144740074501</v>
      </c>
      <c r="J1017">
        <v>20.042625103961399</v>
      </c>
      <c r="K1017">
        <v>439.36055602826599</v>
      </c>
      <c r="L1017">
        <v>393.38255321546501</v>
      </c>
      <c r="M1017">
        <v>66.802142804470904</v>
      </c>
      <c r="N1017">
        <v>1.4343783699084101</v>
      </c>
      <c r="O1017">
        <v>15.413533834586399</v>
      </c>
      <c r="P1017">
        <v>130.192307692307</v>
      </c>
      <c r="Q1017">
        <v>0.140401233401037</v>
      </c>
    </row>
    <row r="1018" spans="1:17" hidden="1" x14ac:dyDescent="0.3">
      <c r="A1018" t="s">
        <v>2194</v>
      </c>
      <c r="B1018" t="s">
        <v>2195</v>
      </c>
      <c r="C1018" t="s">
        <v>3150</v>
      </c>
      <c r="D1018" t="s">
        <v>139</v>
      </c>
      <c r="E1018">
        <v>2637.8694332188402</v>
      </c>
      <c r="F1018">
        <v>144.83000000000001</v>
      </c>
      <c r="G1018">
        <v>-40.670089158808103</v>
      </c>
      <c r="H1018">
        <v>-1.38647890757208</v>
      </c>
      <c r="I1018">
        <v>-20.197666206159699</v>
      </c>
      <c r="J1018">
        <v>2.5868519783965298</v>
      </c>
      <c r="M1018">
        <v>41.016325045261397</v>
      </c>
      <c r="O1018">
        <v>31.188289718980801</v>
      </c>
      <c r="P1018">
        <v>10.5572519083969</v>
      </c>
    </row>
    <row r="1019" spans="1:17" hidden="1" x14ac:dyDescent="0.3">
      <c r="A1019" t="s">
        <v>2196</v>
      </c>
      <c r="B1019" t="s">
        <v>2197</v>
      </c>
      <c r="C1019" t="s">
        <v>3150</v>
      </c>
      <c r="D1019" t="s">
        <v>51</v>
      </c>
      <c r="E1019">
        <v>2634.6532627810602</v>
      </c>
      <c r="F1019">
        <v>1082.8499999999999</v>
      </c>
      <c r="G1019">
        <v>38.039637768646699</v>
      </c>
      <c r="H1019">
        <v>-5.07687307627495E-2</v>
      </c>
      <c r="I1019">
        <v>-3.3129379142307598</v>
      </c>
      <c r="J1019">
        <v>-0.35091244268544097</v>
      </c>
      <c r="K1019">
        <v>1082.2771281616499</v>
      </c>
      <c r="L1019">
        <v>1028.40561251234</v>
      </c>
      <c r="M1019">
        <v>45.973509210904197</v>
      </c>
      <c r="N1019">
        <v>0.60253596071300597</v>
      </c>
      <c r="O1019">
        <v>15.251419864247101</v>
      </c>
      <c r="P1019">
        <v>68.6682242990654</v>
      </c>
      <c r="Q1019">
        <v>2.0354495959955001E-2</v>
      </c>
    </row>
    <row r="1020" spans="1:17" hidden="1" x14ac:dyDescent="0.3">
      <c r="A1020" t="s">
        <v>2198</v>
      </c>
      <c r="B1020" t="s">
        <v>2199</v>
      </c>
      <c r="C1020" t="s">
        <v>3150</v>
      </c>
      <c r="D1020" t="s">
        <v>244</v>
      </c>
      <c r="E1020">
        <v>2626.2064081826802</v>
      </c>
      <c r="F1020">
        <v>614.35</v>
      </c>
      <c r="G1020">
        <v>113.73660536505599</v>
      </c>
      <c r="H1020">
        <v>-2.7900312724992999</v>
      </c>
      <c r="I1020">
        <v>48.190737545835297</v>
      </c>
      <c r="J1020">
        <v>3.3151443905189599</v>
      </c>
      <c r="K1020">
        <v>604.01704418885004</v>
      </c>
      <c r="L1020">
        <v>460.39720056102402</v>
      </c>
      <c r="M1020">
        <v>36.576010945605802</v>
      </c>
      <c r="N1020">
        <v>0.422593134145472</v>
      </c>
      <c r="O1020">
        <v>23.349881989094101</v>
      </c>
      <c r="P1020">
        <v>150.04070004069999</v>
      </c>
      <c r="Q1020">
        <v>0.18694352636180001</v>
      </c>
    </row>
    <row r="1021" spans="1:17" hidden="1" x14ac:dyDescent="0.3">
      <c r="A1021" t="s">
        <v>2200</v>
      </c>
      <c r="B1021" t="s">
        <v>2201</v>
      </c>
      <c r="C1021" t="s">
        <v>3150</v>
      </c>
      <c r="D1021" t="s">
        <v>117</v>
      </c>
      <c r="E1021">
        <v>2625.4602320981298</v>
      </c>
      <c r="F1021">
        <v>196.68</v>
      </c>
      <c r="G1021">
        <v>63.0534751947514</v>
      </c>
      <c r="H1021">
        <v>16.071972765797199</v>
      </c>
      <c r="I1021">
        <v>36.411449465833101</v>
      </c>
      <c r="J1021">
        <v>-0.160282499996171</v>
      </c>
      <c r="K1021">
        <v>181.984757277748</v>
      </c>
      <c r="L1021">
        <v>158.86146768495399</v>
      </c>
      <c r="M1021">
        <v>48.352741309789302</v>
      </c>
      <c r="N1021">
        <v>2.0318984743153998</v>
      </c>
      <c r="O1021">
        <v>9.3146227374415194</v>
      </c>
      <c r="P1021">
        <v>95.022310361923601</v>
      </c>
      <c r="Q1021">
        <v>0.18760447880894501</v>
      </c>
    </row>
    <row r="1022" spans="1:17" hidden="1" x14ac:dyDescent="0.3">
      <c r="A1022" t="s">
        <v>2202</v>
      </c>
      <c r="B1022" t="s">
        <v>2203</v>
      </c>
      <c r="C1022" t="s">
        <v>3150</v>
      </c>
      <c r="D1022" t="s">
        <v>967</v>
      </c>
      <c r="E1022">
        <v>2615.62550024656</v>
      </c>
      <c r="F1022">
        <v>407.35</v>
      </c>
      <c r="G1022">
        <v>-1.2877661180904401</v>
      </c>
      <c r="H1022">
        <v>8.1317381641381594</v>
      </c>
      <c r="I1022">
        <v>7.5523234045731096</v>
      </c>
      <c r="J1022">
        <v>3.14440991441497</v>
      </c>
      <c r="K1022">
        <v>388.60261150687103</v>
      </c>
      <c r="M1022">
        <v>63.806425761896399</v>
      </c>
      <c r="N1022">
        <v>1.0256722234764299</v>
      </c>
      <c r="O1022">
        <v>16.5827912114888</v>
      </c>
      <c r="P1022">
        <v>44.347980155917803</v>
      </c>
    </row>
    <row r="1023" spans="1:17" hidden="1" x14ac:dyDescent="0.3">
      <c r="A1023" t="s">
        <v>2204</v>
      </c>
      <c r="B1023" t="s">
        <v>2205</v>
      </c>
      <c r="C1023" t="s">
        <v>3150</v>
      </c>
      <c r="D1023" t="s">
        <v>409</v>
      </c>
      <c r="E1023">
        <v>2613.6278937582401</v>
      </c>
      <c r="F1023">
        <v>1560</v>
      </c>
      <c r="G1023">
        <v>202.58779137969199</v>
      </c>
      <c r="H1023">
        <v>7.1102760203822504</v>
      </c>
      <c r="I1023">
        <v>68.196953118345306</v>
      </c>
      <c r="J1023">
        <v>3.0353487171591098</v>
      </c>
      <c r="K1023">
        <v>1587.17229825761</v>
      </c>
      <c r="L1023">
        <v>1312.57696104667</v>
      </c>
      <c r="M1023">
        <v>41.697171302504003</v>
      </c>
      <c r="N1023">
        <v>0.86203293691830796</v>
      </c>
      <c r="O1023">
        <v>39.692307692307601</v>
      </c>
      <c r="P1023">
        <v>246.666666666666</v>
      </c>
      <c r="Q1023">
        <v>0.248082571198044</v>
      </c>
    </row>
    <row r="1024" spans="1:17" hidden="1" x14ac:dyDescent="0.3">
      <c r="A1024" t="s">
        <v>2206</v>
      </c>
      <c r="B1024" t="s">
        <v>2207</v>
      </c>
      <c r="C1024" t="s">
        <v>3150</v>
      </c>
      <c r="D1024" t="s">
        <v>191</v>
      </c>
      <c r="E1024">
        <v>2613.06100521998</v>
      </c>
      <c r="F1024">
        <v>1807.85</v>
      </c>
      <c r="G1024">
        <v>4.1185997473666296</v>
      </c>
      <c r="H1024">
        <v>4.3181931243016898</v>
      </c>
      <c r="I1024">
        <v>-23.4498472749837</v>
      </c>
      <c r="J1024">
        <v>4.4279029062379998</v>
      </c>
      <c r="K1024">
        <v>1867.9024133881501</v>
      </c>
      <c r="L1024">
        <v>1851.34671390926</v>
      </c>
      <c r="M1024">
        <v>62.773679806587602</v>
      </c>
      <c r="N1024">
        <v>0.68744883614313101</v>
      </c>
      <c r="O1024">
        <v>37.179522637386903</v>
      </c>
      <c r="P1024">
        <v>46.521051991733103</v>
      </c>
      <c r="Q1024">
        <v>9.7659003647267997E-2</v>
      </c>
    </row>
    <row r="1025" spans="1:17" x14ac:dyDescent="0.3">
      <c r="A1025" t="s">
        <v>2208</v>
      </c>
      <c r="B1025" t="s">
        <v>2209</v>
      </c>
      <c r="C1025" t="s">
        <v>3133</v>
      </c>
      <c r="D1025" t="s">
        <v>451</v>
      </c>
      <c r="E1025">
        <v>2585.9120355271798</v>
      </c>
      <c r="F1025">
        <v>78.77</v>
      </c>
      <c r="G1025">
        <v>-29.896075936055301</v>
      </c>
      <c r="H1025">
        <v>-4.73146867018637</v>
      </c>
      <c r="I1025">
        <v>-19.703359379849498</v>
      </c>
      <c r="J1025">
        <v>-2.8076293129907399</v>
      </c>
      <c r="K1025">
        <v>83.226204851244901</v>
      </c>
      <c r="L1025">
        <v>85.326561587095398</v>
      </c>
      <c r="M1025">
        <v>44.660214873036701</v>
      </c>
      <c r="N1025">
        <v>0.47335597754578301</v>
      </c>
      <c r="O1025">
        <v>52.342262282594902</v>
      </c>
      <c r="P1025">
        <v>25.931254996003101</v>
      </c>
      <c r="Q1025">
        <v>-2.4964765826275E-2</v>
      </c>
    </row>
    <row r="1026" spans="1:17" hidden="1" x14ac:dyDescent="0.3">
      <c r="A1026" t="s">
        <v>2210</v>
      </c>
      <c r="B1026" t="s">
        <v>2211</v>
      </c>
      <c r="C1026" t="s">
        <v>3150</v>
      </c>
      <c r="D1026" t="s">
        <v>1337</v>
      </c>
      <c r="E1026">
        <v>2580.8388</v>
      </c>
      <c r="F1026">
        <v>1000</v>
      </c>
      <c r="G1026">
        <v>-27.9907210170018</v>
      </c>
      <c r="H1026">
        <v>5.7867727191240697</v>
      </c>
      <c r="I1026">
        <v>-7.5172980543533399</v>
      </c>
      <c r="J1026">
        <v>-0.50994255600267702</v>
      </c>
      <c r="K1026">
        <v>999.99544002259097</v>
      </c>
      <c r="L1026">
        <v>999.99615768767103</v>
      </c>
      <c r="M1026">
        <v>55.379180563809697</v>
      </c>
      <c r="N1026">
        <v>0.82428987974339096</v>
      </c>
      <c r="O1026">
        <v>3</v>
      </c>
      <c r="P1026">
        <v>3.0927835051546202</v>
      </c>
      <c r="Q1026">
        <v>-0.101916752053546</v>
      </c>
    </row>
    <row r="1027" spans="1:17" x14ac:dyDescent="0.3">
      <c r="A1027" t="s">
        <v>2212</v>
      </c>
      <c r="B1027" t="s">
        <v>2213</v>
      </c>
      <c r="C1027" t="s">
        <v>3147</v>
      </c>
      <c r="D1027" t="s">
        <v>580</v>
      </c>
      <c r="E1027">
        <v>2567.4349169636198</v>
      </c>
      <c r="F1027">
        <v>178.87</v>
      </c>
      <c r="G1027">
        <v>-52.246490654943699</v>
      </c>
      <c r="H1027">
        <v>5.3743441376953998</v>
      </c>
      <c r="I1027">
        <v>-16.882372044591499</v>
      </c>
      <c r="J1027">
        <v>5.1132998582396398</v>
      </c>
      <c r="K1027">
        <v>172.580675572291</v>
      </c>
      <c r="L1027">
        <v>197.59566728097701</v>
      </c>
      <c r="M1027">
        <v>59.1078490199043</v>
      </c>
      <c r="N1027">
        <v>0.48716920839396799</v>
      </c>
      <c r="O1027">
        <v>74.428355789120502</v>
      </c>
      <c r="P1027">
        <v>24.284324624791498</v>
      </c>
    </row>
    <row r="1028" spans="1:17" hidden="1" x14ac:dyDescent="0.3">
      <c r="A1028" t="s">
        <v>2214</v>
      </c>
      <c r="B1028" t="s">
        <v>2215</v>
      </c>
      <c r="C1028" t="s">
        <v>3150</v>
      </c>
      <c r="D1028" t="s">
        <v>307</v>
      </c>
      <c r="E1028">
        <v>2561.42814866047</v>
      </c>
      <c r="F1028">
        <v>800.1</v>
      </c>
      <c r="G1028">
        <v>29.7577016959319</v>
      </c>
      <c r="H1028">
        <v>-7.74055482322765</v>
      </c>
      <c r="I1028">
        <v>68.870590824535398</v>
      </c>
      <c r="J1028">
        <v>-12.0840659974424</v>
      </c>
      <c r="K1028">
        <v>826.97187830975304</v>
      </c>
      <c r="L1028">
        <v>663.522421079727</v>
      </c>
      <c r="M1028">
        <v>22.453430657636201</v>
      </c>
      <c r="N1028">
        <v>0.68809062622111605</v>
      </c>
      <c r="O1028">
        <v>20.9223847019122</v>
      </c>
      <c r="P1028">
        <v>95.384615384615401</v>
      </c>
      <c r="Q1028">
        <v>-4.9259152448564998E-2</v>
      </c>
    </row>
    <row r="1029" spans="1:17" hidden="1" x14ac:dyDescent="0.3">
      <c r="A1029" t="s">
        <v>2216</v>
      </c>
      <c r="B1029" t="s">
        <v>2217</v>
      </c>
      <c r="C1029" t="s">
        <v>3150</v>
      </c>
      <c r="D1029" t="s">
        <v>580</v>
      </c>
      <c r="E1029">
        <v>2559.15058212549</v>
      </c>
      <c r="F1029">
        <v>1879.95</v>
      </c>
      <c r="G1029">
        <v>214.351535197147</v>
      </c>
      <c r="H1029">
        <v>-0.95190829931439902</v>
      </c>
      <c r="I1029">
        <v>19.282592263449001</v>
      </c>
      <c r="J1029">
        <v>10.438708866994901</v>
      </c>
      <c r="K1029">
        <v>1800.1604930782601</v>
      </c>
      <c r="L1029">
        <v>1578.2227199666299</v>
      </c>
      <c r="M1029">
        <v>53.637494223070902</v>
      </c>
      <c r="N1029">
        <v>0.67346867526435095</v>
      </c>
      <c r="O1029">
        <v>19.439346791138</v>
      </c>
      <c r="P1029">
        <v>275.23952095808301</v>
      </c>
      <c r="Q1029">
        <v>0.25697295581927299</v>
      </c>
    </row>
    <row r="1030" spans="1:17" hidden="1" x14ac:dyDescent="0.3">
      <c r="A1030" t="s">
        <v>2218</v>
      </c>
      <c r="B1030" t="s">
        <v>2219</v>
      </c>
      <c r="C1030" t="s">
        <v>3150</v>
      </c>
      <c r="D1030" t="s">
        <v>982</v>
      </c>
      <c r="E1030">
        <v>2551.8372944011298</v>
      </c>
      <c r="F1030">
        <v>981.45</v>
      </c>
      <c r="G1030">
        <v>331.97412959811197</v>
      </c>
      <c r="H1030">
        <v>4.6456253980554498</v>
      </c>
      <c r="I1030">
        <v>170.90723385054</v>
      </c>
      <c r="J1030">
        <v>10.817315586479801</v>
      </c>
      <c r="K1030">
        <v>930.003918473353</v>
      </c>
      <c r="L1030">
        <v>638.906131846721</v>
      </c>
      <c r="M1030">
        <v>48.618562772475698</v>
      </c>
      <c r="N1030">
        <v>0.58497024715373902</v>
      </c>
      <c r="O1030">
        <v>21.2491721432574</v>
      </c>
      <c r="P1030">
        <v>413.24356124983598</v>
      </c>
    </row>
    <row r="1031" spans="1:17" x14ac:dyDescent="0.3">
      <c r="A1031" t="s">
        <v>2220</v>
      </c>
      <c r="B1031" t="s">
        <v>2221</v>
      </c>
      <c r="C1031" t="s">
        <v>3137</v>
      </c>
      <c r="D1031" t="s">
        <v>373</v>
      </c>
      <c r="E1031">
        <v>2550.7104585357201</v>
      </c>
      <c r="F1031">
        <v>1843.4</v>
      </c>
      <c r="G1031">
        <v>-34.009227733971301</v>
      </c>
      <c r="H1031">
        <v>-2.8393534260929698</v>
      </c>
      <c r="I1031">
        <v>-6.2103182885785397</v>
      </c>
      <c r="J1031">
        <v>6.7152267649622797</v>
      </c>
      <c r="K1031">
        <v>1957.14310659694</v>
      </c>
      <c r="L1031">
        <v>1958.26210743464</v>
      </c>
      <c r="M1031">
        <v>49.929314606097599</v>
      </c>
      <c r="N1031">
        <v>0.43679655946326101</v>
      </c>
      <c r="O1031">
        <v>38.871107735705699</v>
      </c>
      <c r="P1031">
        <v>20.404964075767399</v>
      </c>
      <c r="Q1031">
        <v>-6.9913622163917999E-2</v>
      </c>
    </row>
    <row r="1032" spans="1:17" hidden="1" x14ac:dyDescent="0.3">
      <c r="A1032" t="s">
        <v>2222</v>
      </c>
      <c r="B1032" t="s">
        <v>2223</v>
      </c>
      <c r="C1032" t="s">
        <v>3150</v>
      </c>
      <c r="D1032" t="s">
        <v>136</v>
      </c>
      <c r="E1032">
        <v>2549.63309076921</v>
      </c>
      <c r="F1032">
        <v>458.05</v>
      </c>
      <c r="G1032">
        <v>-36.307374339659901</v>
      </c>
      <c r="H1032">
        <v>-2.7799643426688498</v>
      </c>
      <c r="I1032">
        <v>-9.9570627075909304</v>
      </c>
      <c r="J1032">
        <v>1.6138766574926</v>
      </c>
      <c r="K1032">
        <v>462.31957810569401</v>
      </c>
      <c r="L1032">
        <v>450.60654468575598</v>
      </c>
      <c r="M1032">
        <v>30.626714933996102</v>
      </c>
      <c r="N1032">
        <v>0.52085289649924105</v>
      </c>
      <c r="O1032">
        <v>25.750463923152498</v>
      </c>
      <c r="P1032">
        <v>40.938461538461503</v>
      </c>
      <c r="Q1032">
        <v>0.21485180151681299</v>
      </c>
    </row>
    <row r="1033" spans="1:17" hidden="1" x14ac:dyDescent="0.3">
      <c r="A1033" t="s">
        <v>2224</v>
      </c>
      <c r="B1033" t="s">
        <v>2225</v>
      </c>
      <c r="C1033" t="s">
        <v>3150</v>
      </c>
      <c r="D1033" t="s">
        <v>284</v>
      </c>
      <c r="E1033">
        <v>2548.6695846109701</v>
      </c>
      <c r="F1033">
        <v>103.3</v>
      </c>
      <c r="G1033">
        <v>10.9467369520634</v>
      </c>
      <c r="H1033">
        <v>5.1710592449161501</v>
      </c>
      <c r="I1033">
        <v>12.737813693504499</v>
      </c>
      <c r="J1033">
        <v>-1.4595591667932899</v>
      </c>
      <c r="K1033">
        <v>100.594801543023</v>
      </c>
      <c r="L1033">
        <v>92.118318188446906</v>
      </c>
      <c r="M1033">
        <v>50.769993816165801</v>
      </c>
      <c r="N1033">
        <v>0.8053327490662</v>
      </c>
      <c r="O1033">
        <v>12.245885769603101</v>
      </c>
      <c r="P1033">
        <v>44.677871148459303</v>
      </c>
      <c r="Q1033">
        <v>-1.5852001352154001E-2</v>
      </c>
    </row>
    <row r="1034" spans="1:17" hidden="1" x14ac:dyDescent="0.3">
      <c r="A1034" t="s">
        <v>2226</v>
      </c>
      <c r="B1034" t="s">
        <v>2227</v>
      </c>
      <c r="C1034" t="s">
        <v>3150</v>
      </c>
      <c r="D1034" t="s">
        <v>1609</v>
      </c>
      <c r="E1034">
        <v>2545.741766436</v>
      </c>
      <c r="F1034">
        <v>347.1</v>
      </c>
      <c r="G1034">
        <v>-41.215721017001798</v>
      </c>
      <c r="H1034">
        <v>-4.7177678101521803</v>
      </c>
      <c r="I1034">
        <v>-20.7432980643534</v>
      </c>
      <c r="J1034">
        <v>1.6903152956324501</v>
      </c>
      <c r="M1034">
        <v>47.2272272255084</v>
      </c>
      <c r="O1034">
        <v>24.214923653125801</v>
      </c>
      <c r="P1034">
        <v>9.4607379375591201</v>
      </c>
    </row>
    <row r="1035" spans="1:17" hidden="1" x14ac:dyDescent="0.3">
      <c r="A1035" t="s">
        <v>2228</v>
      </c>
      <c r="B1035" t="s">
        <v>2229</v>
      </c>
      <c r="C1035" t="s">
        <v>3150</v>
      </c>
      <c r="D1035" t="s">
        <v>373</v>
      </c>
      <c r="E1035">
        <v>2542.4225765353399</v>
      </c>
      <c r="F1035">
        <v>1086.75</v>
      </c>
      <c r="G1035">
        <v>3.2751323469310401</v>
      </c>
      <c r="H1035">
        <v>7.23822282579619</v>
      </c>
      <c r="I1035">
        <v>14.042104620210299</v>
      </c>
      <c r="J1035">
        <v>2.4765852305746199</v>
      </c>
      <c r="K1035">
        <v>999.25166474565503</v>
      </c>
      <c r="L1035">
        <v>947.78299805090796</v>
      </c>
      <c r="M1035">
        <v>42.5904080313978</v>
      </c>
      <c r="N1035">
        <v>0.21997425681785199</v>
      </c>
      <c r="O1035">
        <v>33.425350816655097</v>
      </c>
      <c r="P1035">
        <v>45.540377661711503</v>
      </c>
      <c r="Q1035">
        <v>3.3094912237816999E-2</v>
      </c>
    </row>
    <row r="1036" spans="1:17" hidden="1" x14ac:dyDescent="0.3">
      <c r="A1036" t="s">
        <v>2230</v>
      </c>
      <c r="B1036" t="s">
        <v>2231</v>
      </c>
      <c r="C1036" t="s">
        <v>3150</v>
      </c>
      <c r="D1036" t="s">
        <v>277</v>
      </c>
      <c r="E1036">
        <v>2536.23458831365</v>
      </c>
      <c r="F1036">
        <v>1706.5</v>
      </c>
      <c r="G1036">
        <v>21.5448555690479</v>
      </c>
      <c r="H1036">
        <v>18.869947793299001</v>
      </c>
      <c r="I1036">
        <v>3.9338784043138801</v>
      </c>
      <c r="J1036">
        <v>0.100165216634576</v>
      </c>
      <c r="K1036">
        <v>1617.7864801590399</v>
      </c>
      <c r="L1036">
        <v>1531.9647692682499</v>
      </c>
      <c r="M1036">
        <v>53.556194499021501</v>
      </c>
      <c r="N1036">
        <v>1.4772637746894599</v>
      </c>
      <c r="O1036">
        <v>14.5736888368004</v>
      </c>
      <c r="P1036">
        <v>50.617828773168497</v>
      </c>
      <c r="Q1036">
        <v>2.1842625617734999E-2</v>
      </c>
    </row>
    <row r="1037" spans="1:17" hidden="1" x14ac:dyDescent="0.3">
      <c r="A1037" t="s">
        <v>2232</v>
      </c>
      <c r="B1037" t="s">
        <v>2233</v>
      </c>
      <c r="C1037" t="s">
        <v>3150</v>
      </c>
      <c r="D1037" t="s">
        <v>247</v>
      </c>
      <c r="E1037">
        <v>2532.9737543180199</v>
      </c>
      <c r="F1037">
        <v>239.5</v>
      </c>
      <c r="G1037">
        <v>-42.240631507513797</v>
      </c>
      <c r="H1037">
        <v>-9.8721455197637198</v>
      </c>
      <c r="I1037">
        <v>-19.483010433403201</v>
      </c>
      <c r="J1037">
        <v>-5.36492041091718</v>
      </c>
      <c r="K1037">
        <v>263.21468761426598</v>
      </c>
      <c r="L1037">
        <v>266.26928021878098</v>
      </c>
      <c r="M1037">
        <v>39.778632632349897</v>
      </c>
      <c r="N1037">
        <v>1.0902451363714201</v>
      </c>
      <c r="O1037">
        <v>41.753653444676402</v>
      </c>
      <c r="P1037">
        <v>13.8578559543617</v>
      </c>
      <c r="Q1037">
        <v>4.4355593401192002E-2</v>
      </c>
    </row>
    <row r="1038" spans="1:17" hidden="1" x14ac:dyDescent="0.3">
      <c r="A1038" t="s">
        <v>2234</v>
      </c>
      <c r="B1038" t="s">
        <v>2235</v>
      </c>
      <c r="C1038" t="s">
        <v>3150</v>
      </c>
      <c r="D1038" t="s">
        <v>265</v>
      </c>
      <c r="E1038">
        <v>2525.93448707782</v>
      </c>
      <c r="F1038">
        <v>391.6</v>
      </c>
      <c r="G1038">
        <v>-52.603292005547303</v>
      </c>
      <c r="H1038">
        <v>-2.42355268770141</v>
      </c>
      <c r="I1038">
        <v>-20.6794023996456</v>
      </c>
      <c r="J1038">
        <v>0.886317707969832</v>
      </c>
      <c r="K1038">
        <v>391.86404066788401</v>
      </c>
      <c r="L1038">
        <v>445.45883843406801</v>
      </c>
      <c r="M1038">
        <v>48.419221508873903</v>
      </c>
      <c r="N1038">
        <v>0.62746051993347496</v>
      </c>
      <c r="O1038">
        <v>47.5485188968334</v>
      </c>
      <c r="P1038">
        <v>11.8857142857143</v>
      </c>
      <c r="Q1038">
        <v>-0.20467965549331099</v>
      </c>
    </row>
    <row r="1039" spans="1:17" x14ac:dyDescent="0.3">
      <c r="A1039" t="s">
        <v>2236</v>
      </c>
      <c r="B1039" t="s">
        <v>2237</v>
      </c>
      <c r="C1039" t="s">
        <v>3145</v>
      </c>
      <c r="D1039" t="s">
        <v>1276</v>
      </c>
      <c r="E1039">
        <v>2513.0050225273399</v>
      </c>
      <c r="F1039">
        <v>305.39999999999998</v>
      </c>
      <c r="G1039">
        <v>-63.210694062059403</v>
      </c>
      <c r="H1039">
        <v>2.0887511190033101</v>
      </c>
      <c r="I1039">
        <v>-16.7638040416984</v>
      </c>
      <c r="J1039">
        <v>-4.1968400019002097</v>
      </c>
      <c r="K1039">
        <v>322.86460030341101</v>
      </c>
      <c r="L1039">
        <v>373.22645844143102</v>
      </c>
      <c r="M1039">
        <v>46.953214091808803</v>
      </c>
      <c r="N1039">
        <v>1.1194909317956001</v>
      </c>
      <c r="O1039">
        <v>73.225248726092303</v>
      </c>
      <c r="P1039">
        <v>13.8750126920095</v>
      </c>
      <c r="Q1039">
        <v>-5.2495459801220001E-2</v>
      </c>
    </row>
    <row r="1040" spans="1:17" hidden="1" x14ac:dyDescent="0.3">
      <c r="A1040" t="s">
        <v>2238</v>
      </c>
      <c r="B1040" t="s">
        <v>2239</v>
      </c>
      <c r="C1040" t="s">
        <v>3150</v>
      </c>
      <c r="D1040" t="s">
        <v>149</v>
      </c>
      <c r="E1040">
        <v>2511.8760055049102</v>
      </c>
      <c r="F1040">
        <v>1408.45</v>
      </c>
      <c r="G1040">
        <v>408.561659935379</v>
      </c>
      <c r="H1040">
        <v>3.8553255835029598</v>
      </c>
      <c r="I1040">
        <v>48.585885920129797</v>
      </c>
      <c r="J1040">
        <v>21.637123732339699</v>
      </c>
      <c r="K1040">
        <v>1300.16238003076</v>
      </c>
      <c r="M1040">
        <v>59.6588234985743</v>
      </c>
      <c r="N1040">
        <v>1.11895622669604</v>
      </c>
      <c r="O1040">
        <v>11.3990556995278</v>
      </c>
      <c r="P1040">
        <v>508.796196239464</v>
      </c>
    </row>
    <row r="1041" spans="1:17" hidden="1" x14ac:dyDescent="0.3">
      <c r="A1041" t="s">
        <v>2240</v>
      </c>
      <c r="B1041" t="s">
        <v>2241</v>
      </c>
      <c r="C1041" t="s">
        <v>3150</v>
      </c>
      <c r="D1041" t="s">
        <v>400</v>
      </c>
      <c r="E1041">
        <v>2501.8484983456501</v>
      </c>
      <c r="F1041">
        <v>868.6</v>
      </c>
      <c r="G1041">
        <v>41.923206995517702</v>
      </c>
      <c r="H1041">
        <v>2.6326195559708201</v>
      </c>
      <c r="I1041">
        <v>42.266147529714502</v>
      </c>
      <c r="J1041">
        <v>7.2652338861558698</v>
      </c>
      <c r="K1041">
        <v>839.06069237795202</v>
      </c>
      <c r="L1041">
        <v>731.10759315819405</v>
      </c>
      <c r="M1041">
        <v>55.156600242568302</v>
      </c>
      <c r="N1041">
        <v>0.38098339088857403</v>
      </c>
      <c r="O1041">
        <v>24.827308312226499</v>
      </c>
      <c r="P1041">
        <v>86.554982817869401</v>
      </c>
      <c r="Q1041">
        <v>6.2359428398967999E-2</v>
      </c>
    </row>
    <row r="1042" spans="1:17" x14ac:dyDescent="0.3">
      <c r="A1042" t="s">
        <v>2242</v>
      </c>
      <c r="B1042" t="s">
        <v>2243</v>
      </c>
      <c r="C1042" t="s">
        <v>3141</v>
      </c>
      <c r="D1042" t="s">
        <v>265</v>
      </c>
      <c r="E1042">
        <v>2499.55350207525</v>
      </c>
      <c r="F1042">
        <v>274.8</v>
      </c>
      <c r="G1042">
        <v>-19.1374827519988</v>
      </c>
      <c r="H1042">
        <v>-8.5307860020535706</v>
      </c>
      <c r="I1042">
        <v>-21.5761557656826</v>
      </c>
      <c r="J1042">
        <v>0.21143150662509</v>
      </c>
      <c r="K1042">
        <v>288.82430530200901</v>
      </c>
      <c r="L1042">
        <v>300.48831347099502</v>
      </c>
      <c r="M1042">
        <v>34.758849391948303</v>
      </c>
      <c r="N1042">
        <v>1.0236131541234501</v>
      </c>
      <c r="O1042">
        <v>46.1244541484716</v>
      </c>
      <c r="P1042">
        <v>13.272877164056</v>
      </c>
      <c r="Q1042">
        <v>6.9483832533936002E-2</v>
      </c>
    </row>
    <row r="1043" spans="1:17" x14ac:dyDescent="0.3">
      <c r="A1043" t="s">
        <v>2244</v>
      </c>
      <c r="B1043" t="s">
        <v>2245</v>
      </c>
      <c r="C1043" t="s">
        <v>3141</v>
      </c>
      <c r="D1043" t="s">
        <v>1609</v>
      </c>
      <c r="E1043">
        <v>2492.9303323860399</v>
      </c>
      <c r="F1043">
        <v>620.95000000000005</v>
      </c>
      <c r="G1043">
        <v>-39.137605183847299</v>
      </c>
      <c r="H1043">
        <v>-3.20502529962546</v>
      </c>
      <c r="I1043">
        <v>-29.592716085310901</v>
      </c>
      <c r="J1043">
        <v>-0.64337097189585102</v>
      </c>
      <c r="K1043">
        <v>622.68652458289705</v>
      </c>
      <c r="L1043">
        <v>667.80758120835503</v>
      </c>
      <c r="M1043">
        <v>40.980859170829397</v>
      </c>
      <c r="N1043">
        <v>0.33153826608950399</v>
      </c>
      <c r="O1043">
        <v>45.7444238666559</v>
      </c>
      <c r="P1043">
        <v>14.7357723577235</v>
      </c>
    </row>
    <row r="1044" spans="1:17" hidden="1" x14ac:dyDescent="0.3">
      <c r="A1044" t="s">
        <v>2246</v>
      </c>
      <c r="B1044" t="s">
        <v>2247</v>
      </c>
      <c r="C1044" t="s">
        <v>3150</v>
      </c>
      <c r="D1044" t="s">
        <v>51</v>
      </c>
      <c r="E1044">
        <v>2492.0157621529902</v>
      </c>
      <c r="F1044">
        <v>300.64999999999998</v>
      </c>
      <c r="G1044">
        <v>130.85559839754799</v>
      </c>
      <c r="H1044">
        <v>-11.9541350992291</v>
      </c>
      <c r="I1044">
        <v>38.570137309796102</v>
      </c>
      <c r="J1044">
        <v>0.69201326833302002</v>
      </c>
      <c r="K1044">
        <v>319.789967296724</v>
      </c>
      <c r="L1044">
        <v>253.23842751401099</v>
      </c>
      <c r="M1044">
        <v>35.015980080391003</v>
      </c>
      <c r="N1044">
        <v>0.45254350455601799</v>
      </c>
      <c r="O1044">
        <v>32.379843672043897</v>
      </c>
      <c r="P1044">
        <v>165.35745807590399</v>
      </c>
      <c r="Q1044">
        <v>7.9631237238802E-2</v>
      </c>
    </row>
    <row r="1045" spans="1:17" hidden="1" x14ac:dyDescent="0.3">
      <c r="A1045" t="s">
        <v>2248</v>
      </c>
      <c r="B1045" t="s">
        <v>2249</v>
      </c>
      <c r="C1045" t="s">
        <v>3150</v>
      </c>
      <c r="D1045" t="s">
        <v>580</v>
      </c>
      <c r="E1045">
        <v>2488.2137753921502</v>
      </c>
      <c r="F1045">
        <v>571.29999999999995</v>
      </c>
      <c r="G1045">
        <v>-16.918493934276</v>
      </c>
      <c r="H1045">
        <v>19.5456233934873</v>
      </c>
      <c r="I1045">
        <v>15.3022974424723</v>
      </c>
      <c r="J1045">
        <v>1.2986342714137</v>
      </c>
      <c r="K1045">
        <v>510.51045507262899</v>
      </c>
      <c r="L1045">
        <v>500.76046409074002</v>
      </c>
      <c r="M1045">
        <v>65.436568222255005</v>
      </c>
      <c r="N1045">
        <v>1.7025329777418701</v>
      </c>
      <c r="O1045">
        <v>1.1727638718711699</v>
      </c>
      <c r="P1045">
        <v>39.477539062499901</v>
      </c>
      <c r="Q1045">
        <v>6.7492132769739997E-3</v>
      </c>
    </row>
    <row r="1046" spans="1:17" hidden="1" x14ac:dyDescent="0.3">
      <c r="A1046" t="s">
        <v>2250</v>
      </c>
      <c r="B1046" t="s">
        <v>2251</v>
      </c>
      <c r="C1046" t="s">
        <v>3150</v>
      </c>
      <c r="D1046" t="s">
        <v>46</v>
      </c>
      <c r="E1046">
        <v>2485.0887527095701</v>
      </c>
      <c r="F1046">
        <v>2319.8000000000002</v>
      </c>
      <c r="G1046">
        <v>3.6291371390265699</v>
      </c>
      <c r="H1046">
        <v>-5.7122967889455296</v>
      </c>
      <c r="I1046">
        <v>-32.596617348660502</v>
      </c>
      <c r="J1046">
        <v>1.2876984607769899</v>
      </c>
      <c r="K1046">
        <v>2514.8908373412801</v>
      </c>
      <c r="L1046">
        <v>2540.9445296050599</v>
      </c>
      <c r="M1046">
        <v>49.257744263562103</v>
      </c>
      <c r="N1046">
        <v>0.81176707651164504</v>
      </c>
      <c r="O1046">
        <v>59.8370549185274</v>
      </c>
      <c r="P1046">
        <v>35.265306122448898</v>
      </c>
      <c r="Q1046">
        <v>8.7065673382748995E-2</v>
      </c>
    </row>
    <row r="1047" spans="1:17" hidden="1" x14ac:dyDescent="0.3">
      <c r="A1047" t="s">
        <v>2252</v>
      </c>
      <c r="B1047" t="s">
        <v>2253</v>
      </c>
      <c r="C1047" t="s">
        <v>3150</v>
      </c>
      <c r="D1047" t="s">
        <v>2254</v>
      </c>
      <c r="E1047">
        <v>2474.1738908758298</v>
      </c>
      <c r="F1047">
        <v>5199</v>
      </c>
      <c r="G1047">
        <v>50.466763671788897</v>
      </c>
      <c r="H1047">
        <v>-5.8007607309762896</v>
      </c>
      <c r="I1047">
        <v>31.425525763750599</v>
      </c>
      <c r="J1047">
        <v>-5.1745245799118598</v>
      </c>
      <c r="K1047">
        <v>5351.5552059682996</v>
      </c>
      <c r="L1047">
        <v>4576.6686913615104</v>
      </c>
      <c r="M1047">
        <v>26.6883576036895</v>
      </c>
      <c r="N1047">
        <v>0.75071299461153695</v>
      </c>
      <c r="O1047">
        <v>23.927678399692201</v>
      </c>
      <c r="P1047">
        <v>89.054545454545405</v>
      </c>
      <c r="Q1047">
        <v>0.14737317432782601</v>
      </c>
    </row>
    <row r="1048" spans="1:17" hidden="1" x14ac:dyDescent="0.3">
      <c r="A1048" t="s">
        <v>2255</v>
      </c>
      <c r="B1048" t="s">
        <v>2256</v>
      </c>
      <c r="C1048" t="s">
        <v>3150</v>
      </c>
      <c r="D1048" t="s">
        <v>125</v>
      </c>
      <c r="E1048">
        <v>2466.8788186143001</v>
      </c>
      <c r="F1048">
        <v>208.19</v>
      </c>
      <c r="G1048">
        <v>-31.494776636932201</v>
      </c>
      <c r="H1048">
        <v>12.624482386543299</v>
      </c>
      <c r="I1048">
        <v>-8.8967916692800202</v>
      </c>
      <c r="J1048">
        <v>3.64000083022363</v>
      </c>
      <c r="K1048">
        <v>200.28043905228299</v>
      </c>
      <c r="L1048">
        <v>196.58033141830501</v>
      </c>
      <c r="M1048">
        <v>47.511048611888299</v>
      </c>
      <c r="N1048">
        <v>0.90966134401623799</v>
      </c>
      <c r="O1048">
        <v>39.175752918007497</v>
      </c>
      <c r="P1048">
        <v>38.978638184245597</v>
      </c>
      <c r="Q1048">
        <v>4.0770513302148002E-2</v>
      </c>
    </row>
    <row r="1049" spans="1:17" hidden="1" x14ac:dyDescent="0.3">
      <c r="A1049" t="s">
        <v>2257</v>
      </c>
      <c r="B1049" t="s">
        <v>2258</v>
      </c>
      <c r="C1049" t="s">
        <v>3150</v>
      </c>
      <c r="D1049" t="s">
        <v>117</v>
      </c>
      <c r="E1049">
        <v>2464.5478402168001</v>
      </c>
      <c r="F1049">
        <v>194.89</v>
      </c>
      <c r="G1049">
        <v>-9.5564246516709304</v>
      </c>
      <c r="H1049">
        <v>10.3210071483891</v>
      </c>
      <c r="I1049">
        <v>17.651901036481402</v>
      </c>
      <c r="J1049">
        <v>-0.18990683104145101</v>
      </c>
      <c r="K1049">
        <v>184.51392365447401</v>
      </c>
      <c r="L1049">
        <v>166.088190534733</v>
      </c>
      <c r="M1049">
        <v>56.025873092972397</v>
      </c>
      <c r="N1049">
        <v>0.63225245529431495</v>
      </c>
      <c r="O1049">
        <v>9.8055313253630292</v>
      </c>
      <c r="P1049">
        <v>69.469565217391207</v>
      </c>
    </row>
    <row r="1050" spans="1:17" x14ac:dyDescent="0.3">
      <c r="A1050" t="s">
        <v>2259</v>
      </c>
      <c r="B1050" t="s">
        <v>2260</v>
      </c>
      <c r="C1050" t="s">
        <v>3146</v>
      </c>
      <c r="D1050" t="s">
        <v>91</v>
      </c>
      <c r="E1050">
        <v>2464.0027011426</v>
      </c>
      <c r="F1050">
        <v>575.5</v>
      </c>
      <c r="G1050">
        <v>-54.664607746950097</v>
      </c>
      <c r="H1050">
        <v>-13.311621174624801</v>
      </c>
      <c r="I1050">
        <v>-24.5932260182439</v>
      </c>
      <c r="J1050">
        <v>-9.5043484609737803</v>
      </c>
      <c r="K1050">
        <v>667.45296344789199</v>
      </c>
      <c r="L1050">
        <v>744.35040701563605</v>
      </c>
      <c r="M1050">
        <v>21.937294901738699</v>
      </c>
      <c r="N1050">
        <v>1.19467422097126</v>
      </c>
      <c r="O1050">
        <v>54.439617723718499</v>
      </c>
      <c r="P1050">
        <v>7.5700934579439201</v>
      </c>
    </row>
    <row r="1051" spans="1:17" hidden="1" x14ac:dyDescent="0.3">
      <c r="A1051" t="s">
        <v>2261</v>
      </c>
      <c r="B1051" t="s">
        <v>2262</v>
      </c>
      <c r="C1051" t="s">
        <v>3150</v>
      </c>
      <c r="D1051" t="s">
        <v>502</v>
      </c>
      <c r="E1051">
        <v>2460.4518730732598</v>
      </c>
      <c r="F1051">
        <v>141.41999999999999</v>
      </c>
      <c r="G1051">
        <v>121.647407844428</v>
      </c>
      <c r="H1051">
        <v>2.02114779515288</v>
      </c>
      <c r="I1051">
        <v>11.1226415329619</v>
      </c>
      <c r="J1051">
        <v>6.0668013364362601</v>
      </c>
      <c r="K1051">
        <v>143.36812469981101</v>
      </c>
      <c r="L1051">
        <v>123.977682652802</v>
      </c>
      <c r="M1051">
        <v>49.462713075615497</v>
      </c>
      <c r="N1051">
        <v>0.46214368549485102</v>
      </c>
      <c r="O1051">
        <v>31.876679394710699</v>
      </c>
      <c r="P1051">
        <v>152.98747763864</v>
      </c>
      <c r="Q1051">
        <v>4.0480697746815002E-2</v>
      </c>
    </row>
    <row r="1052" spans="1:17" hidden="1" x14ac:dyDescent="0.3">
      <c r="A1052" t="s">
        <v>2263</v>
      </c>
      <c r="B1052" t="s">
        <v>2264</v>
      </c>
      <c r="C1052" t="s">
        <v>3150</v>
      </c>
      <c r="D1052" t="s">
        <v>218</v>
      </c>
      <c r="E1052">
        <v>2450.2903856570501</v>
      </c>
      <c r="F1052">
        <v>670.55</v>
      </c>
      <c r="G1052">
        <v>12.5857988991407</v>
      </c>
      <c r="H1052">
        <v>10.299466388346501</v>
      </c>
      <c r="I1052">
        <v>8.2534560792929401</v>
      </c>
      <c r="J1052">
        <v>-6.2070074982442502</v>
      </c>
      <c r="K1052">
        <v>644.631744489884</v>
      </c>
      <c r="L1052">
        <v>592.46001590419405</v>
      </c>
      <c r="M1052">
        <v>48.662723647049802</v>
      </c>
      <c r="N1052">
        <v>2.2141363688387701</v>
      </c>
      <c r="O1052">
        <v>21.213928864364998</v>
      </c>
      <c r="P1052">
        <v>41.735362502642097</v>
      </c>
      <c r="Q1052">
        <v>6.4951962416782999E-2</v>
      </c>
    </row>
    <row r="1053" spans="1:17" hidden="1" x14ac:dyDescent="0.3">
      <c r="A1053" t="s">
        <v>2265</v>
      </c>
      <c r="B1053" t="s">
        <v>2266</v>
      </c>
      <c r="C1053" t="s">
        <v>3150</v>
      </c>
      <c r="D1053" t="s">
        <v>284</v>
      </c>
      <c r="E1053">
        <v>2425.6944595141699</v>
      </c>
      <c r="F1053">
        <v>467.4</v>
      </c>
      <c r="G1053">
        <v>56.460739125065999</v>
      </c>
      <c r="H1053">
        <v>-9.0793470795951308</v>
      </c>
      <c r="I1053">
        <v>-13.706203248706</v>
      </c>
      <c r="J1053">
        <v>-0.44442371899612099</v>
      </c>
      <c r="K1053">
        <v>519.88272350144905</v>
      </c>
      <c r="L1053">
        <v>487.35881275850898</v>
      </c>
      <c r="M1053">
        <v>31.686396461965899</v>
      </c>
      <c r="N1053">
        <v>1.0669657866736699</v>
      </c>
      <c r="O1053">
        <v>94.4373127941805</v>
      </c>
      <c r="P1053">
        <v>99.743589743589695</v>
      </c>
      <c r="Q1053">
        <v>0.17174882230606001</v>
      </c>
    </row>
    <row r="1054" spans="1:17" hidden="1" x14ac:dyDescent="0.3">
      <c r="A1054" t="s">
        <v>2267</v>
      </c>
      <c r="B1054" t="s">
        <v>2268</v>
      </c>
      <c r="C1054" t="s">
        <v>3150</v>
      </c>
      <c r="D1054" t="s">
        <v>414</v>
      </c>
      <c r="E1054">
        <v>2424.8853026799302</v>
      </c>
      <c r="F1054">
        <v>1144.75</v>
      </c>
      <c r="G1054">
        <v>-13.8922459846086</v>
      </c>
      <c r="H1054">
        <v>2.3215185167144399</v>
      </c>
      <c r="I1054">
        <v>0.14687945739590599</v>
      </c>
      <c r="J1054">
        <v>-0.63877893544989195</v>
      </c>
      <c r="K1054">
        <v>1107.1667366602601</v>
      </c>
      <c r="L1054">
        <v>1067.32247781</v>
      </c>
      <c r="M1054">
        <v>34.7532286106347</v>
      </c>
      <c r="N1054">
        <v>0.84295618184661003</v>
      </c>
      <c r="O1054">
        <v>13.3697313823978</v>
      </c>
      <c r="P1054">
        <v>33.110465116279002</v>
      </c>
      <c r="Q1054">
        <v>8.5784001224428003E-2</v>
      </c>
    </row>
    <row r="1055" spans="1:17" hidden="1" x14ac:dyDescent="0.3">
      <c r="A1055" t="s">
        <v>2269</v>
      </c>
      <c r="B1055" t="s">
        <v>2270</v>
      </c>
      <c r="C1055" t="s">
        <v>3150</v>
      </c>
      <c r="D1055" t="s">
        <v>117</v>
      </c>
      <c r="E1055">
        <v>2418.2502305839698</v>
      </c>
      <c r="F1055">
        <v>46.12</v>
      </c>
      <c r="G1055">
        <v>-13.064232105962599</v>
      </c>
      <c r="H1055">
        <v>-10.435425447558</v>
      </c>
      <c r="I1055">
        <v>7.1510206825386398</v>
      </c>
      <c r="J1055">
        <v>7.70334314828294</v>
      </c>
      <c r="K1055">
        <v>48.266078735270902</v>
      </c>
      <c r="L1055">
        <v>43.726718739661599</v>
      </c>
      <c r="M1055">
        <v>48.241176126628403</v>
      </c>
      <c r="N1055">
        <v>0.82057861000940802</v>
      </c>
      <c r="O1055">
        <v>27.710320901994699</v>
      </c>
      <c r="P1055">
        <v>50.325945241199399</v>
      </c>
      <c r="Q1055">
        <v>0.12189348875782199</v>
      </c>
    </row>
    <row r="1056" spans="1:17" hidden="1" x14ac:dyDescent="0.3">
      <c r="A1056" t="s">
        <v>2271</v>
      </c>
      <c r="B1056" t="s">
        <v>2272</v>
      </c>
      <c r="C1056" t="s">
        <v>3150</v>
      </c>
      <c r="D1056" t="s">
        <v>397</v>
      </c>
      <c r="E1056">
        <v>2417.6756070360202</v>
      </c>
      <c r="F1056">
        <v>1770.05</v>
      </c>
      <c r="G1056">
        <v>320.23667832460302</v>
      </c>
      <c r="H1056">
        <v>9.2915230285861607</v>
      </c>
      <c r="I1056">
        <v>126.863322698358</v>
      </c>
      <c r="J1056">
        <v>-8.3288544907924802</v>
      </c>
      <c r="K1056">
        <v>1689.74003956398</v>
      </c>
      <c r="L1056">
        <v>1220.74804344777</v>
      </c>
      <c r="M1056">
        <v>80.896615653391805</v>
      </c>
      <c r="N1056">
        <v>4.0585608424486601</v>
      </c>
      <c r="O1056">
        <v>14.177565605491299</v>
      </c>
      <c r="P1056">
        <v>359.63386133471801</v>
      </c>
      <c r="Q1056">
        <v>0.13452207291755</v>
      </c>
    </row>
    <row r="1057" spans="1:17" x14ac:dyDescent="0.3">
      <c r="A1057" t="s">
        <v>2273</v>
      </c>
      <c r="B1057" t="s">
        <v>2274</v>
      </c>
      <c r="C1057" t="s">
        <v>3144</v>
      </c>
      <c r="D1057" t="s">
        <v>438</v>
      </c>
      <c r="E1057">
        <v>2414.6121778617098</v>
      </c>
      <c r="F1057">
        <v>459.15</v>
      </c>
      <c r="G1057">
        <v>-38.172645899630901</v>
      </c>
      <c r="H1057">
        <v>3.9838737017869001</v>
      </c>
      <c r="I1057">
        <v>-23.831065766896</v>
      </c>
      <c r="J1057">
        <v>3.5599550898005399</v>
      </c>
      <c r="K1057">
        <v>462.855028707467</v>
      </c>
      <c r="L1057">
        <v>484.64138489786598</v>
      </c>
      <c r="M1057">
        <v>55.745610796648599</v>
      </c>
      <c r="N1057">
        <v>0.28977560882644399</v>
      </c>
      <c r="O1057">
        <v>26.755962103887601</v>
      </c>
      <c r="P1057">
        <v>9.0358584659225603</v>
      </c>
      <c r="Q1057">
        <v>-1.2916405321132E-2</v>
      </c>
    </row>
    <row r="1058" spans="1:17" hidden="1" x14ac:dyDescent="0.3">
      <c r="A1058" t="s">
        <v>2275</v>
      </c>
      <c r="B1058" t="s">
        <v>2276</v>
      </c>
      <c r="C1058" t="s">
        <v>3150</v>
      </c>
      <c r="D1058" t="s">
        <v>51</v>
      </c>
      <c r="E1058">
        <v>2409.9860224846698</v>
      </c>
      <c r="F1058">
        <v>263.45</v>
      </c>
      <c r="G1058">
        <v>46.710870494934497</v>
      </c>
      <c r="H1058">
        <v>1.0221363454876</v>
      </c>
      <c r="I1058">
        <v>13.7754404255176</v>
      </c>
      <c r="J1058">
        <v>-5.2572600782777297</v>
      </c>
      <c r="K1058">
        <v>263.140443491714</v>
      </c>
      <c r="L1058">
        <v>233.369282200366</v>
      </c>
      <c r="M1058">
        <v>39.400133477505896</v>
      </c>
      <c r="N1058">
        <v>0.424838633966721</v>
      </c>
      <c r="O1058">
        <v>15.012336306699501</v>
      </c>
      <c r="P1058">
        <v>85.528169014084497</v>
      </c>
      <c r="Q1058">
        <v>0.114365419638446</v>
      </c>
    </row>
    <row r="1059" spans="1:17" hidden="1" x14ac:dyDescent="0.3">
      <c r="A1059" t="s">
        <v>2277</v>
      </c>
      <c r="B1059" t="s">
        <v>2278</v>
      </c>
      <c r="C1059" t="s">
        <v>3150</v>
      </c>
      <c r="D1059" t="s">
        <v>1963</v>
      </c>
      <c r="E1059">
        <v>2399.7323972740301</v>
      </c>
      <c r="F1059">
        <v>629.9</v>
      </c>
      <c r="G1059">
        <v>954.218711162364</v>
      </c>
      <c r="H1059">
        <v>15.2848145925074</v>
      </c>
      <c r="I1059">
        <v>23.875110362847199</v>
      </c>
      <c r="J1059">
        <v>18.300938622116</v>
      </c>
      <c r="K1059">
        <v>577.82867467613301</v>
      </c>
      <c r="L1059">
        <v>477.55536243369897</v>
      </c>
      <c r="M1059">
        <v>64.279750405631802</v>
      </c>
      <c r="N1059">
        <v>0.76454461180672795</v>
      </c>
      <c r="O1059">
        <v>50.611208128274299</v>
      </c>
    </row>
    <row r="1060" spans="1:17" hidden="1" x14ac:dyDescent="0.3">
      <c r="A1060" t="s">
        <v>2279</v>
      </c>
      <c r="B1060" t="s">
        <v>2280</v>
      </c>
      <c r="C1060" t="s">
        <v>3150</v>
      </c>
      <c r="D1060" t="s">
        <v>247</v>
      </c>
      <c r="E1060">
        <v>2395.9649488166001</v>
      </c>
      <c r="F1060">
        <v>5185</v>
      </c>
      <c r="G1060">
        <v>60.154497336682098</v>
      </c>
      <c r="H1060">
        <v>5.78381192481024</v>
      </c>
      <c r="I1060">
        <v>40.531499205933798</v>
      </c>
      <c r="J1060">
        <v>-4.0862876217789204</v>
      </c>
      <c r="K1060">
        <v>4714.69820351622</v>
      </c>
      <c r="L1060">
        <v>3749.4441041001201</v>
      </c>
      <c r="M1060">
        <v>48.963495968190699</v>
      </c>
      <c r="N1060">
        <v>0.54755694189914805</v>
      </c>
      <c r="O1060">
        <v>10.6827386692381</v>
      </c>
      <c r="P1060">
        <v>105.054180178755</v>
      </c>
      <c r="Q1060">
        <v>0.19863388455848999</v>
      </c>
    </row>
    <row r="1061" spans="1:17" hidden="1" x14ac:dyDescent="0.3">
      <c r="A1061" t="s">
        <v>2281</v>
      </c>
      <c r="B1061" t="s">
        <v>2282</v>
      </c>
      <c r="C1061" t="s">
        <v>3150</v>
      </c>
      <c r="D1061" t="s">
        <v>886</v>
      </c>
      <c r="E1061">
        <v>2393.4590152236001</v>
      </c>
      <c r="F1061">
        <v>402.6</v>
      </c>
      <c r="G1061">
        <v>-37.141121558579101</v>
      </c>
      <c r="H1061">
        <v>-7.4562364232961098</v>
      </c>
      <c r="I1061">
        <v>-16.6686986059307</v>
      </c>
      <c r="J1061">
        <v>0.91254497848121496</v>
      </c>
      <c r="M1061">
        <v>41.002198804223902</v>
      </c>
      <c r="O1061">
        <v>47.466467958271203</v>
      </c>
      <c r="P1061">
        <v>12.5052396255414</v>
      </c>
    </row>
    <row r="1062" spans="1:17" hidden="1" x14ac:dyDescent="0.3">
      <c r="A1062" t="s">
        <v>2283</v>
      </c>
      <c r="B1062" t="s">
        <v>2284</v>
      </c>
      <c r="C1062" t="s">
        <v>3150</v>
      </c>
      <c r="D1062" t="s">
        <v>284</v>
      </c>
      <c r="E1062">
        <v>2392.5359404728001</v>
      </c>
      <c r="F1062">
        <v>435.85</v>
      </c>
      <c r="G1062">
        <v>69.048157825674494</v>
      </c>
      <c r="H1062">
        <v>17.805312495728899</v>
      </c>
      <c r="I1062">
        <v>89.031871045003896</v>
      </c>
      <c r="J1062">
        <v>3.8608384856201701</v>
      </c>
      <c r="K1062">
        <v>395.16013024072799</v>
      </c>
      <c r="M1062">
        <v>53.294048258633502</v>
      </c>
      <c r="N1062">
        <v>0.86873044609665595</v>
      </c>
      <c r="O1062">
        <v>11.2309280715842</v>
      </c>
      <c r="P1062">
        <v>161.37931034482699</v>
      </c>
    </row>
    <row r="1063" spans="1:17" hidden="1" x14ac:dyDescent="0.3">
      <c r="A1063" t="s">
        <v>2285</v>
      </c>
      <c r="B1063" t="s">
        <v>2286</v>
      </c>
      <c r="C1063" t="s">
        <v>3150</v>
      </c>
      <c r="D1063" t="s">
        <v>244</v>
      </c>
      <c r="E1063">
        <v>2385.4841068319402</v>
      </c>
      <c r="F1063">
        <v>136.19</v>
      </c>
      <c r="G1063">
        <v>83.123834865806998</v>
      </c>
      <c r="H1063">
        <v>7.5448345428126702</v>
      </c>
      <c r="I1063">
        <v>85.741245003618701</v>
      </c>
      <c r="J1063">
        <v>0.64727090863764802</v>
      </c>
      <c r="K1063">
        <v>120.512343377794</v>
      </c>
      <c r="L1063">
        <v>90.244069913726193</v>
      </c>
      <c r="M1063">
        <v>41.585885499609702</v>
      </c>
      <c r="N1063">
        <v>0.63417336453657203</v>
      </c>
      <c r="O1063">
        <v>22.174902709449999</v>
      </c>
      <c r="P1063">
        <v>163.627564847077</v>
      </c>
    </row>
    <row r="1064" spans="1:17" hidden="1" x14ac:dyDescent="0.3">
      <c r="A1064" t="s">
        <v>2287</v>
      </c>
      <c r="B1064" t="s">
        <v>2288</v>
      </c>
      <c r="C1064" t="s">
        <v>3150</v>
      </c>
      <c r="D1064" t="s">
        <v>277</v>
      </c>
      <c r="E1064">
        <v>2385.2744233969202</v>
      </c>
      <c r="F1064">
        <v>1628.35</v>
      </c>
      <c r="G1064">
        <v>-7.9855621991080801</v>
      </c>
      <c r="H1064">
        <v>-9.5150777797083901</v>
      </c>
      <c r="I1064">
        <v>-10.7137085631347</v>
      </c>
      <c r="J1064">
        <v>-0.72320377214585596</v>
      </c>
      <c r="K1064">
        <v>1713.87163308864</v>
      </c>
      <c r="L1064">
        <v>1704.2875618975299</v>
      </c>
      <c r="M1064">
        <v>38.799187269109503</v>
      </c>
      <c r="N1064">
        <v>0.68003944436673902</v>
      </c>
      <c r="O1064">
        <v>30.647588049252299</v>
      </c>
      <c r="P1064">
        <v>24.301526717557199</v>
      </c>
      <c r="Q1064">
        <v>2.3130244426103001E-2</v>
      </c>
    </row>
    <row r="1065" spans="1:17" hidden="1" x14ac:dyDescent="0.3">
      <c r="A1065" t="s">
        <v>2289</v>
      </c>
      <c r="B1065" t="s">
        <v>2290</v>
      </c>
      <c r="C1065" t="s">
        <v>3150</v>
      </c>
      <c r="D1065" t="s">
        <v>46</v>
      </c>
      <c r="E1065">
        <v>2384.90572191816</v>
      </c>
      <c r="F1065">
        <v>613.4</v>
      </c>
      <c r="G1065">
        <v>-43.865369580397498</v>
      </c>
      <c r="H1065">
        <v>-2.5399433176889401</v>
      </c>
      <c r="I1065">
        <v>-16.353848335587699</v>
      </c>
      <c r="J1065">
        <v>0.93039256548743798</v>
      </c>
      <c r="K1065">
        <v>646.41743784308005</v>
      </c>
      <c r="L1065">
        <v>678.53100716477798</v>
      </c>
      <c r="M1065">
        <v>32.731515146994198</v>
      </c>
      <c r="N1065">
        <v>1.48374221556307</v>
      </c>
      <c r="O1065">
        <v>31.561786762308401</v>
      </c>
      <c r="P1065">
        <v>8.4895649097983696</v>
      </c>
      <c r="Q1065">
        <v>-1.3814562365950999E-2</v>
      </c>
    </row>
    <row r="1066" spans="1:17" hidden="1" x14ac:dyDescent="0.3">
      <c r="A1066" t="s">
        <v>2291</v>
      </c>
      <c r="B1066" t="s">
        <v>2292</v>
      </c>
      <c r="C1066" t="s">
        <v>3150</v>
      </c>
      <c r="D1066" t="s">
        <v>131</v>
      </c>
      <c r="E1066">
        <v>2377.8916807911901</v>
      </c>
      <c r="F1066">
        <v>1829.2</v>
      </c>
      <c r="G1066">
        <v>2.7224417670485002</v>
      </c>
      <c r="H1066">
        <v>6.1230958864906802</v>
      </c>
      <c r="I1066">
        <v>-14.2916531430956</v>
      </c>
      <c r="J1066">
        <v>3.68114782947745</v>
      </c>
      <c r="K1066">
        <v>1759.5996307916701</v>
      </c>
      <c r="L1066">
        <v>1663.9430654969301</v>
      </c>
      <c r="M1066">
        <v>32.789330851375198</v>
      </c>
      <c r="N1066">
        <v>0.62166344060808598</v>
      </c>
      <c r="O1066">
        <v>14.7496173190465</v>
      </c>
      <c r="P1066">
        <v>38.089306609292997</v>
      </c>
      <c r="Q1066">
        <v>0.101986413088742</v>
      </c>
    </row>
    <row r="1067" spans="1:17" x14ac:dyDescent="0.3">
      <c r="A1067" t="s">
        <v>2293</v>
      </c>
      <c r="B1067" t="s">
        <v>2294</v>
      </c>
      <c r="C1067" t="s">
        <v>3152</v>
      </c>
      <c r="D1067" t="s">
        <v>1970</v>
      </c>
      <c r="E1067">
        <v>2376.5245376755402</v>
      </c>
      <c r="F1067">
        <v>13.1</v>
      </c>
      <c r="G1067">
        <v>-50.0145305408113</v>
      </c>
      <c r="H1067">
        <v>-3.6177360628058501</v>
      </c>
      <c r="I1067">
        <v>-32.874423420478799</v>
      </c>
      <c r="J1067">
        <v>0.98276812582111905</v>
      </c>
      <c r="K1067">
        <v>13.869629716525001</v>
      </c>
      <c r="L1067">
        <v>15.7724690745414</v>
      </c>
      <c r="M1067">
        <v>40.391208015801197</v>
      </c>
      <c r="N1067">
        <v>0.61181478573098003</v>
      </c>
      <c r="O1067">
        <v>98.854961832060994</v>
      </c>
      <c r="P1067">
        <v>7.6417419884962898</v>
      </c>
      <c r="Q1067">
        <v>-1.9613003941925E-2</v>
      </c>
    </row>
    <row r="1068" spans="1:17" hidden="1" x14ac:dyDescent="0.3">
      <c r="A1068" t="s">
        <v>2295</v>
      </c>
      <c r="B1068" t="s">
        <v>2296</v>
      </c>
      <c r="C1068" t="s">
        <v>3150</v>
      </c>
      <c r="D1068" t="s">
        <v>730</v>
      </c>
      <c r="E1068">
        <v>2370.0516861014798</v>
      </c>
      <c r="F1068">
        <v>2072.35</v>
      </c>
      <c r="G1068">
        <v>-45.523899154250799</v>
      </c>
      <c r="H1068">
        <v>-9.6310437140562097</v>
      </c>
      <c r="I1068">
        <v>-25.7300748423154</v>
      </c>
      <c r="J1068">
        <v>0.51683521177499703</v>
      </c>
      <c r="K1068">
        <v>2225.5267191568</v>
      </c>
      <c r="L1068">
        <v>2344.9927008999698</v>
      </c>
      <c r="M1068">
        <v>39.3098293996335</v>
      </c>
      <c r="N1068">
        <v>0.36886621353628102</v>
      </c>
      <c r="O1068">
        <v>55.861702897676501</v>
      </c>
      <c r="P1068">
        <v>12.0249743229363</v>
      </c>
      <c r="Q1068">
        <v>5.8463070455360998E-2</v>
      </c>
    </row>
    <row r="1069" spans="1:17" hidden="1" x14ac:dyDescent="0.3">
      <c r="A1069" t="s">
        <v>2297</v>
      </c>
      <c r="B1069" t="s">
        <v>2298</v>
      </c>
      <c r="C1069" t="s">
        <v>3150</v>
      </c>
      <c r="D1069" t="s">
        <v>284</v>
      </c>
      <c r="E1069">
        <v>2352.9717415937898</v>
      </c>
      <c r="F1069">
        <v>403.4</v>
      </c>
      <c r="G1069">
        <v>-30.350638722435601</v>
      </c>
      <c r="H1069">
        <v>-10.3088275420271</v>
      </c>
      <c r="I1069">
        <v>-4.6888308198976798</v>
      </c>
      <c r="J1069">
        <v>2.6675415415766701</v>
      </c>
      <c r="K1069">
        <v>430.39498474833903</v>
      </c>
      <c r="L1069">
        <v>422.73670832880498</v>
      </c>
      <c r="M1069">
        <v>41.080417368392098</v>
      </c>
      <c r="N1069">
        <v>0.25729838050449799</v>
      </c>
      <c r="O1069">
        <v>33.292017848289497</v>
      </c>
      <c r="P1069">
        <v>21.928366329152102</v>
      </c>
      <c r="Q1069">
        <v>-4.1037525739466001E-2</v>
      </c>
    </row>
    <row r="1070" spans="1:17" hidden="1" x14ac:dyDescent="0.3">
      <c r="A1070" t="s">
        <v>2299</v>
      </c>
      <c r="B1070" t="s">
        <v>2300</v>
      </c>
      <c r="C1070" t="s">
        <v>3150</v>
      </c>
      <c r="D1070" t="s">
        <v>117</v>
      </c>
      <c r="E1070">
        <v>2352.9547622515702</v>
      </c>
      <c r="F1070">
        <v>496.45</v>
      </c>
      <c r="G1070">
        <v>-12.543944666789599</v>
      </c>
      <c r="H1070">
        <v>-13.1751582966948</v>
      </c>
      <c r="I1070">
        <v>-18.1523829390215</v>
      </c>
      <c r="J1070">
        <v>-3.78507690472685</v>
      </c>
      <c r="K1070">
        <v>553.59399301796702</v>
      </c>
      <c r="L1070">
        <v>546.818434568057</v>
      </c>
      <c r="M1070">
        <v>23.793509676692501</v>
      </c>
      <c r="N1070">
        <v>0.61219083061950796</v>
      </c>
      <c r="O1070">
        <v>47.003726457850703</v>
      </c>
      <c r="P1070">
        <v>17.844638300397499</v>
      </c>
      <c r="Q1070">
        <v>-6.7452634687409996E-3</v>
      </c>
    </row>
    <row r="1071" spans="1:17" hidden="1" x14ac:dyDescent="0.3">
      <c r="A1071" t="s">
        <v>2301</v>
      </c>
      <c r="B1071" t="s">
        <v>2302</v>
      </c>
      <c r="C1071" t="s">
        <v>3150</v>
      </c>
      <c r="D1071" t="s">
        <v>284</v>
      </c>
      <c r="E1071">
        <v>2351.8779136477201</v>
      </c>
      <c r="F1071">
        <v>474.9</v>
      </c>
      <c r="G1071">
        <v>-13.845786513937201</v>
      </c>
      <c r="H1071">
        <v>-1.36060481675083</v>
      </c>
      <c r="I1071">
        <v>-6.1522361646736199</v>
      </c>
      <c r="J1071">
        <v>0.77938001464238504</v>
      </c>
      <c r="K1071">
        <v>464.88220938415799</v>
      </c>
      <c r="L1071">
        <v>449.23596077868802</v>
      </c>
      <c r="M1071">
        <v>54.201460733362701</v>
      </c>
      <c r="N1071">
        <v>0.31894192130517002</v>
      </c>
      <c r="O1071">
        <v>11.5813855548536</v>
      </c>
      <c r="P1071">
        <v>24.465993971956401</v>
      </c>
      <c r="Q1071">
        <v>1.7370641625142999E-2</v>
      </c>
    </row>
    <row r="1072" spans="1:17" hidden="1" x14ac:dyDescent="0.3">
      <c r="A1072" t="s">
        <v>2303</v>
      </c>
      <c r="B1072" t="s">
        <v>2304</v>
      </c>
      <c r="C1072" t="s">
        <v>3150</v>
      </c>
      <c r="D1072" t="s">
        <v>409</v>
      </c>
      <c r="E1072">
        <v>2342.7969123231901</v>
      </c>
      <c r="F1072">
        <v>1036</v>
      </c>
      <c r="G1072">
        <v>-48.496218102177203</v>
      </c>
      <c r="H1072">
        <v>-6.6568213936272098</v>
      </c>
      <c r="I1072">
        <v>-19.152552584994801</v>
      </c>
      <c r="J1072">
        <v>-4.2754486514825398</v>
      </c>
      <c r="K1072">
        <v>1114.2922011298699</v>
      </c>
      <c r="L1072">
        <v>1177.2406821915999</v>
      </c>
      <c r="M1072">
        <v>11.1847900300929</v>
      </c>
      <c r="N1072">
        <v>1.17183838767363</v>
      </c>
      <c r="O1072">
        <v>38.996138996139003</v>
      </c>
      <c r="P1072">
        <v>3.1872509960159299</v>
      </c>
      <c r="Q1072">
        <v>-3.8242586315941997E-2</v>
      </c>
    </row>
    <row r="1073" spans="1:17" hidden="1" x14ac:dyDescent="0.3">
      <c r="A1073" t="s">
        <v>2305</v>
      </c>
      <c r="B1073" t="s">
        <v>2306</v>
      </c>
      <c r="C1073" t="s">
        <v>3150</v>
      </c>
      <c r="D1073" t="s">
        <v>1126</v>
      </c>
      <c r="E1073">
        <v>2340.9121598468901</v>
      </c>
      <c r="F1073">
        <v>445.3</v>
      </c>
      <c r="G1073">
        <v>65.997516839674304</v>
      </c>
      <c r="H1073">
        <v>-4.0529533279994601</v>
      </c>
      <c r="I1073">
        <v>58.5764427040165</v>
      </c>
      <c r="J1073">
        <v>3.8077993656953701</v>
      </c>
      <c r="K1073">
        <v>471.112097506667</v>
      </c>
      <c r="L1073">
        <v>399.68266474097902</v>
      </c>
      <c r="M1073">
        <v>50.9136064286064</v>
      </c>
      <c r="N1073">
        <v>0.33359906957883401</v>
      </c>
      <c r="O1073">
        <v>37.8172018863687</v>
      </c>
      <c r="P1073">
        <v>100.630772696553</v>
      </c>
      <c r="Q1073">
        <v>8.6967599615839997E-2</v>
      </c>
    </row>
    <row r="1074" spans="1:17" hidden="1" x14ac:dyDescent="0.3">
      <c r="A1074" t="s">
        <v>2307</v>
      </c>
      <c r="B1074" t="s">
        <v>2308</v>
      </c>
      <c r="C1074" t="s">
        <v>3150</v>
      </c>
      <c r="D1074" t="s">
        <v>580</v>
      </c>
      <c r="E1074">
        <v>2338.78557286156</v>
      </c>
      <c r="F1074">
        <v>423.75</v>
      </c>
      <c r="G1074">
        <v>24.767029523733601</v>
      </c>
      <c r="H1074">
        <v>13.9198683432196</v>
      </c>
      <c r="I1074">
        <v>7.2102791659159404</v>
      </c>
      <c r="J1074">
        <v>4.8174968720430398</v>
      </c>
      <c r="K1074">
        <v>401.60500207340499</v>
      </c>
      <c r="L1074">
        <v>372.805069423139</v>
      </c>
      <c r="M1074">
        <v>59.7205328059081</v>
      </c>
      <c r="N1074">
        <v>0.61008509917445097</v>
      </c>
      <c r="O1074">
        <v>11.858407079646</v>
      </c>
      <c r="P1074">
        <v>53.560427613698103</v>
      </c>
      <c r="Q1074">
        <v>4.3923182339521E-2</v>
      </c>
    </row>
    <row r="1075" spans="1:17" hidden="1" x14ac:dyDescent="0.3">
      <c r="A1075" t="s">
        <v>2309</v>
      </c>
      <c r="B1075" t="s">
        <v>2310</v>
      </c>
      <c r="C1075" t="s">
        <v>3150</v>
      </c>
      <c r="D1075" t="s">
        <v>51</v>
      </c>
      <c r="E1075">
        <v>2331.9476260176498</v>
      </c>
      <c r="F1075">
        <v>1097.4000000000001</v>
      </c>
      <c r="G1075">
        <v>200.818267747043</v>
      </c>
      <c r="H1075">
        <v>39.598722349411702</v>
      </c>
      <c r="I1075">
        <v>91.773448053870496</v>
      </c>
      <c r="J1075">
        <v>12.4216621698806</v>
      </c>
      <c r="K1075">
        <v>915.39807905285602</v>
      </c>
      <c r="L1075">
        <v>715.53244953370404</v>
      </c>
      <c r="M1075">
        <v>63.545215060836803</v>
      </c>
      <c r="N1075">
        <v>0.67677840054596705</v>
      </c>
      <c r="O1075">
        <v>4.1552761071623703</v>
      </c>
      <c r="P1075">
        <v>232.44471372311401</v>
      </c>
      <c r="Q1075">
        <v>0.132706927928358</v>
      </c>
    </row>
    <row r="1076" spans="1:17" hidden="1" x14ac:dyDescent="0.3">
      <c r="A1076" t="s">
        <v>2311</v>
      </c>
      <c r="B1076" t="s">
        <v>2312</v>
      </c>
      <c r="C1076" t="s">
        <v>3150</v>
      </c>
      <c r="D1076" t="s">
        <v>277</v>
      </c>
      <c r="E1076">
        <v>2313.2578927896002</v>
      </c>
      <c r="F1076">
        <v>3820</v>
      </c>
      <c r="G1076">
        <v>1673.89607143582</v>
      </c>
      <c r="H1076">
        <v>-3.90563067074376</v>
      </c>
      <c r="I1076">
        <v>105.467121912786</v>
      </c>
      <c r="J1076">
        <v>7.3048469076814397</v>
      </c>
      <c r="K1076">
        <v>3742.4542528720599</v>
      </c>
      <c r="L1076">
        <v>2726.9242138488098</v>
      </c>
      <c r="M1076">
        <v>52.659443242080798</v>
      </c>
      <c r="N1076">
        <v>0.44808696514343599</v>
      </c>
      <c r="O1076">
        <v>25.625654450261699</v>
      </c>
      <c r="P1076">
        <v>1812.86930395593</v>
      </c>
      <c r="Q1076">
        <v>0.23019638947690599</v>
      </c>
    </row>
    <row r="1077" spans="1:17" hidden="1" x14ac:dyDescent="0.3">
      <c r="A1077" t="s">
        <v>2313</v>
      </c>
      <c r="B1077" t="s">
        <v>2314</v>
      </c>
      <c r="C1077" t="s">
        <v>3150</v>
      </c>
      <c r="D1077" t="s">
        <v>548</v>
      </c>
      <c r="E1077">
        <v>2310.3636484700501</v>
      </c>
      <c r="F1077">
        <v>665.55</v>
      </c>
      <c r="G1077">
        <v>-0.147847409625711</v>
      </c>
      <c r="H1077">
        <v>3.56893354007163</v>
      </c>
      <c r="I1077">
        <v>7.0736440844068804</v>
      </c>
      <c r="J1077">
        <v>2.39365380325175</v>
      </c>
      <c r="K1077">
        <v>673.37899549653798</v>
      </c>
      <c r="L1077">
        <v>631.00987685355403</v>
      </c>
      <c r="M1077">
        <v>61.776950293633099</v>
      </c>
      <c r="N1077">
        <v>0.37169987522292502</v>
      </c>
      <c r="O1077">
        <v>40.936067913755501</v>
      </c>
      <c r="P1077">
        <v>72.870129870129801</v>
      </c>
      <c r="Q1077">
        <v>0.16170077742237099</v>
      </c>
    </row>
    <row r="1078" spans="1:17" hidden="1" x14ac:dyDescent="0.3">
      <c r="A1078" t="s">
        <v>2315</v>
      </c>
      <c r="B1078" t="s">
        <v>2316</v>
      </c>
      <c r="C1078" t="s">
        <v>3150</v>
      </c>
      <c r="D1078" t="s">
        <v>414</v>
      </c>
      <c r="E1078">
        <v>2310.2165097822699</v>
      </c>
      <c r="F1078">
        <v>759.75</v>
      </c>
      <c r="G1078">
        <v>-42.433288584569297</v>
      </c>
      <c r="H1078">
        <v>-2.3758754683720702</v>
      </c>
      <c r="I1078">
        <v>-17.814065228884999</v>
      </c>
      <c r="J1078">
        <v>-1.6974434541022401</v>
      </c>
      <c r="K1078">
        <v>744.54249087451103</v>
      </c>
      <c r="L1078">
        <v>800.31353264231802</v>
      </c>
      <c r="M1078">
        <v>39.915376901444802</v>
      </c>
      <c r="N1078">
        <v>1.0253667360974199</v>
      </c>
      <c r="O1078">
        <v>23.685422836459299</v>
      </c>
      <c r="P1078">
        <v>13.4547898155753</v>
      </c>
      <c r="Q1078">
        <v>-4.6801283571689001E-2</v>
      </c>
    </row>
    <row r="1079" spans="1:17" hidden="1" x14ac:dyDescent="0.3">
      <c r="A1079" t="s">
        <v>2317</v>
      </c>
      <c r="B1079" t="s">
        <v>2318</v>
      </c>
      <c r="C1079" t="s">
        <v>3150</v>
      </c>
      <c r="D1079" t="s">
        <v>202</v>
      </c>
      <c r="E1079">
        <v>2305.8914628168</v>
      </c>
      <c r="F1079">
        <v>2502.9499999999998</v>
      </c>
      <c r="G1079">
        <v>-11.6556059809804</v>
      </c>
      <c r="H1079">
        <v>-6.7513563889478101E-2</v>
      </c>
      <c r="I1079">
        <v>-10.9203280902111</v>
      </c>
      <c r="J1079">
        <v>1.9792958655000801</v>
      </c>
      <c r="K1079">
        <v>2607.14827136144</v>
      </c>
      <c r="L1079">
        <v>2595.0489393144198</v>
      </c>
      <c r="M1079">
        <v>42.801858509694</v>
      </c>
      <c r="N1079">
        <v>0.56532443921743303</v>
      </c>
      <c r="O1079">
        <v>21.2089734113746</v>
      </c>
      <c r="P1079">
        <v>18.008015087223001</v>
      </c>
      <c r="Q1079">
        <v>6.2691700061278999E-2</v>
      </c>
    </row>
    <row r="1080" spans="1:17" hidden="1" x14ac:dyDescent="0.3">
      <c r="A1080" t="s">
        <v>2319</v>
      </c>
      <c r="B1080" t="s">
        <v>2320</v>
      </c>
      <c r="C1080" t="s">
        <v>3150</v>
      </c>
      <c r="D1080" t="s">
        <v>473</v>
      </c>
      <c r="E1080">
        <v>2303.9828550024299</v>
      </c>
      <c r="F1080">
        <v>377.45</v>
      </c>
      <c r="G1080">
        <v>-8.8273429585961196</v>
      </c>
      <c r="H1080">
        <v>3.70377810688775</v>
      </c>
      <c r="I1080">
        <v>5.4061596768582101</v>
      </c>
      <c r="J1080">
        <v>1.4427574206157201</v>
      </c>
      <c r="K1080">
        <v>391.70519697253201</v>
      </c>
      <c r="L1080">
        <v>374.56515723279301</v>
      </c>
      <c r="M1080">
        <v>43.106704531009697</v>
      </c>
      <c r="N1080">
        <v>0.51259297988163</v>
      </c>
      <c r="O1080">
        <v>19.883428268644799</v>
      </c>
      <c r="P1080">
        <v>28.603066439522902</v>
      </c>
      <c r="Q1080">
        <v>3.6058531484273001E-2</v>
      </c>
    </row>
    <row r="1081" spans="1:17" hidden="1" x14ac:dyDescent="0.3">
      <c r="A1081" t="s">
        <v>2321</v>
      </c>
      <c r="B1081" t="s">
        <v>2322</v>
      </c>
      <c r="C1081" t="s">
        <v>3150</v>
      </c>
      <c r="D1081" t="s">
        <v>75</v>
      </c>
      <c r="E1081">
        <v>2297.9797358754599</v>
      </c>
      <c r="F1081">
        <v>841.35</v>
      </c>
      <c r="G1081">
        <v>75.948195477968497</v>
      </c>
      <c r="H1081">
        <v>-0.92702233579539095</v>
      </c>
      <c r="I1081">
        <v>-16.7724640569112</v>
      </c>
      <c r="J1081">
        <v>0.91476877295251102</v>
      </c>
      <c r="K1081">
        <v>873.79742132367005</v>
      </c>
      <c r="L1081">
        <v>810.86173693671799</v>
      </c>
      <c r="M1081">
        <v>53.064838198757499</v>
      </c>
      <c r="N1081">
        <v>0.553827580146525</v>
      </c>
      <c r="O1081">
        <v>29.993462887026801</v>
      </c>
      <c r="P1081">
        <v>112.274504856818</v>
      </c>
      <c r="Q1081">
        <v>7.0653931389166993E-2</v>
      </c>
    </row>
    <row r="1082" spans="1:17" hidden="1" x14ac:dyDescent="0.3">
      <c r="A1082" t="s">
        <v>2323</v>
      </c>
      <c r="B1082" t="s">
        <v>2324</v>
      </c>
      <c r="C1082" t="s">
        <v>3150</v>
      </c>
      <c r="D1082" t="s">
        <v>46</v>
      </c>
      <c r="E1082">
        <v>2297.3157049239499</v>
      </c>
      <c r="F1082">
        <v>358.65</v>
      </c>
      <c r="G1082">
        <v>80.648022438495502</v>
      </c>
      <c r="H1082">
        <v>-7.9228867203130298</v>
      </c>
      <c r="I1082">
        <v>-3.5467079788337998</v>
      </c>
      <c r="J1082">
        <v>0.538577020102179</v>
      </c>
      <c r="K1082">
        <v>386.01220778027403</v>
      </c>
      <c r="L1082">
        <v>358.85692629436801</v>
      </c>
      <c r="M1082">
        <v>36.902264760337097</v>
      </c>
      <c r="N1082">
        <v>1.5405157690256901</v>
      </c>
      <c r="O1082">
        <v>80.119894047121093</v>
      </c>
      <c r="P1082">
        <v>124.29643527204399</v>
      </c>
      <c r="Q1082">
        <v>2.3191492895402999E-2</v>
      </c>
    </row>
    <row r="1083" spans="1:17" x14ac:dyDescent="0.3">
      <c r="A1083" t="s">
        <v>2325</v>
      </c>
      <c r="B1083" t="s">
        <v>2326</v>
      </c>
      <c r="C1083" t="s">
        <v>3152</v>
      </c>
      <c r="D1083" t="s">
        <v>1970</v>
      </c>
      <c r="E1083">
        <v>2294.1558044466801</v>
      </c>
      <c r="F1083">
        <v>48.54</v>
      </c>
      <c r="G1083">
        <v>-20.7200027849576</v>
      </c>
      <c r="H1083">
        <v>-3.4713916950992401</v>
      </c>
      <c r="I1083">
        <v>-12.8984150234177</v>
      </c>
      <c r="J1083">
        <v>8.6273794294620796</v>
      </c>
      <c r="K1083">
        <v>50.088247822800703</v>
      </c>
      <c r="L1083">
        <v>51.352346502607503</v>
      </c>
      <c r="M1083">
        <v>51.418100315078497</v>
      </c>
      <c r="N1083">
        <v>0.67498369404749603</v>
      </c>
      <c r="O1083">
        <v>42.974866089822797</v>
      </c>
      <c r="P1083">
        <v>15.1328273244781</v>
      </c>
      <c r="Q1083">
        <v>-6.3119042734239997E-3</v>
      </c>
    </row>
    <row r="1084" spans="1:17" hidden="1" x14ac:dyDescent="0.3">
      <c r="A1084" t="s">
        <v>2327</v>
      </c>
      <c r="B1084" t="s">
        <v>2328</v>
      </c>
      <c r="C1084" t="s">
        <v>3150</v>
      </c>
      <c r="D1084" t="s">
        <v>1318</v>
      </c>
      <c r="E1084">
        <v>2293.4754734174098</v>
      </c>
      <c r="F1084">
        <v>818.9</v>
      </c>
      <c r="G1084">
        <v>77.556467738018199</v>
      </c>
      <c r="H1084">
        <v>17.529348282486701</v>
      </c>
      <c r="I1084">
        <v>54.000439608230302</v>
      </c>
      <c r="J1084">
        <v>10.033716765644799</v>
      </c>
      <c r="K1084">
        <v>739.26784999380197</v>
      </c>
      <c r="L1084">
        <v>612.85109004053197</v>
      </c>
      <c r="M1084">
        <v>60.289037019645001</v>
      </c>
      <c r="N1084">
        <v>0.89647751661117203</v>
      </c>
      <c r="O1084">
        <v>10.147759189156099</v>
      </c>
      <c r="P1084">
        <v>116.98463169051399</v>
      </c>
      <c r="Q1084">
        <v>9.0336405439704004E-2</v>
      </c>
    </row>
    <row r="1085" spans="1:17" x14ac:dyDescent="0.3">
      <c r="A1085" t="s">
        <v>2329</v>
      </c>
      <c r="B1085" t="s">
        <v>2330</v>
      </c>
      <c r="C1085" t="s">
        <v>3135</v>
      </c>
      <c r="D1085" t="s">
        <v>24</v>
      </c>
      <c r="E1085">
        <v>2289.3821549511999</v>
      </c>
      <c r="F1085">
        <v>45.01</v>
      </c>
      <c r="G1085">
        <v>-62.806072211788099</v>
      </c>
      <c r="H1085">
        <v>3.2863208345350601</v>
      </c>
      <c r="I1085">
        <v>-36.8034512458145</v>
      </c>
      <c r="J1085">
        <v>-1.4686263076508801</v>
      </c>
      <c r="K1085">
        <v>46.9683148336293</v>
      </c>
      <c r="L1085">
        <v>55.475775405189097</v>
      </c>
      <c r="M1085">
        <v>44.660212476740703</v>
      </c>
      <c r="N1085">
        <v>0.61259964798075495</v>
      </c>
      <c r="O1085">
        <v>83.070428793601394</v>
      </c>
      <c r="P1085">
        <v>7.1411568674125201</v>
      </c>
    </row>
    <row r="1086" spans="1:17" hidden="1" x14ac:dyDescent="0.3">
      <c r="A1086" t="s">
        <v>2331</v>
      </c>
      <c r="B1086" t="s">
        <v>2332</v>
      </c>
      <c r="C1086" t="s">
        <v>3150</v>
      </c>
      <c r="D1086" t="s">
        <v>265</v>
      </c>
      <c r="E1086">
        <v>2288.5619957377799</v>
      </c>
      <c r="F1086">
        <v>1318.75</v>
      </c>
      <c r="G1086">
        <v>-17.4778575291948</v>
      </c>
      <c r="H1086">
        <v>1.5660100935265</v>
      </c>
      <c r="I1086">
        <v>-13.5031843550784</v>
      </c>
      <c r="J1086">
        <v>2.3472056979947098</v>
      </c>
      <c r="K1086">
        <v>1332.7627709908099</v>
      </c>
      <c r="L1086">
        <v>1346.90983371586</v>
      </c>
      <c r="M1086">
        <v>42.633822389916197</v>
      </c>
      <c r="N1086">
        <v>0.44421786509696898</v>
      </c>
      <c r="O1086">
        <v>34.218009478672997</v>
      </c>
      <c r="P1086">
        <v>19.122894178221301</v>
      </c>
      <c r="Q1086">
        <v>6.5183602023675999E-2</v>
      </c>
    </row>
    <row r="1087" spans="1:17" hidden="1" x14ac:dyDescent="0.3">
      <c r="A1087" t="s">
        <v>2333</v>
      </c>
      <c r="B1087" t="s">
        <v>2334</v>
      </c>
      <c r="C1087" t="s">
        <v>3150</v>
      </c>
      <c r="D1087" t="s">
        <v>1276</v>
      </c>
      <c r="E1087">
        <v>2286.3711907724</v>
      </c>
      <c r="F1087">
        <v>798.75</v>
      </c>
      <c r="G1087">
        <v>-4.4408370262825398</v>
      </c>
      <c r="H1087">
        <v>6.1975007191052498</v>
      </c>
      <c r="I1087">
        <v>-23.923321612234101</v>
      </c>
      <c r="J1087">
        <v>3.3342187243197898</v>
      </c>
      <c r="K1087">
        <v>808.210629520667</v>
      </c>
      <c r="L1087">
        <v>828.47308754926098</v>
      </c>
      <c r="M1087">
        <v>56.532015355085498</v>
      </c>
      <c r="N1087">
        <v>0.66463607404118297</v>
      </c>
      <c r="O1087">
        <v>44.093896713615003</v>
      </c>
      <c r="P1087">
        <v>28.395756309275001</v>
      </c>
      <c r="Q1087">
        <v>-9.7761199282429996E-3</v>
      </c>
    </row>
    <row r="1088" spans="1:17" hidden="1" x14ac:dyDescent="0.3">
      <c r="A1088" t="s">
        <v>2335</v>
      </c>
      <c r="B1088" t="s">
        <v>2336</v>
      </c>
      <c r="C1088" t="s">
        <v>3150</v>
      </c>
      <c r="D1088" t="s">
        <v>463</v>
      </c>
      <c r="E1088">
        <v>2286.2973375851602</v>
      </c>
      <c r="F1088">
        <v>919.55</v>
      </c>
      <c r="G1088">
        <v>36.5967141002346</v>
      </c>
      <c r="H1088">
        <v>-0.62244295198000199</v>
      </c>
      <c r="I1088">
        <v>49.0808163770634</v>
      </c>
      <c r="J1088">
        <v>2.3038137516867598</v>
      </c>
      <c r="K1088">
        <v>897.89543646802701</v>
      </c>
      <c r="L1088">
        <v>764.09552336273896</v>
      </c>
      <c r="M1088">
        <v>56.4840498906539</v>
      </c>
      <c r="N1088">
        <v>0.13444698497424901</v>
      </c>
      <c r="O1088">
        <v>23.2233157522701</v>
      </c>
      <c r="P1088">
        <v>78.2937469704314</v>
      </c>
      <c r="Q1088">
        <v>0.107256018834941</v>
      </c>
    </row>
    <row r="1089" spans="1:17" hidden="1" x14ac:dyDescent="0.3">
      <c r="A1089" t="s">
        <v>2337</v>
      </c>
      <c r="B1089" t="s">
        <v>2338</v>
      </c>
      <c r="C1089" t="s">
        <v>3150</v>
      </c>
      <c r="D1089" t="s">
        <v>202</v>
      </c>
      <c r="E1089">
        <v>2283.6280732692098</v>
      </c>
      <c r="F1089">
        <v>739.05</v>
      </c>
      <c r="G1089">
        <v>-0.414335724407287</v>
      </c>
      <c r="H1089">
        <v>18.735189051536398</v>
      </c>
      <c r="I1089">
        <v>31.872497861712102</v>
      </c>
      <c r="J1089">
        <v>2.4836643031428398</v>
      </c>
      <c r="K1089">
        <v>668.72993236309196</v>
      </c>
      <c r="L1089">
        <v>585.75034989077301</v>
      </c>
      <c r="M1089">
        <v>59.913296516470702</v>
      </c>
      <c r="N1089">
        <v>0.692340932498694</v>
      </c>
      <c r="O1089">
        <v>7.1848995331844998</v>
      </c>
      <c r="P1089">
        <v>83.843283582089498</v>
      </c>
      <c r="Q1089">
        <v>2.8076224509445E-2</v>
      </c>
    </row>
    <row r="1090" spans="1:17" hidden="1" x14ac:dyDescent="0.3">
      <c r="A1090" t="s">
        <v>2339</v>
      </c>
      <c r="B1090" t="s">
        <v>2340</v>
      </c>
      <c r="C1090" t="s">
        <v>3150</v>
      </c>
      <c r="D1090" t="s">
        <v>373</v>
      </c>
      <c r="E1090">
        <v>2282.1531321647399</v>
      </c>
      <c r="F1090">
        <v>948</v>
      </c>
      <c r="G1090">
        <v>-10.758296605946301</v>
      </c>
      <c r="H1090">
        <v>15.002819289896999</v>
      </c>
      <c r="I1090">
        <v>19.4743342196385</v>
      </c>
      <c r="J1090">
        <v>2.4231233680631599</v>
      </c>
      <c r="K1090">
        <v>884.26723475620804</v>
      </c>
      <c r="L1090">
        <v>829.69284404465895</v>
      </c>
      <c r="M1090">
        <v>56.652457143680202</v>
      </c>
      <c r="N1090">
        <v>0.92668783191870496</v>
      </c>
      <c r="O1090">
        <v>14.9789029535865</v>
      </c>
      <c r="P1090">
        <v>47.102180153619301</v>
      </c>
      <c r="Q1090">
        <v>-3.7612629873183999E-2</v>
      </c>
    </row>
    <row r="1091" spans="1:17" hidden="1" x14ac:dyDescent="0.3">
      <c r="A1091" t="s">
        <v>2341</v>
      </c>
      <c r="B1091" t="s">
        <v>2342</v>
      </c>
      <c r="C1091" t="s">
        <v>3150</v>
      </c>
      <c r="D1091" t="s">
        <v>502</v>
      </c>
      <c r="E1091">
        <v>2278.2440502552099</v>
      </c>
      <c r="F1091">
        <v>248.81</v>
      </c>
      <c r="G1091">
        <v>-40.688966631036799</v>
      </c>
      <c r="H1091">
        <v>3.6576938913899801</v>
      </c>
      <c r="I1091">
        <v>-19.537392830972902</v>
      </c>
      <c r="J1091">
        <v>2.4747509857284999</v>
      </c>
      <c r="K1091">
        <v>248.42392635938401</v>
      </c>
      <c r="L1091">
        <v>254.811515384312</v>
      </c>
      <c r="M1091">
        <v>55.6334680366001</v>
      </c>
      <c r="N1091">
        <v>1.8080843269984399</v>
      </c>
      <c r="O1091">
        <v>27.406454724488501</v>
      </c>
      <c r="P1091">
        <v>16.812206572769899</v>
      </c>
      <c r="Q1091">
        <v>3.3135767761909997E-2</v>
      </c>
    </row>
    <row r="1092" spans="1:17" hidden="1" x14ac:dyDescent="0.3">
      <c r="A1092" t="s">
        <v>2343</v>
      </c>
      <c r="B1092" t="s">
        <v>2344</v>
      </c>
      <c r="C1092" t="s">
        <v>3150</v>
      </c>
      <c r="D1092" t="s">
        <v>149</v>
      </c>
      <c r="E1092">
        <v>2268.7096698513001</v>
      </c>
      <c r="F1092">
        <v>248.15</v>
      </c>
      <c r="G1092">
        <v>-43.872076949205102</v>
      </c>
      <c r="H1092">
        <v>-16.341747369551602</v>
      </c>
      <c r="I1092">
        <v>-29.703936195429002</v>
      </c>
      <c r="J1092">
        <v>-22.880223611754399</v>
      </c>
      <c r="K1092">
        <v>302.83029687380701</v>
      </c>
      <c r="L1092">
        <v>328.96348162982503</v>
      </c>
      <c r="M1092">
        <v>34.457653279632297</v>
      </c>
      <c r="N1092">
        <v>2.7420056537987301</v>
      </c>
      <c r="O1092">
        <v>94.720934918396097</v>
      </c>
      <c r="P1092">
        <v>23.796457969568401</v>
      </c>
      <c r="Q1092">
        <v>7.9256646798832001E-2</v>
      </c>
    </row>
    <row r="1093" spans="1:17" hidden="1" x14ac:dyDescent="0.3">
      <c r="A1093" t="s">
        <v>2345</v>
      </c>
      <c r="B1093" t="s">
        <v>2346</v>
      </c>
      <c r="C1093" t="s">
        <v>3150</v>
      </c>
      <c r="D1093" t="s">
        <v>766</v>
      </c>
      <c r="E1093">
        <v>2255.9126045830999</v>
      </c>
      <c r="F1093">
        <v>20.399999999999999</v>
      </c>
      <c r="G1093">
        <v>-29.724825063244499</v>
      </c>
      <c r="H1093">
        <v>-9.7613333322786495</v>
      </c>
      <c r="I1093">
        <v>6.9598164137610201</v>
      </c>
      <c r="J1093">
        <v>-0.81019443632697696</v>
      </c>
      <c r="K1093">
        <v>19.994165965526001</v>
      </c>
      <c r="L1093">
        <v>18.781500275083999</v>
      </c>
      <c r="M1093">
        <v>38.974302306576803</v>
      </c>
      <c r="N1093">
        <v>1.0492885858013099</v>
      </c>
      <c r="O1093">
        <v>34.803921568627402</v>
      </c>
      <c r="P1093">
        <v>44.578313253011999</v>
      </c>
      <c r="Q1093">
        <v>7.4270441252777E-2</v>
      </c>
    </row>
    <row r="1094" spans="1:17" hidden="1" x14ac:dyDescent="0.3">
      <c r="A1094" t="s">
        <v>2347</v>
      </c>
      <c r="B1094" t="s">
        <v>2348</v>
      </c>
      <c r="C1094" t="s">
        <v>3150</v>
      </c>
      <c r="D1094" t="s">
        <v>268</v>
      </c>
      <c r="E1094">
        <v>2248.0411320951998</v>
      </c>
      <c r="F1094">
        <v>388.75</v>
      </c>
      <c r="G1094">
        <v>45.868849644894397</v>
      </c>
      <c r="H1094">
        <v>0.11092608335710601</v>
      </c>
      <c r="I1094">
        <v>-0.82876118613732297</v>
      </c>
      <c r="J1094">
        <v>2.47538174323528</v>
      </c>
      <c r="K1094">
        <v>391.40550228771298</v>
      </c>
      <c r="L1094">
        <v>377.71382944638299</v>
      </c>
      <c r="M1094">
        <v>48.564924531610401</v>
      </c>
      <c r="N1094">
        <v>0.351114685462945</v>
      </c>
      <c r="O1094">
        <v>39.922829581993497</v>
      </c>
      <c r="P1094">
        <v>81.658878504672899</v>
      </c>
      <c r="Q1094">
        <v>6.5479065184841007E-2</v>
      </c>
    </row>
    <row r="1095" spans="1:17" hidden="1" x14ac:dyDescent="0.3">
      <c r="A1095" t="s">
        <v>2349</v>
      </c>
      <c r="B1095" t="s">
        <v>2350</v>
      </c>
      <c r="C1095" t="s">
        <v>3150</v>
      </c>
      <c r="D1095" t="s">
        <v>161</v>
      </c>
      <c r="E1095">
        <v>2246.2063981933802</v>
      </c>
      <c r="F1095">
        <v>2221.0500000000002</v>
      </c>
      <c r="G1095">
        <v>303.28112364319202</v>
      </c>
      <c r="H1095">
        <v>22.216702813691899</v>
      </c>
      <c r="I1095">
        <v>22.310724294261199</v>
      </c>
      <c r="J1095">
        <v>1.1981920493818401</v>
      </c>
      <c r="K1095">
        <v>2054.9419922973998</v>
      </c>
      <c r="L1095">
        <v>1622.5868131946199</v>
      </c>
      <c r="M1095">
        <v>51.122096628144597</v>
      </c>
      <c r="N1095">
        <v>0.96766799438323103</v>
      </c>
      <c r="O1095">
        <v>18.1693343238558</v>
      </c>
      <c r="P1095">
        <v>340.07331087774901</v>
      </c>
      <c r="Q1095">
        <v>0.186804146165233</v>
      </c>
    </row>
    <row r="1096" spans="1:17" hidden="1" x14ac:dyDescent="0.3">
      <c r="A1096" t="s">
        <v>2351</v>
      </c>
      <c r="B1096" t="s">
        <v>2352</v>
      </c>
      <c r="C1096" t="s">
        <v>3150</v>
      </c>
      <c r="D1096" t="s">
        <v>111</v>
      </c>
      <c r="E1096">
        <v>2231.7748262157502</v>
      </c>
      <c r="F1096">
        <v>19.38</v>
      </c>
      <c r="G1096">
        <v>23.743003813151599</v>
      </c>
      <c r="H1096">
        <v>-1.83558651417699</v>
      </c>
      <c r="I1096">
        <v>-6.3624815109178101</v>
      </c>
      <c r="J1096">
        <v>2.4095550002492598</v>
      </c>
      <c r="K1096">
        <v>19.798012009981299</v>
      </c>
      <c r="L1096">
        <v>19.267816850430101</v>
      </c>
      <c r="M1096">
        <v>47.510616471918503</v>
      </c>
      <c r="N1096">
        <v>0.58141800626336204</v>
      </c>
      <c r="O1096">
        <v>64.523530572295499</v>
      </c>
      <c r="P1096">
        <v>61.071184819701301</v>
      </c>
      <c r="Q1096">
        <v>0.129134028843361</v>
      </c>
    </row>
    <row r="1097" spans="1:17" hidden="1" x14ac:dyDescent="0.3">
      <c r="A1097" t="s">
        <v>2353</v>
      </c>
      <c r="B1097" t="s">
        <v>2354</v>
      </c>
      <c r="C1097" t="s">
        <v>3150</v>
      </c>
      <c r="D1097" t="s">
        <v>244</v>
      </c>
      <c r="E1097">
        <v>2229.57602177647</v>
      </c>
      <c r="F1097">
        <v>96.09</v>
      </c>
      <c r="G1097">
        <v>139.29717884391599</v>
      </c>
      <c r="H1097">
        <v>0.24269390144737901</v>
      </c>
      <c r="I1097">
        <v>90.605413275852698</v>
      </c>
      <c r="J1097">
        <v>6.5467920168966698</v>
      </c>
      <c r="K1097">
        <v>90.155540622513598</v>
      </c>
      <c r="L1097">
        <v>69.537369325921404</v>
      </c>
      <c r="M1097">
        <v>45.927813872508999</v>
      </c>
      <c r="N1097">
        <v>0.74473081911549899</v>
      </c>
      <c r="O1097">
        <v>19.460922052242701</v>
      </c>
      <c r="P1097">
        <v>200.75117370891999</v>
      </c>
      <c r="Q1097">
        <v>0.13676590780553299</v>
      </c>
    </row>
    <row r="1098" spans="1:17" hidden="1" x14ac:dyDescent="0.3">
      <c r="A1098" t="s">
        <v>2355</v>
      </c>
      <c r="B1098" t="s">
        <v>2356</v>
      </c>
      <c r="C1098" t="s">
        <v>3150</v>
      </c>
      <c r="D1098" t="s">
        <v>540</v>
      </c>
      <c r="E1098">
        <v>2223.72460302122</v>
      </c>
      <c r="F1098">
        <v>573.95000000000005</v>
      </c>
      <c r="G1098">
        <v>-37.817900907025297</v>
      </c>
      <c r="H1098">
        <v>-6.0472637657463002</v>
      </c>
      <c r="I1098">
        <v>-2.6680971144082299</v>
      </c>
      <c r="J1098">
        <v>1.5509131041003099</v>
      </c>
      <c r="K1098">
        <v>609.98825055135705</v>
      </c>
      <c r="L1098">
        <v>605.92931985282701</v>
      </c>
      <c r="M1098">
        <v>24.544270579611698</v>
      </c>
      <c r="N1098">
        <v>0.90722696822945903</v>
      </c>
      <c r="O1098">
        <v>25.446467462322399</v>
      </c>
      <c r="P1098">
        <v>24.487582691682</v>
      </c>
      <c r="Q1098">
        <v>-0.16628333474349999</v>
      </c>
    </row>
    <row r="1099" spans="1:17" hidden="1" x14ac:dyDescent="0.3">
      <c r="A1099" t="s">
        <v>2357</v>
      </c>
      <c r="B1099" t="s">
        <v>2358</v>
      </c>
      <c r="C1099" t="s">
        <v>3150</v>
      </c>
      <c r="D1099" t="s">
        <v>548</v>
      </c>
      <c r="E1099">
        <v>2214.8512158404301</v>
      </c>
      <c r="F1099">
        <v>73.98</v>
      </c>
      <c r="G1099">
        <v>-0.76802110298631299</v>
      </c>
      <c r="H1099">
        <v>-11.0811457025936</v>
      </c>
      <c r="I1099">
        <v>-9.5963920418517805</v>
      </c>
      <c r="J1099">
        <v>1.61163263782067</v>
      </c>
      <c r="K1099">
        <v>79.008781507326503</v>
      </c>
      <c r="L1099">
        <v>77.149077363344404</v>
      </c>
      <c r="M1099">
        <v>48.613559836009799</v>
      </c>
      <c r="N1099">
        <v>0.43031794968903497</v>
      </c>
      <c r="O1099">
        <v>57.948094079480903</v>
      </c>
      <c r="P1099">
        <v>34.509090909090901</v>
      </c>
      <c r="Q1099">
        <v>0.14777589509943301</v>
      </c>
    </row>
    <row r="1100" spans="1:17" hidden="1" x14ac:dyDescent="0.3">
      <c r="A1100" t="s">
        <v>2359</v>
      </c>
      <c r="B1100" t="s">
        <v>2360</v>
      </c>
      <c r="C1100" t="s">
        <v>3150</v>
      </c>
      <c r="D1100" t="s">
        <v>18</v>
      </c>
      <c r="E1100">
        <v>2209.8904364272398</v>
      </c>
      <c r="F1100">
        <v>226.79</v>
      </c>
      <c r="G1100">
        <v>-52.745200114546499</v>
      </c>
      <c r="H1100">
        <v>13.9204083502232</v>
      </c>
      <c r="I1100">
        <v>-8.9996186551440598</v>
      </c>
      <c r="J1100">
        <v>-1.01755049551819</v>
      </c>
      <c r="K1100">
        <v>221.01647987677501</v>
      </c>
      <c r="L1100">
        <v>228.51034155425501</v>
      </c>
      <c r="M1100">
        <v>39.027389136785501</v>
      </c>
      <c r="N1100">
        <v>0.90395258319425797</v>
      </c>
      <c r="O1100">
        <v>51.704219762776098</v>
      </c>
      <c r="P1100">
        <v>24.302548643463901</v>
      </c>
    </row>
    <row r="1101" spans="1:17" hidden="1" x14ac:dyDescent="0.3">
      <c r="A1101" t="s">
        <v>2361</v>
      </c>
      <c r="B1101" t="s">
        <v>2362</v>
      </c>
      <c r="C1101" t="s">
        <v>3150</v>
      </c>
      <c r="D1101" t="s">
        <v>202</v>
      </c>
      <c r="E1101">
        <v>2200.5878326407101</v>
      </c>
      <c r="F1101">
        <v>399.85</v>
      </c>
      <c r="G1101">
        <v>-10.6121799924898</v>
      </c>
      <c r="H1101">
        <v>-5.1840742755744902</v>
      </c>
      <c r="I1101">
        <v>2.4514489103440198</v>
      </c>
      <c r="J1101">
        <v>-2.8678033754795802</v>
      </c>
      <c r="K1101">
        <v>421.36393317535101</v>
      </c>
      <c r="L1101">
        <v>405.43096120174999</v>
      </c>
      <c r="M1101">
        <v>30.663015908228299</v>
      </c>
      <c r="N1101">
        <v>0.419207699900359</v>
      </c>
      <c r="O1101">
        <v>22.295860947855399</v>
      </c>
      <c r="P1101">
        <v>27.727200127775099</v>
      </c>
      <c r="Q1101">
        <v>3.3851055378529997E-2</v>
      </c>
    </row>
    <row r="1102" spans="1:17" hidden="1" x14ac:dyDescent="0.3">
      <c r="A1102" t="s">
        <v>2363</v>
      </c>
      <c r="B1102" t="s">
        <v>2364</v>
      </c>
      <c r="C1102" t="s">
        <v>3150</v>
      </c>
      <c r="D1102" t="s">
        <v>51</v>
      </c>
      <c r="E1102">
        <v>2195.47061278717</v>
      </c>
      <c r="F1102">
        <v>761.8</v>
      </c>
      <c r="G1102">
        <v>-1.4248462869802001</v>
      </c>
      <c r="H1102">
        <v>-0.30086141310305298</v>
      </c>
      <c r="I1102">
        <v>-10.294126026831901</v>
      </c>
      <c r="J1102">
        <v>2.4495614648894399</v>
      </c>
      <c r="K1102">
        <v>763.21542895623304</v>
      </c>
      <c r="L1102">
        <v>726.60649141822398</v>
      </c>
      <c r="M1102">
        <v>45.552867015133202</v>
      </c>
      <c r="N1102">
        <v>0.22229421069323799</v>
      </c>
      <c r="O1102">
        <v>13.231819375163999</v>
      </c>
      <c r="P1102">
        <v>33.649122807017498</v>
      </c>
      <c r="Q1102">
        <v>-8.6435915252116996E-2</v>
      </c>
    </row>
    <row r="1103" spans="1:17" x14ac:dyDescent="0.3">
      <c r="A1103" t="s">
        <v>2365</v>
      </c>
      <c r="B1103" t="s">
        <v>2366</v>
      </c>
      <c r="C1103" t="s">
        <v>3135</v>
      </c>
      <c r="D1103" t="s">
        <v>54</v>
      </c>
      <c r="E1103">
        <v>2192.3460891718</v>
      </c>
      <c r="F1103">
        <v>228.75</v>
      </c>
      <c r="G1103">
        <v>-89.9607958299693</v>
      </c>
      <c r="H1103">
        <v>-6.2077639501367798</v>
      </c>
      <c r="I1103">
        <v>-64.769279189376803</v>
      </c>
      <c r="J1103">
        <v>7.87711713548976</v>
      </c>
      <c r="K1103">
        <v>259.69413499354499</v>
      </c>
      <c r="L1103">
        <v>388.02493982047099</v>
      </c>
      <c r="M1103">
        <v>46.102583159384501</v>
      </c>
      <c r="N1103">
        <v>0.60586609280329295</v>
      </c>
      <c r="O1103">
        <v>195.01639344262199</v>
      </c>
      <c r="P1103">
        <v>23.648648648648599</v>
      </c>
    </row>
    <row r="1104" spans="1:17" hidden="1" x14ac:dyDescent="0.3">
      <c r="A1104" t="s">
        <v>2367</v>
      </c>
      <c r="B1104" t="s">
        <v>2368</v>
      </c>
      <c r="C1104" t="s">
        <v>3150</v>
      </c>
      <c r="D1104" t="s">
        <v>136</v>
      </c>
      <c r="E1104">
        <v>2188.9055935244301</v>
      </c>
      <c r="F1104">
        <v>22242.1</v>
      </c>
      <c r="G1104">
        <v>666.36999326871205</v>
      </c>
      <c r="H1104">
        <v>-7.4476966786311198</v>
      </c>
      <c r="I1104">
        <v>301.83294882991299</v>
      </c>
      <c r="J1104">
        <v>20.5264656216644</v>
      </c>
      <c r="K1104">
        <v>19064.4930336814</v>
      </c>
      <c r="L1104">
        <v>11798.8048019212</v>
      </c>
      <c r="M1104">
        <v>53.269206932126401</v>
      </c>
      <c r="N1104">
        <v>0.56399342529472496</v>
      </c>
      <c r="O1104">
        <v>24.875798598153899</v>
      </c>
      <c r="P1104">
        <v>723.78148148148102</v>
      </c>
      <c r="Q1104">
        <v>0.17667232490654899</v>
      </c>
    </row>
    <row r="1105" spans="1:17" hidden="1" x14ac:dyDescent="0.3">
      <c r="A1105" t="s">
        <v>2369</v>
      </c>
      <c r="B1105" t="s">
        <v>2370</v>
      </c>
      <c r="C1105" t="s">
        <v>3150</v>
      </c>
      <c r="D1105" t="s">
        <v>1008</v>
      </c>
      <c r="E1105">
        <v>2183.3393555508201</v>
      </c>
      <c r="F1105">
        <v>120.88</v>
      </c>
      <c r="G1105">
        <v>-22.941620469508901</v>
      </c>
      <c r="H1105">
        <v>-6.8299933522776097</v>
      </c>
      <c r="I1105">
        <v>-2.4691975168606102</v>
      </c>
      <c r="J1105">
        <v>-1.1741275117045</v>
      </c>
      <c r="K1105">
        <v>126.612793353135</v>
      </c>
      <c r="M1105">
        <v>35.732147279646703</v>
      </c>
      <c r="N1105">
        <v>0.25613670852095299</v>
      </c>
      <c r="O1105">
        <v>31.369953673064199</v>
      </c>
      <c r="P1105">
        <v>12.8664799253034</v>
      </c>
    </row>
    <row r="1106" spans="1:17" hidden="1" x14ac:dyDescent="0.3">
      <c r="A1106" t="s">
        <v>2371</v>
      </c>
      <c r="B1106" t="s">
        <v>2372</v>
      </c>
      <c r="C1106" t="s">
        <v>3150</v>
      </c>
      <c r="D1106" t="s">
        <v>470</v>
      </c>
      <c r="E1106">
        <v>2182.20343254933</v>
      </c>
      <c r="F1106">
        <v>529.85</v>
      </c>
      <c r="G1106">
        <v>-46.481606333515899</v>
      </c>
      <c r="H1106">
        <v>-3.1019701136369</v>
      </c>
      <c r="I1106">
        <v>-26.773098430095601</v>
      </c>
      <c r="J1106">
        <v>5.2563693477868796</v>
      </c>
      <c r="K1106">
        <v>564.81202768243702</v>
      </c>
      <c r="L1106">
        <v>616.534529526607</v>
      </c>
      <c r="M1106">
        <v>41.889800960650199</v>
      </c>
      <c r="N1106">
        <v>0.64765861976410599</v>
      </c>
      <c r="O1106">
        <v>50.731339058224002</v>
      </c>
      <c r="P1106">
        <v>12.173176669842199</v>
      </c>
      <c r="Q1106">
        <v>-4.0822819210661998E-2</v>
      </c>
    </row>
    <row r="1107" spans="1:17" hidden="1" x14ac:dyDescent="0.3">
      <c r="A1107" t="s">
        <v>2373</v>
      </c>
      <c r="B1107" t="s">
        <v>2374</v>
      </c>
      <c r="C1107" t="s">
        <v>3150</v>
      </c>
      <c r="D1107" t="s">
        <v>742</v>
      </c>
      <c r="E1107">
        <v>2180.653534008</v>
      </c>
      <c r="F1107">
        <v>270.45999999999998</v>
      </c>
      <c r="G1107">
        <v>1.52132227179768</v>
      </c>
      <c r="H1107">
        <v>-0.51138644105508402</v>
      </c>
      <c r="I1107">
        <v>0.91292512451716701</v>
      </c>
      <c r="J1107">
        <v>-0.93955622252064797</v>
      </c>
      <c r="K1107">
        <v>275.57946463041498</v>
      </c>
      <c r="L1107">
        <v>259.92435177822802</v>
      </c>
      <c r="M1107">
        <v>58.290846172297002</v>
      </c>
      <c r="N1107">
        <v>2.5737364917200698</v>
      </c>
      <c r="O1107">
        <v>9.1843525844857101</v>
      </c>
      <c r="P1107">
        <v>30.022595067544799</v>
      </c>
      <c r="Q1107">
        <v>3.2968413234804997E-2</v>
      </c>
    </row>
    <row r="1108" spans="1:17" hidden="1" x14ac:dyDescent="0.3">
      <c r="A1108" t="s">
        <v>2375</v>
      </c>
      <c r="B1108" t="s">
        <v>2376</v>
      </c>
      <c r="C1108" t="s">
        <v>3150</v>
      </c>
      <c r="D1108" t="s">
        <v>265</v>
      </c>
      <c r="E1108">
        <v>2179.0625924619198</v>
      </c>
      <c r="F1108">
        <v>1613.45</v>
      </c>
      <c r="G1108">
        <v>15.001258422002</v>
      </c>
      <c r="H1108">
        <v>3.62369319842061</v>
      </c>
      <c r="I1108">
        <v>11.757964225880899</v>
      </c>
      <c r="J1108">
        <v>9.8097470891696403</v>
      </c>
      <c r="K1108">
        <v>1518.1839406918</v>
      </c>
      <c r="L1108">
        <v>1416.2734729845199</v>
      </c>
      <c r="M1108">
        <v>61.741556129344602</v>
      </c>
      <c r="N1108">
        <v>0.52821414600403604</v>
      </c>
      <c r="O1108">
        <v>7.2794322724596396</v>
      </c>
      <c r="P1108">
        <v>51.8541176470588</v>
      </c>
      <c r="Q1108">
        <v>3.2220186522966002E-2</v>
      </c>
    </row>
    <row r="1109" spans="1:17" hidden="1" x14ac:dyDescent="0.3">
      <c r="A1109" t="s">
        <v>2377</v>
      </c>
      <c r="B1109" t="s">
        <v>2378</v>
      </c>
      <c r="C1109" t="s">
        <v>3150</v>
      </c>
      <c r="D1109" t="s">
        <v>117</v>
      </c>
      <c r="E1109">
        <v>2175.4778057581202</v>
      </c>
      <c r="F1109">
        <v>272.14999999999998</v>
      </c>
      <c r="G1109">
        <v>-4.0556465990988499E-2</v>
      </c>
      <c r="H1109">
        <v>-10.0369122569589</v>
      </c>
      <c r="I1109">
        <v>-15.746252878044199</v>
      </c>
      <c r="J1109">
        <v>-0.64195510577442705</v>
      </c>
      <c r="K1109">
        <v>280.06061114937103</v>
      </c>
      <c r="L1109">
        <v>265.74284588997102</v>
      </c>
      <c r="M1109">
        <v>37.791511668523697</v>
      </c>
      <c r="N1109">
        <v>0.64283865987516098</v>
      </c>
      <c r="O1109">
        <v>25.004593055300301</v>
      </c>
      <c r="P1109">
        <v>46.790722761596498</v>
      </c>
      <c r="Q1109">
        <v>6.6265550218051E-2</v>
      </c>
    </row>
    <row r="1110" spans="1:17" hidden="1" x14ac:dyDescent="0.3">
      <c r="A1110" t="s">
        <v>2379</v>
      </c>
      <c r="B1110" t="s">
        <v>2380</v>
      </c>
      <c r="C1110" t="s">
        <v>3150</v>
      </c>
      <c r="D1110" t="s">
        <v>928</v>
      </c>
      <c r="E1110">
        <v>2173.7327972560101</v>
      </c>
      <c r="F1110">
        <v>324.7</v>
      </c>
      <c r="G1110">
        <v>235.63167506737801</v>
      </c>
      <c r="H1110">
        <v>-0.37979210835230798</v>
      </c>
      <c r="I1110">
        <v>40.509967265028799</v>
      </c>
      <c r="J1110">
        <v>-2.8006761786935899</v>
      </c>
      <c r="K1110">
        <v>339.30276539525198</v>
      </c>
      <c r="L1110">
        <v>270.21323416464901</v>
      </c>
      <c r="M1110">
        <v>38.431104169431201</v>
      </c>
      <c r="N1110">
        <v>0.36375528211192698</v>
      </c>
      <c r="O1110">
        <v>34.016014782876503</v>
      </c>
      <c r="Q1110">
        <v>0.16025022134720299</v>
      </c>
    </row>
    <row r="1111" spans="1:17" hidden="1" x14ac:dyDescent="0.3">
      <c r="A1111" t="s">
        <v>2381</v>
      </c>
      <c r="B1111" t="s">
        <v>2382</v>
      </c>
      <c r="C1111" t="s">
        <v>3150</v>
      </c>
      <c r="D1111" t="s">
        <v>51</v>
      </c>
      <c r="E1111">
        <v>2170.7763161586099</v>
      </c>
      <c r="F1111">
        <v>1540.8</v>
      </c>
      <c r="G1111">
        <v>-3.2396887119252802</v>
      </c>
      <c r="H1111">
        <v>-1.2587812971069301</v>
      </c>
      <c r="I1111">
        <v>-8.1150530077423699</v>
      </c>
      <c r="J1111">
        <v>-2.2754228114956798</v>
      </c>
      <c r="K1111">
        <v>1610.6159030101501</v>
      </c>
      <c r="L1111">
        <v>1523.01608123853</v>
      </c>
      <c r="M1111">
        <v>37.762430063707903</v>
      </c>
      <c r="N1111">
        <v>0.49959922107874399</v>
      </c>
      <c r="O1111">
        <v>22.919911734164</v>
      </c>
      <c r="P1111">
        <v>26.658446362515399</v>
      </c>
      <c r="Q1111">
        <v>8.5239136204993002E-2</v>
      </c>
    </row>
    <row r="1112" spans="1:17" hidden="1" x14ac:dyDescent="0.3">
      <c r="A1112" t="s">
        <v>2383</v>
      </c>
      <c r="B1112" t="s">
        <v>2384</v>
      </c>
      <c r="C1112" t="s">
        <v>3150</v>
      </c>
      <c r="D1112" t="s">
        <v>197</v>
      </c>
      <c r="E1112">
        <v>2165.1353109943502</v>
      </c>
      <c r="F1112">
        <v>82.53</v>
      </c>
      <c r="G1112">
        <v>136.953099207717</v>
      </c>
      <c r="H1112">
        <v>4.4410294328403603</v>
      </c>
      <c r="I1112">
        <v>-28.9557088211359</v>
      </c>
      <c r="J1112">
        <v>5.8131681059339702</v>
      </c>
      <c r="K1112">
        <v>82.072139727723396</v>
      </c>
      <c r="L1112">
        <v>82.582773933005598</v>
      </c>
      <c r="M1112">
        <v>59.365063341002802</v>
      </c>
      <c r="N1112">
        <v>0.90558667644758195</v>
      </c>
      <c r="O1112">
        <v>69.635284139100904</v>
      </c>
      <c r="P1112">
        <v>168.39024390243901</v>
      </c>
      <c r="Q1112">
        <v>0.18133954024194801</v>
      </c>
    </row>
    <row r="1113" spans="1:17" hidden="1" x14ac:dyDescent="0.3">
      <c r="A1113" t="s">
        <v>2385</v>
      </c>
      <c r="B1113" t="s">
        <v>2386</v>
      </c>
      <c r="C1113" t="s">
        <v>3150</v>
      </c>
      <c r="D1113" t="s">
        <v>649</v>
      </c>
      <c r="E1113">
        <v>2162.6125466605299</v>
      </c>
      <c r="F1113">
        <v>407.65</v>
      </c>
      <c r="G1113">
        <v>-40.820829003744002</v>
      </c>
      <c r="H1113">
        <v>-2.71073865707003</v>
      </c>
      <c r="I1113">
        <v>-17.7769661986407</v>
      </c>
      <c r="J1113">
        <v>0.87309733424660296</v>
      </c>
      <c r="K1113">
        <v>434.49015223609598</v>
      </c>
      <c r="L1113">
        <v>466.20307307591497</v>
      </c>
      <c r="M1113">
        <v>36.480603501012403</v>
      </c>
      <c r="N1113">
        <v>0.50582835940033699</v>
      </c>
      <c r="O1113">
        <v>40.905188274254797</v>
      </c>
      <c r="P1113">
        <v>4.7674119763556799</v>
      </c>
      <c r="Q1113">
        <v>-0.112301751663753</v>
      </c>
    </row>
    <row r="1114" spans="1:17" hidden="1" x14ac:dyDescent="0.3">
      <c r="A1114" t="s">
        <v>2387</v>
      </c>
      <c r="B1114" t="s">
        <v>2388</v>
      </c>
      <c r="C1114" t="s">
        <v>3150</v>
      </c>
      <c r="D1114" t="s">
        <v>473</v>
      </c>
      <c r="E1114">
        <v>2161.8012840000001</v>
      </c>
      <c r="F1114">
        <v>1898.85</v>
      </c>
      <c r="G1114">
        <v>-11.625357614624001</v>
      </c>
      <c r="H1114">
        <v>2.50884963220089</v>
      </c>
      <c r="I1114">
        <v>-7.9169447637161401</v>
      </c>
      <c r="J1114">
        <v>-4.7673957754750997</v>
      </c>
      <c r="K1114">
        <v>1933.1374220591499</v>
      </c>
      <c r="L1114">
        <v>1864.4775944314699</v>
      </c>
      <c r="M1114">
        <v>32.885097290009099</v>
      </c>
      <c r="N1114">
        <v>0.57244589390139999</v>
      </c>
      <c r="O1114">
        <v>27.795771124628001</v>
      </c>
      <c r="P1114">
        <v>25.3366336633663</v>
      </c>
    </row>
    <row r="1115" spans="1:17" hidden="1" x14ac:dyDescent="0.3">
      <c r="A1115" t="s">
        <v>2389</v>
      </c>
      <c r="B1115" t="s">
        <v>2390</v>
      </c>
      <c r="C1115" t="s">
        <v>3150</v>
      </c>
      <c r="D1115" t="s">
        <v>139</v>
      </c>
      <c r="E1115">
        <v>2156.8243701858601</v>
      </c>
      <c r="F1115">
        <v>118.4</v>
      </c>
      <c r="G1115">
        <v>22.549647705184999</v>
      </c>
      <c r="H1115">
        <v>8.5834021321673806</v>
      </c>
      <c r="I1115">
        <v>14.104711694249501</v>
      </c>
      <c r="J1115">
        <v>2.0542748253015701</v>
      </c>
      <c r="K1115">
        <v>118.927561674774</v>
      </c>
      <c r="L1115">
        <v>108.171263037285</v>
      </c>
      <c r="M1115">
        <v>50.346741510867197</v>
      </c>
      <c r="N1115">
        <v>0.693282284824981</v>
      </c>
      <c r="O1115">
        <v>37.204391891891802</v>
      </c>
      <c r="P1115">
        <v>63.085399449035798</v>
      </c>
      <c r="Q1115">
        <v>4.4044643164699998E-2</v>
      </c>
    </row>
    <row r="1116" spans="1:17" hidden="1" x14ac:dyDescent="0.3">
      <c r="A1116" t="s">
        <v>2391</v>
      </c>
      <c r="B1116" t="s">
        <v>2392</v>
      </c>
      <c r="C1116" t="s">
        <v>3150</v>
      </c>
      <c r="D1116" t="s">
        <v>1315</v>
      </c>
      <c r="E1116">
        <v>2152.6437841484199</v>
      </c>
      <c r="F1116">
        <v>291.7</v>
      </c>
      <c r="G1116">
        <v>-21.3167403989729</v>
      </c>
      <c r="H1116">
        <v>-20.258325864157399</v>
      </c>
      <c r="I1116">
        <v>-11.863272650351099</v>
      </c>
      <c r="J1116">
        <v>-4.56613354698879</v>
      </c>
      <c r="K1116">
        <v>363.338985502664</v>
      </c>
      <c r="L1116">
        <v>350.78978161916399</v>
      </c>
      <c r="M1116">
        <v>19.9888639720937</v>
      </c>
      <c r="N1116">
        <v>0.67989356400925105</v>
      </c>
      <c r="O1116">
        <v>54.902296880356502</v>
      </c>
      <c r="P1116">
        <v>11.4848079495509</v>
      </c>
      <c r="Q1116">
        <v>4.5841085709830004E-3</v>
      </c>
    </row>
    <row r="1117" spans="1:17" x14ac:dyDescent="0.3">
      <c r="A1117" t="s">
        <v>2393</v>
      </c>
      <c r="B1117" t="s">
        <v>2394</v>
      </c>
      <c r="C1117" t="s">
        <v>3149</v>
      </c>
      <c r="D1117" t="s">
        <v>400</v>
      </c>
      <c r="E1117">
        <v>2152.6103989223502</v>
      </c>
      <c r="F1117">
        <v>190.72</v>
      </c>
      <c r="G1117">
        <v>-60.788465907769897</v>
      </c>
      <c r="H1117">
        <v>-4.32961190626063</v>
      </c>
      <c r="I1117">
        <v>-26.653341524179599</v>
      </c>
      <c r="J1117">
        <v>-1.79922134108197</v>
      </c>
      <c r="K1117">
        <v>202.879256888345</v>
      </c>
      <c r="L1117">
        <v>235.19221117444499</v>
      </c>
      <c r="M1117">
        <v>41.823453695535399</v>
      </c>
      <c r="N1117">
        <v>0.50750697576378501</v>
      </c>
      <c r="O1117">
        <v>126.378984899328</v>
      </c>
      <c r="P1117">
        <v>9.9250720461095003</v>
      </c>
      <c r="Q1117">
        <v>-5.6652151425669997E-2</v>
      </c>
    </row>
    <row r="1118" spans="1:17" hidden="1" x14ac:dyDescent="0.3">
      <c r="A1118" t="s">
        <v>2395</v>
      </c>
      <c r="B1118" t="s">
        <v>2396</v>
      </c>
      <c r="C1118" t="s">
        <v>3150</v>
      </c>
      <c r="D1118" t="s">
        <v>373</v>
      </c>
      <c r="E1118">
        <v>2143.3109406468602</v>
      </c>
      <c r="F1118">
        <v>44.63</v>
      </c>
      <c r="G1118">
        <v>-63.742538479033001</v>
      </c>
      <c r="H1118">
        <v>-5.1751257933718504</v>
      </c>
      <c r="I1118">
        <v>-32.886191040942002</v>
      </c>
      <c r="J1118">
        <v>-0.58097057720725997</v>
      </c>
      <c r="K1118">
        <v>46.652437791193897</v>
      </c>
      <c r="L1118">
        <v>54.723304430199804</v>
      </c>
      <c r="M1118">
        <v>36.9840112889935</v>
      </c>
      <c r="N1118">
        <v>0.76388017742594905</v>
      </c>
      <c r="O1118">
        <v>88.326237956531401</v>
      </c>
      <c r="P1118">
        <v>14.084867075664601</v>
      </c>
    </row>
    <row r="1119" spans="1:17" hidden="1" x14ac:dyDescent="0.3">
      <c r="A1119" t="s">
        <v>2397</v>
      </c>
      <c r="B1119" t="s">
        <v>2398</v>
      </c>
      <c r="C1119" t="s">
        <v>3150</v>
      </c>
      <c r="D1119" t="s">
        <v>21</v>
      </c>
      <c r="E1119">
        <v>2142.6837175258001</v>
      </c>
      <c r="F1119">
        <v>1256.6500000000001</v>
      </c>
      <c r="G1119">
        <v>213.960023382608</v>
      </c>
      <c r="H1119">
        <v>78.343523891979501</v>
      </c>
      <c r="I1119">
        <v>104.056750340394</v>
      </c>
      <c r="J1119">
        <v>6.38560915813515</v>
      </c>
      <c r="K1119">
        <v>909.51116799394799</v>
      </c>
      <c r="L1119">
        <v>647.17010161980704</v>
      </c>
      <c r="M1119">
        <v>70.540910233249804</v>
      </c>
      <c r="N1119">
        <v>1.0161282478388201</v>
      </c>
      <c r="O1119">
        <v>1.8581148291091301</v>
      </c>
      <c r="P1119">
        <v>280.80303030303003</v>
      </c>
      <c r="Q1119">
        <v>0.16895239047171501</v>
      </c>
    </row>
    <row r="1120" spans="1:17" hidden="1" x14ac:dyDescent="0.3">
      <c r="A1120" t="s">
        <v>2399</v>
      </c>
      <c r="B1120" t="s">
        <v>2400</v>
      </c>
      <c r="C1120" t="s">
        <v>3150</v>
      </c>
      <c r="D1120" t="s">
        <v>580</v>
      </c>
      <c r="E1120">
        <v>2138.7701443734099</v>
      </c>
      <c r="F1120">
        <v>170.83</v>
      </c>
      <c r="G1120">
        <v>-18.2733157504635</v>
      </c>
      <c r="H1120">
        <v>20.816198672612799</v>
      </c>
      <c r="I1120">
        <v>12.068681284614</v>
      </c>
      <c r="J1120">
        <v>3.7098366547764301</v>
      </c>
      <c r="K1120">
        <v>153.10179583233599</v>
      </c>
      <c r="L1120">
        <v>144.855359446037</v>
      </c>
      <c r="M1120">
        <v>64.067524490813597</v>
      </c>
      <c r="N1120">
        <v>1.60995212708623</v>
      </c>
      <c r="O1120">
        <v>10.021658959199099</v>
      </c>
      <c r="P1120">
        <v>49.196506550218302</v>
      </c>
      <c r="Q1120">
        <v>-4.5244466184927001E-2</v>
      </c>
    </row>
    <row r="1121" spans="1:17" hidden="1" x14ac:dyDescent="0.3">
      <c r="A1121" t="s">
        <v>2401</v>
      </c>
      <c r="B1121" t="s">
        <v>2402</v>
      </c>
      <c r="C1121" t="s">
        <v>3150</v>
      </c>
      <c r="D1121" t="s">
        <v>289</v>
      </c>
      <c r="E1121">
        <v>2131.51846168769</v>
      </c>
      <c r="F1121">
        <v>887.6</v>
      </c>
      <c r="G1121">
        <v>128.94950188066699</v>
      </c>
      <c r="H1121">
        <v>12.075426198631</v>
      </c>
      <c r="I1121">
        <v>42.807724460839196</v>
      </c>
      <c r="J1121">
        <v>4.0688893667703301</v>
      </c>
      <c r="K1121">
        <v>853.94211464008697</v>
      </c>
      <c r="M1121">
        <v>50.171818574970303</v>
      </c>
      <c r="N1121">
        <v>1.06592437848626</v>
      </c>
      <c r="O1121">
        <v>27.5011266336187</v>
      </c>
      <c r="P1121">
        <v>277.70212765957399</v>
      </c>
    </row>
    <row r="1122" spans="1:17" hidden="1" x14ac:dyDescent="0.3">
      <c r="A1122" t="s">
        <v>2403</v>
      </c>
      <c r="B1122" t="s">
        <v>2404</v>
      </c>
      <c r="C1122" t="s">
        <v>3150</v>
      </c>
      <c r="D1122" t="s">
        <v>400</v>
      </c>
      <c r="E1122">
        <v>2130.98019948413</v>
      </c>
      <c r="F1122">
        <v>1125.5</v>
      </c>
      <c r="G1122">
        <v>-36.173132503378</v>
      </c>
      <c r="H1122">
        <v>-3.13486753222355</v>
      </c>
      <c r="I1122">
        <v>-16.708228675939701</v>
      </c>
      <c r="J1122">
        <v>1.0638237891374001</v>
      </c>
      <c r="K1122">
        <v>1142.6271584824699</v>
      </c>
      <c r="L1122">
        <v>1190.86151563927</v>
      </c>
      <c r="M1122">
        <v>24.6064425830297</v>
      </c>
      <c r="N1122">
        <v>1.59530841686138</v>
      </c>
      <c r="O1122">
        <v>30.999555752998599</v>
      </c>
      <c r="P1122">
        <v>36.415974789406697</v>
      </c>
      <c r="Q1122">
        <v>-4.7933165335679997E-2</v>
      </c>
    </row>
    <row r="1123" spans="1:17" x14ac:dyDescent="0.3">
      <c r="A1123" t="s">
        <v>2405</v>
      </c>
      <c r="B1123" t="s">
        <v>2406</v>
      </c>
      <c r="C1123" t="s">
        <v>3143</v>
      </c>
      <c r="D1123" t="s">
        <v>75</v>
      </c>
      <c r="E1123">
        <v>2128.9000305221002</v>
      </c>
      <c r="F1123">
        <v>85.99</v>
      </c>
      <c r="G1123">
        <v>-54.084403870461102</v>
      </c>
      <c r="H1123">
        <v>2.8079007693876399</v>
      </c>
      <c r="I1123">
        <v>-15.8933646599847</v>
      </c>
      <c r="J1123">
        <v>6.5410054859452798</v>
      </c>
      <c r="K1123">
        <v>84.128998963942905</v>
      </c>
      <c r="L1123">
        <v>93.105826449400595</v>
      </c>
      <c r="M1123">
        <v>42.207728433793797</v>
      </c>
      <c r="N1123">
        <v>1.05091189439363</v>
      </c>
      <c r="O1123">
        <v>81.416443772531693</v>
      </c>
      <c r="P1123">
        <v>18.020861926983201</v>
      </c>
      <c r="Q1123">
        <v>1.8306839849174E-2</v>
      </c>
    </row>
    <row r="1124" spans="1:17" hidden="1" x14ac:dyDescent="0.3">
      <c r="A1124" t="s">
        <v>2407</v>
      </c>
      <c r="B1124" t="s">
        <v>2408</v>
      </c>
      <c r="C1124" t="s">
        <v>3150</v>
      </c>
      <c r="D1124" t="s">
        <v>470</v>
      </c>
      <c r="E1124">
        <v>2122.5998849709299</v>
      </c>
      <c r="F1124">
        <v>14.04</v>
      </c>
      <c r="G1124">
        <v>-0.73996572999274302</v>
      </c>
      <c r="H1124">
        <v>-1.5412286477281201</v>
      </c>
      <c r="I1124">
        <v>0.89869035263496999</v>
      </c>
      <c r="J1124">
        <v>10.0963448833899</v>
      </c>
      <c r="K1124">
        <v>13.322001840771099</v>
      </c>
      <c r="L1124">
        <v>12.676556237759799</v>
      </c>
      <c r="M1124">
        <v>59.2795964733956</v>
      </c>
      <c r="N1124">
        <v>0.367253379299467</v>
      </c>
      <c r="O1124">
        <v>25</v>
      </c>
      <c r="P1124">
        <v>41.818181818181799</v>
      </c>
      <c r="Q1124">
        <v>0.112578727314789</v>
      </c>
    </row>
    <row r="1125" spans="1:17" hidden="1" x14ac:dyDescent="0.3">
      <c r="A1125" t="s">
        <v>2409</v>
      </c>
      <c r="B1125" t="s">
        <v>2410</v>
      </c>
      <c r="C1125" t="s">
        <v>3150</v>
      </c>
      <c r="D1125" t="s">
        <v>244</v>
      </c>
      <c r="E1125">
        <v>2119.7169200819199</v>
      </c>
      <c r="F1125">
        <v>275.05</v>
      </c>
      <c r="G1125">
        <v>-41.551374693934498</v>
      </c>
      <c r="H1125">
        <v>-0.22656028162626601</v>
      </c>
      <c r="I1125">
        <v>-14.122712325813501</v>
      </c>
      <c r="J1125">
        <v>3.4095119794517701</v>
      </c>
      <c r="K1125">
        <v>283.88500072826201</v>
      </c>
      <c r="L1125">
        <v>304.78128609428501</v>
      </c>
      <c r="M1125">
        <v>50.808029167352601</v>
      </c>
      <c r="N1125">
        <v>0.58309597196348495</v>
      </c>
      <c r="O1125">
        <v>36.338847482275902</v>
      </c>
      <c r="P1125">
        <v>12.0594825830108</v>
      </c>
    </row>
    <row r="1126" spans="1:17" hidden="1" x14ac:dyDescent="0.3">
      <c r="A1126" t="s">
        <v>2411</v>
      </c>
      <c r="B1126" t="s">
        <v>2412</v>
      </c>
      <c r="C1126" t="s">
        <v>3150</v>
      </c>
      <c r="D1126" t="s">
        <v>502</v>
      </c>
      <c r="E1126">
        <v>2117.3406517561498</v>
      </c>
      <c r="F1126">
        <v>118.68</v>
      </c>
      <c r="G1126">
        <v>11.4687384424576</v>
      </c>
      <c r="H1126">
        <v>1.0489306038608199</v>
      </c>
      <c r="I1126">
        <v>-1.6012967256653501</v>
      </c>
      <c r="J1126">
        <v>0.16508002513191999</v>
      </c>
      <c r="K1126">
        <v>120.079689180223</v>
      </c>
      <c r="L1126">
        <v>113.6168226658</v>
      </c>
      <c r="M1126">
        <v>48.942030052750198</v>
      </c>
      <c r="N1126">
        <v>1.4500488566887799</v>
      </c>
      <c r="O1126">
        <v>25.5476912706437</v>
      </c>
      <c r="P1126">
        <v>41.117717003567101</v>
      </c>
      <c r="Q1126">
        <v>5.5110619799030001E-2</v>
      </c>
    </row>
    <row r="1127" spans="1:17" hidden="1" x14ac:dyDescent="0.3">
      <c r="A1127" t="s">
        <v>2413</v>
      </c>
      <c r="B1127" t="s">
        <v>2414</v>
      </c>
      <c r="C1127" t="s">
        <v>3150</v>
      </c>
      <c r="D1127" t="s">
        <v>75</v>
      </c>
      <c r="E1127">
        <v>2117.0548904157399</v>
      </c>
      <c r="F1127">
        <v>246.45</v>
      </c>
      <c r="G1127">
        <v>-13.3894654950301</v>
      </c>
      <c r="H1127">
        <v>5.5852981162101401</v>
      </c>
      <c r="I1127">
        <v>1.8934666415289001</v>
      </c>
      <c r="J1127">
        <v>0.307408332943294</v>
      </c>
      <c r="K1127">
        <v>241.29924479987699</v>
      </c>
      <c r="L1127">
        <v>232.198578613948</v>
      </c>
      <c r="M1127">
        <v>52.092052076518598</v>
      </c>
      <c r="N1127">
        <v>1.5888987731759801</v>
      </c>
      <c r="O1127">
        <v>11.381618989652999</v>
      </c>
      <c r="P1127">
        <v>27.6943005181347</v>
      </c>
      <c r="Q1127">
        <v>-5.1509519286542002E-2</v>
      </c>
    </row>
    <row r="1128" spans="1:17" hidden="1" x14ac:dyDescent="0.3">
      <c r="A1128" t="s">
        <v>2415</v>
      </c>
      <c r="B1128" t="s">
        <v>2416</v>
      </c>
      <c r="C1128" t="s">
        <v>3150</v>
      </c>
      <c r="D1128" t="s">
        <v>46</v>
      </c>
      <c r="E1128">
        <v>2099.6928617365002</v>
      </c>
      <c r="F1128">
        <v>498.75</v>
      </c>
      <c r="G1128">
        <v>-29.169639186211199</v>
      </c>
      <c r="H1128">
        <v>-10.5302824911453</v>
      </c>
      <c r="I1128">
        <v>-32.155650738877398</v>
      </c>
      <c r="J1128">
        <v>1.3845492372759101</v>
      </c>
      <c r="K1128">
        <v>534.65254730952904</v>
      </c>
      <c r="L1128">
        <v>559.53704191174302</v>
      </c>
      <c r="M1128">
        <v>38.160509986452197</v>
      </c>
      <c r="N1128">
        <v>0.35165046303526198</v>
      </c>
      <c r="O1128">
        <v>70.426065162907193</v>
      </c>
      <c r="P1128">
        <v>15.304589064847899</v>
      </c>
      <c r="Q1128">
        <v>0.15955711021873001</v>
      </c>
    </row>
    <row r="1129" spans="1:17" hidden="1" x14ac:dyDescent="0.3">
      <c r="A1129" t="s">
        <v>2417</v>
      </c>
      <c r="B1129" t="s">
        <v>2418</v>
      </c>
      <c r="C1129" t="s">
        <v>3150</v>
      </c>
      <c r="D1129" t="s">
        <v>1590</v>
      </c>
      <c r="E1129">
        <v>2099.5647703755199</v>
      </c>
      <c r="F1129">
        <v>165.37</v>
      </c>
      <c r="G1129">
        <v>8.7351987845690893</v>
      </c>
      <c r="H1129">
        <v>-4.5853684632658904</v>
      </c>
      <c r="I1129">
        <v>49.3048408640486</v>
      </c>
      <c r="J1129">
        <v>-2.5084141209964499</v>
      </c>
      <c r="K1129">
        <v>159.38534396690599</v>
      </c>
      <c r="L1129">
        <v>133.250588938069</v>
      </c>
      <c r="M1129">
        <v>44.578561725409003</v>
      </c>
      <c r="N1129">
        <v>0.36625452646831302</v>
      </c>
      <c r="O1129">
        <v>23.299268307431799</v>
      </c>
      <c r="P1129">
        <v>82.628382109331795</v>
      </c>
      <c r="Q1129">
        <v>8.3572210005303002E-2</v>
      </c>
    </row>
    <row r="1130" spans="1:17" hidden="1" x14ac:dyDescent="0.3">
      <c r="A1130" t="s">
        <v>2419</v>
      </c>
      <c r="B1130" t="s">
        <v>2420</v>
      </c>
      <c r="C1130" t="s">
        <v>3150</v>
      </c>
      <c r="D1130" t="s">
        <v>277</v>
      </c>
      <c r="E1130">
        <v>2097.77422377422</v>
      </c>
      <c r="F1130">
        <v>3291.6</v>
      </c>
      <c r="G1130">
        <v>867.50300346507902</v>
      </c>
      <c r="H1130">
        <v>-1.48183292467884</v>
      </c>
      <c r="I1130">
        <v>214.27268834682999</v>
      </c>
      <c r="J1130">
        <v>-6.4537997088599104</v>
      </c>
      <c r="K1130">
        <v>3334.9938490976601</v>
      </c>
      <c r="L1130">
        <v>2367.7758464132598</v>
      </c>
      <c r="M1130">
        <v>50.1830739804847</v>
      </c>
      <c r="N1130">
        <v>1.75672256231082</v>
      </c>
      <c r="O1130">
        <v>26.838011909101901</v>
      </c>
      <c r="P1130">
        <v>1023.4129692832699</v>
      </c>
    </row>
    <row r="1131" spans="1:17" hidden="1" x14ac:dyDescent="0.3">
      <c r="A1131" t="s">
        <v>2421</v>
      </c>
      <c r="B1131" t="s">
        <v>2422</v>
      </c>
      <c r="C1131" t="s">
        <v>3150</v>
      </c>
      <c r="D1131" t="s">
        <v>1027</v>
      </c>
      <c r="E1131">
        <v>2093.4572995127901</v>
      </c>
      <c r="F1131">
        <v>927.25</v>
      </c>
      <c r="G1131">
        <v>3.8801457966226098</v>
      </c>
      <c r="H1131">
        <v>-5.9786503677990996</v>
      </c>
      <c r="I1131">
        <v>14.2959426082687</v>
      </c>
      <c r="J1131">
        <v>2.6363625539882301</v>
      </c>
      <c r="K1131">
        <v>985.31615087597095</v>
      </c>
      <c r="L1131">
        <v>893.54784160869394</v>
      </c>
      <c r="M1131">
        <v>43.188936595919401</v>
      </c>
      <c r="N1131">
        <v>0.34716583107938298</v>
      </c>
      <c r="O1131">
        <v>43.974117012671798</v>
      </c>
      <c r="P1131">
        <v>44.307835966072602</v>
      </c>
      <c r="Q1131">
        <v>2.7826309980892E-2</v>
      </c>
    </row>
    <row r="1132" spans="1:17" hidden="1" x14ac:dyDescent="0.3">
      <c r="A1132" t="s">
        <v>1805</v>
      </c>
      <c r="B1132" t="s">
        <v>2423</v>
      </c>
      <c r="C1132" t="s">
        <v>3150</v>
      </c>
      <c r="D1132" t="s">
        <v>1807</v>
      </c>
      <c r="E1132">
        <v>2091.9342556299998</v>
      </c>
      <c r="F1132">
        <v>32.770000000000003</v>
      </c>
      <c r="G1132">
        <v>-12.1956680134682</v>
      </c>
      <c r="H1132">
        <v>-1.23793229526584</v>
      </c>
      <c r="I1132">
        <v>-16.236961016999601</v>
      </c>
      <c r="J1132">
        <v>8.2904272970109201</v>
      </c>
      <c r="K1132">
        <v>34.080577763142401</v>
      </c>
      <c r="L1132">
        <v>34.881891824767401</v>
      </c>
      <c r="M1132">
        <v>49.333103027404697</v>
      </c>
      <c r="N1132">
        <v>1.25751231080599</v>
      </c>
      <c r="O1132">
        <v>40.2197131522734</v>
      </c>
      <c r="P1132">
        <v>20.6998158379374</v>
      </c>
      <c r="Q1132">
        <v>7.0291434656782004E-2</v>
      </c>
    </row>
    <row r="1133" spans="1:17" hidden="1" x14ac:dyDescent="0.3">
      <c r="A1133" t="s">
        <v>2424</v>
      </c>
      <c r="B1133" t="s">
        <v>2425</v>
      </c>
      <c r="C1133" t="s">
        <v>3150</v>
      </c>
      <c r="D1133" t="s">
        <v>117</v>
      </c>
      <c r="E1133">
        <v>2090.2338531435798</v>
      </c>
      <c r="F1133">
        <v>147.28</v>
      </c>
      <c r="G1133">
        <v>-33.489598142442901</v>
      </c>
      <c r="H1133">
        <v>-7.0253149678871596</v>
      </c>
      <c r="I1133">
        <v>-25.922730197317399</v>
      </c>
      <c r="J1133">
        <v>0.52956022729331897</v>
      </c>
      <c r="K1133">
        <v>154.82900275747201</v>
      </c>
      <c r="L1133">
        <v>160.87538265042599</v>
      </c>
      <c r="M1133">
        <v>35.030540226789199</v>
      </c>
      <c r="N1133">
        <v>0.36958079598257698</v>
      </c>
      <c r="O1133">
        <v>44.486692015209101</v>
      </c>
      <c r="P1133">
        <v>9.0962962962962894</v>
      </c>
      <c r="Q1133">
        <v>-1.4650626269350001E-3</v>
      </c>
    </row>
    <row r="1134" spans="1:17" hidden="1" x14ac:dyDescent="0.3">
      <c r="A1134" t="s">
        <v>2426</v>
      </c>
      <c r="B1134" t="s">
        <v>2427</v>
      </c>
      <c r="C1134" t="s">
        <v>3150</v>
      </c>
      <c r="D1134" t="s">
        <v>75</v>
      </c>
      <c r="E1134">
        <v>2082.4764272591401</v>
      </c>
      <c r="F1134">
        <v>2795.1</v>
      </c>
      <c r="G1134">
        <v>-29.279744890430202</v>
      </c>
      <c r="H1134">
        <v>-4.3573632700562497</v>
      </c>
      <c r="I1134">
        <v>-3.9346929650353299</v>
      </c>
      <c r="J1134">
        <v>0.64445999382729002</v>
      </c>
      <c r="K1134">
        <v>2829.1587211880401</v>
      </c>
      <c r="L1134">
        <v>2824.8977037255199</v>
      </c>
      <c r="M1134">
        <v>49.472116539528699</v>
      </c>
      <c r="N1134">
        <v>0.49431963707153698</v>
      </c>
      <c r="O1134">
        <v>13.453901470430299</v>
      </c>
      <c r="P1134">
        <v>19.161000149212299</v>
      </c>
      <c r="Q1134">
        <v>-0.124040389065584</v>
      </c>
    </row>
    <row r="1135" spans="1:17" hidden="1" x14ac:dyDescent="0.3">
      <c r="A1135" t="s">
        <v>2428</v>
      </c>
      <c r="B1135" t="s">
        <v>2429</v>
      </c>
      <c r="C1135" t="s">
        <v>3150</v>
      </c>
      <c r="D1135" t="s">
        <v>322</v>
      </c>
      <c r="E1135">
        <v>2080.63027904726</v>
      </c>
      <c r="F1135">
        <v>868.9</v>
      </c>
      <c r="G1135">
        <v>56.391241847719598</v>
      </c>
      <c r="H1135">
        <v>-5.2514759448700898</v>
      </c>
      <c r="I1135">
        <v>-0.89171811589351202</v>
      </c>
      <c r="J1135">
        <v>9.2721082814548499</v>
      </c>
      <c r="K1135">
        <v>857.50366737980505</v>
      </c>
      <c r="L1135">
        <v>778.006012794046</v>
      </c>
      <c r="M1135">
        <v>50.067742100481702</v>
      </c>
      <c r="N1135">
        <v>0.76467973948208301</v>
      </c>
      <c r="O1135">
        <v>39.831971458165498</v>
      </c>
      <c r="P1135">
        <v>97.882031427920694</v>
      </c>
      <c r="Q1135">
        <v>0.10821073116155799</v>
      </c>
    </row>
    <row r="1136" spans="1:17" hidden="1" x14ac:dyDescent="0.3">
      <c r="A1136" t="s">
        <v>2430</v>
      </c>
      <c r="B1136" t="s">
        <v>2431</v>
      </c>
      <c r="C1136" t="s">
        <v>3150</v>
      </c>
      <c r="D1136" t="s">
        <v>463</v>
      </c>
      <c r="E1136">
        <v>2075.12198377707</v>
      </c>
      <c r="F1136">
        <v>261.89999999999998</v>
      </c>
      <c r="G1136">
        <v>-21.613791691250299</v>
      </c>
      <c r="H1136">
        <v>-3.6835301004493801</v>
      </c>
      <c r="I1136">
        <v>-10.04900145103</v>
      </c>
      <c r="J1136">
        <v>-0.45343825317932301</v>
      </c>
      <c r="K1136">
        <v>284.90373100344101</v>
      </c>
      <c r="L1136">
        <v>283.05244116936899</v>
      </c>
      <c r="M1136">
        <v>39.2059473378063</v>
      </c>
      <c r="N1136">
        <v>0.291950817549949</v>
      </c>
      <c r="O1136">
        <v>38.220694921725801</v>
      </c>
      <c r="P1136">
        <v>15.450738373374399</v>
      </c>
      <c r="Q1136">
        <v>-7.9784972109485E-2</v>
      </c>
    </row>
    <row r="1137" spans="1:17" hidden="1" x14ac:dyDescent="0.3">
      <c r="A1137" t="s">
        <v>2432</v>
      </c>
      <c r="B1137" t="s">
        <v>2433</v>
      </c>
      <c r="C1137" t="s">
        <v>3150</v>
      </c>
      <c r="D1137" t="s">
        <v>470</v>
      </c>
      <c r="E1137">
        <v>2072.3523135554901</v>
      </c>
      <c r="F1137">
        <v>327.95</v>
      </c>
      <c r="G1137">
        <v>11.5031113947378</v>
      </c>
      <c r="H1137">
        <v>-5.1088982245062002</v>
      </c>
      <c r="I1137">
        <v>-25.928548095451799</v>
      </c>
      <c r="J1137">
        <v>7.9395231410251599</v>
      </c>
      <c r="K1137">
        <v>353.78954305780297</v>
      </c>
      <c r="L1137">
        <v>360.86618145364298</v>
      </c>
      <c r="M1137">
        <v>50.048753304837803</v>
      </c>
      <c r="N1137">
        <v>1.24864643536692</v>
      </c>
      <c r="O1137">
        <v>56.639731666412501</v>
      </c>
      <c r="P1137">
        <v>46.145276292335097</v>
      </c>
      <c r="Q1137">
        <v>0.116795099421081</v>
      </c>
    </row>
    <row r="1138" spans="1:17" hidden="1" x14ac:dyDescent="0.3">
      <c r="A1138" t="s">
        <v>2434</v>
      </c>
      <c r="B1138" t="s">
        <v>2435</v>
      </c>
      <c r="C1138" t="s">
        <v>3150</v>
      </c>
      <c r="D1138" t="s">
        <v>194</v>
      </c>
      <c r="E1138">
        <v>2056.18985031587</v>
      </c>
      <c r="F1138">
        <v>187.85</v>
      </c>
      <c r="G1138">
        <v>36.429410274026601</v>
      </c>
      <c r="H1138">
        <v>-0.65118492232064595</v>
      </c>
      <c r="I1138">
        <v>21.455268705299801</v>
      </c>
      <c r="J1138">
        <v>0.99539846517626696</v>
      </c>
      <c r="K1138">
        <v>186.14054926999</v>
      </c>
      <c r="L1138">
        <v>161.29725735183601</v>
      </c>
      <c r="M1138">
        <v>44.3650633768559</v>
      </c>
      <c r="N1138">
        <v>0.36713972886221602</v>
      </c>
      <c r="O1138">
        <v>15.7466063348416</v>
      </c>
      <c r="P1138">
        <v>67.723214285714207</v>
      </c>
      <c r="Q1138">
        <v>5.1284927602199E-2</v>
      </c>
    </row>
    <row r="1139" spans="1:17" hidden="1" x14ac:dyDescent="0.3">
      <c r="A1139" t="s">
        <v>2436</v>
      </c>
      <c r="B1139" t="s">
        <v>2437</v>
      </c>
      <c r="C1139" t="s">
        <v>3150</v>
      </c>
      <c r="D1139" t="s">
        <v>397</v>
      </c>
      <c r="E1139">
        <v>2043.9018843418201</v>
      </c>
      <c r="F1139">
        <v>183</v>
      </c>
      <c r="G1139">
        <v>134.18692941279701</v>
      </c>
      <c r="H1139">
        <v>9.9054115353090602</v>
      </c>
      <c r="I1139">
        <v>13.529459575545999</v>
      </c>
      <c r="J1139">
        <v>6.1302920447133697</v>
      </c>
      <c r="K1139">
        <v>176.86702967673099</v>
      </c>
      <c r="L1139">
        <v>150.524156312884</v>
      </c>
      <c r="M1139">
        <v>68.159033130922793</v>
      </c>
      <c r="N1139">
        <v>0.37815017036183801</v>
      </c>
      <c r="O1139">
        <v>13.114754098360599</v>
      </c>
      <c r="P1139">
        <v>177.272727272727</v>
      </c>
      <c r="Q1139">
        <v>0.16863925924701001</v>
      </c>
    </row>
    <row r="1140" spans="1:17" hidden="1" x14ac:dyDescent="0.3">
      <c r="A1140" t="s">
        <v>2438</v>
      </c>
      <c r="B1140" t="s">
        <v>2439</v>
      </c>
      <c r="C1140" t="s">
        <v>3150</v>
      </c>
      <c r="D1140" t="s">
        <v>202</v>
      </c>
      <c r="E1140">
        <v>2041.45651665932</v>
      </c>
      <c r="F1140">
        <v>1306</v>
      </c>
      <c r="G1140">
        <v>33.403248335444999</v>
      </c>
      <c r="H1140">
        <v>-0.53347226420387295</v>
      </c>
      <c r="I1140">
        <v>35.073687960321699</v>
      </c>
      <c r="J1140">
        <v>2.8347364463429101</v>
      </c>
      <c r="K1140">
        <v>1307.1130080692001</v>
      </c>
      <c r="L1140">
        <v>1167.26162978863</v>
      </c>
      <c r="M1140">
        <v>42.350796438843602</v>
      </c>
      <c r="N1140">
        <v>0.41333062902960999</v>
      </c>
      <c r="O1140">
        <v>18.062787136293998</v>
      </c>
      <c r="P1140">
        <v>68.396621752304796</v>
      </c>
      <c r="Q1140">
        <v>4.8422413094832001E-2</v>
      </c>
    </row>
    <row r="1141" spans="1:17" hidden="1" x14ac:dyDescent="0.3">
      <c r="A1141" t="s">
        <v>2440</v>
      </c>
      <c r="B1141" t="s">
        <v>2441</v>
      </c>
      <c r="C1141" t="s">
        <v>3150</v>
      </c>
      <c r="D1141" t="s">
        <v>284</v>
      </c>
      <c r="E1141">
        <v>2038.7035754465401</v>
      </c>
      <c r="F1141">
        <v>416.85</v>
      </c>
      <c r="G1141">
        <v>-59.772080971179001</v>
      </c>
      <c r="H1141">
        <v>3.1812977475991699</v>
      </c>
      <c r="I1141">
        <v>-9.3204182056961908</v>
      </c>
      <c r="J1141">
        <v>3.3653200602598501</v>
      </c>
      <c r="K1141">
        <v>424.10888722676202</v>
      </c>
      <c r="L1141">
        <v>437.99762319111898</v>
      </c>
      <c r="M1141">
        <v>55.644871571958902</v>
      </c>
      <c r="N1141">
        <v>0.36520996746094597</v>
      </c>
      <c r="O1141">
        <v>49.934029027228</v>
      </c>
      <c r="P1141">
        <v>26.318181818181799</v>
      </c>
      <c r="Q1141">
        <v>1.3746371431733E-2</v>
      </c>
    </row>
    <row r="1142" spans="1:17" hidden="1" x14ac:dyDescent="0.3">
      <c r="A1142" t="s">
        <v>2442</v>
      </c>
      <c r="B1142" t="s">
        <v>2443</v>
      </c>
      <c r="C1142" t="s">
        <v>3150</v>
      </c>
      <c r="D1142" t="s">
        <v>438</v>
      </c>
      <c r="E1142">
        <v>2038.47207744719</v>
      </c>
      <c r="F1142">
        <v>135.35</v>
      </c>
      <c r="G1142">
        <v>95.5435481820072</v>
      </c>
      <c r="H1142">
        <v>8.47700157729167</v>
      </c>
      <c r="I1142">
        <v>22.127295805378299</v>
      </c>
      <c r="J1142">
        <v>13.9945519394917</v>
      </c>
      <c r="K1142">
        <v>131.916134125957</v>
      </c>
      <c r="L1142">
        <v>117.432659176179</v>
      </c>
      <c r="M1142">
        <v>61.8577342506251</v>
      </c>
      <c r="N1142">
        <v>0.84962208018363705</v>
      </c>
      <c r="O1142">
        <v>21.4628740302918</v>
      </c>
      <c r="P1142">
        <v>135.39130434782601</v>
      </c>
      <c r="Q1142">
        <v>0.104201131175016</v>
      </c>
    </row>
    <row r="1143" spans="1:17" hidden="1" x14ac:dyDescent="0.3">
      <c r="A1143" t="s">
        <v>2444</v>
      </c>
      <c r="B1143" t="s">
        <v>2445</v>
      </c>
      <c r="C1143" t="s">
        <v>3150</v>
      </c>
      <c r="D1143" t="s">
        <v>265</v>
      </c>
      <c r="E1143">
        <v>2037.7427066381999</v>
      </c>
      <c r="F1143">
        <v>577.85</v>
      </c>
      <c r="G1143">
        <v>-12.177513280755599</v>
      </c>
      <c r="H1143">
        <v>5.1961558194716498E-2</v>
      </c>
      <c r="I1143">
        <v>-21.694742442788002</v>
      </c>
      <c r="J1143">
        <v>0.219309460001304</v>
      </c>
      <c r="K1143">
        <v>595.62928559945999</v>
      </c>
      <c r="L1143">
        <v>605.464051680034</v>
      </c>
      <c r="M1143">
        <v>48.065999750764199</v>
      </c>
      <c r="N1143">
        <v>0.68483025506191197</v>
      </c>
      <c r="O1143">
        <v>61.806697239768098</v>
      </c>
      <c r="P1143">
        <v>23.988842398884199</v>
      </c>
      <c r="Q1143">
        <v>6.1181101684097003E-2</v>
      </c>
    </row>
    <row r="1144" spans="1:17" hidden="1" x14ac:dyDescent="0.3">
      <c r="A1144" t="s">
        <v>2446</v>
      </c>
      <c r="B1144" t="s">
        <v>2447</v>
      </c>
      <c r="C1144" t="s">
        <v>3150</v>
      </c>
      <c r="D1144" t="s">
        <v>473</v>
      </c>
      <c r="E1144">
        <v>2034.7140058443499</v>
      </c>
      <c r="F1144">
        <v>396.35</v>
      </c>
      <c r="G1144">
        <v>-45.692132977134598</v>
      </c>
      <c r="H1144">
        <v>-1.4128088511597101</v>
      </c>
      <c r="I1144">
        <v>-19.1360926902872</v>
      </c>
      <c r="J1144">
        <v>-1.5445994423420999</v>
      </c>
      <c r="K1144">
        <v>420.201445902778</v>
      </c>
      <c r="L1144">
        <v>443.66774604086999</v>
      </c>
      <c r="M1144">
        <v>19.990670644564101</v>
      </c>
      <c r="N1144">
        <v>1.06881931324901</v>
      </c>
      <c r="O1144">
        <v>42.134477103569999</v>
      </c>
      <c r="P1144">
        <v>4.0152210995932203</v>
      </c>
      <c r="Q1144">
        <v>-2.0952005902485998E-2</v>
      </c>
    </row>
    <row r="1145" spans="1:17" hidden="1" x14ac:dyDescent="0.3">
      <c r="A1145" t="s">
        <v>2448</v>
      </c>
      <c r="B1145" t="s">
        <v>2449</v>
      </c>
      <c r="C1145" t="s">
        <v>3150</v>
      </c>
      <c r="D1145" t="s">
        <v>543</v>
      </c>
      <c r="E1145">
        <v>2029.69721114207</v>
      </c>
      <c r="F1145">
        <v>347.9</v>
      </c>
      <c r="G1145">
        <v>104.019949206406</v>
      </c>
      <c r="H1145">
        <v>15.537428338263</v>
      </c>
      <c r="I1145">
        <v>139.833283876634</v>
      </c>
      <c r="J1145">
        <v>12.2271526720924</v>
      </c>
      <c r="K1145">
        <v>284.46037221225299</v>
      </c>
      <c r="L1145">
        <v>204.99750688673501</v>
      </c>
      <c r="M1145">
        <v>54.9553990688322</v>
      </c>
      <c r="N1145">
        <v>0.157463399052854</v>
      </c>
      <c r="O1145">
        <v>5.5676918654785803</v>
      </c>
      <c r="P1145">
        <v>209.657320872274</v>
      </c>
      <c r="Q1145">
        <v>4.0326770816471999E-2</v>
      </c>
    </row>
    <row r="1146" spans="1:17" hidden="1" x14ac:dyDescent="0.3">
      <c r="A1146" t="s">
        <v>2450</v>
      </c>
      <c r="B1146" t="s">
        <v>2451</v>
      </c>
      <c r="C1146" t="s">
        <v>3150</v>
      </c>
      <c r="D1146" t="s">
        <v>438</v>
      </c>
      <c r="E1146">
        <v>2029.6130464955099</v>
      </c>
      <c r="F1146">
        <v>3466.65</v>
      </c>
      <c r="G1146">
        <v>97.072578340266205</v>
      </c>
      <c r="H1146">
        <v>25.0026612865591</v>
      </c>
      <c r="I1146">
        <v>35.142195762806999</v>
      </c>
      <c r="J1146">
        <v>14.229307320182601</v>
      </c>
      <c r="K1146">
        <v>3149.7727691161899</v>
      </c>
      <c r="L1146">
        <v>2633.8841153983899</v>
      </c>
      <c r="M1146">
        <v>73.182758839898696</v>
      </c>
      <c r="N1146">
        <v>0.90642610661205503</v>
      </c>
      <c r="O1146">
        <v>17.844316559214199</v>
      </c>
      <c r="P1146">
        <v>163.62357414448601</v>
      </c>
      <c r="Q1146">
        <v>0.13078746399105001</v>
      </c>
    </row>
    <row r="1147" spans="1:17" hidden="1" x14ac:dyDescent="0.3">
      <c r="A1147" t="s">
        <v>2452</v>
      </c>
      <c r="B1147" t="s">
        <v>2453</v>
      </c>
      <c r="C1147" t="s">
        <v>3150</v>
      </c>
      <c r="D1147" t="s">
        <v>277</v>
      </c>
      <c r="E1147">
        <v>2027.1213632935301</v>
      </c>
      <c r="F1147">
        <v>201.91</v>
      </c>
      <c r="G1147">
        <v>-31.879715685699399</v>
      </c>
      <c r="H1147">
        <v>-1.6280445882238801</v>
      </c>
      <c r="I1147">
        <v>-11.407292733050999</v>
      </c>
      <c r="J1147">
        <v>-0.54124559630580704</v>
      </c>
      <c r="K1147">
        <v>210.20885274018599</v>
      </c>
      <c r="M1147">
        <v>42.583023757115498</v>
      </c>
      <c r="O1147">
        <v>30.746372146005601</v>
      </c>
      <c r="P1147">
        <v>7.9155531801175796</v>
      </c>
    </row>
    <row r="1148" spans="1:17" hidden="1" x14ac:dyDescent="0.3">
      <c r="A1148" t="s">
        <v>2454</v>
      </c>
      <c r="B1148" t="s">
        <v>2455</v>
      </c>
      <c r="C1148" t="s">
        <v>3150</v>
      </c>
      <c r="D1148" t="s">
        <v>473</v>
      </c>
      <c r="E1148">
        <v>2026.0005495599601</v>
      </c>
      <c r="F1148">
        <v>399.25</v>
      </c>
      <c r="G1148">
        <v>20.181481617995399</v>
      </c>
      <c r="H1148">
        <v>21.967050569450802</v>
      </c>
      <c r="I1148">
        <v>1.6409637264872901</v>
      </c>
      <c r="J1148">
        <v>-0.26735282241303499</v>
      </c>
      <c r="K1148">
        <v>367.83128573228902</v>
      </c>
      <c r="L1148">
        <v>352.836762618058</v>
      </c>
      <c r="M1148">
        <v>62.831139300849699</v>
      </c>
      <c r="N1148">
        <v>0.80249407649656601</v>
      </c>
      <c r="O1148">
        <v>13.3375078271759</v>
      </c>
      <c r="P1148">
        <v>49.671977507028998</v>
      </c>
      <c r="Q1148">
        <v>-2.9311178929668998E-2</v>
      </c>
    </row>
    <row r="1149" spans="1:17" hidden="1" x14ac:dyDescent="0.3">
      <c r="A1149" t="s">
        <v>2456</v>
      </c>
      <c r="B1149" t="s">
        <v>2457</v>
      </c>
      <c r="C1149" t="s">
        <v>3150</v>
      </c>
      <c r="D1149" t="s">
        <v>548</v>
      </c>
      <c r="E1149">
        <v>2019.7840938176801</v>
      </c>
      <c r="F1149">
        <v>816.5</v>
      </c>
      <c r="G1149">
        <v>56.696001443979803</v>
      </c>
      <c r="H1149">
        <v>60.954657048939701</v>
      </c>
      <c r="I1149">
        <v>80.053491506057696</v>
      </c>
      <c r="J1149">
        <v>26.786767357661301</v>
      </c>
      <c r="K1149">
        <v>603.92254863619803</v>
      </c>
      <c r="L1149">
        <v>527.077394040076</v>
      </c>
      <c r="M1149">
        <v>89.595679411978594</v>
      </c>
      <c r="N1149">
        <v>4.5251503143226399</v>
      </c>
      <c r="O1149">
        <v>4.0845070422535104</v>
      </c>
      <c r="P1149">
        <v>141.89009035698399</v>
      </c>
      <c r="Q1149">
        <v>0.18526005782932101</v>
      </c>
    </row>
    <row r="1150" spans="1:17" hidden="1" x14ac:dyDescent="0.3">
      <c r="A1150" t="s">
        <v>2458</v>
      </c>
      <c r="B1150" t="s">
        <v>2459</v>
      </c>
      <c r="C1150" t="s">
        <v>3150</v>
      </c>
      <c r="D1150" t="s">
        <v>1315</v>
      </c>
      <c r="E1150">
        <v>2013.6196176316701</v>
      </c>
      <c r="F1150">
        <v>764.35</v>
      </c>
      <c r="G1150">
        <v>-7.3070547976917801</v>
      </c>
      <c r="H1150">
        <v>3.9749584758708298</v>
      </c>
      <c r="I1150">
        <v>15.496106055707701</v>
      </c>
      <c r="J1150">
        <v>1.24758761772425</v>
      </c>
      <c r="K1150">
        <v>774.54936226978202</v>
      </c>
      <c r="L1150">
        <v>727.82992622235395</v>
      </c>
      <c r="M1150">
        <v>49.965364311122698</v>
      </c>
      <c r="N1150">
        <v>0.33302548200059601</v>
      </c>
      <c r="O1150">
        <v>30.6338719173153</v>
      </c>
      <c r="P1150">
        <v>69.291251384274602</v>
      </c>
      <c r="Q1150">
        <v>-4.2650411224970999E-2</v>
      </c>
    </row>
    <row r="1151" spans="1:17" hidden="1" x14ac:dyDescent="0.3">
      <c r="A1151" t="s">
        <v>2460</v>
      </c>
      <c r="B1151" t="s">
        <v>2461</v>
      </c>
      <c r="C1151" t="s">
        <v>3150</v>
      </c>
      <c r="D1151" t="s">
        <v>120</v>
      </c>
      <c r="E1151">
        <v>2011.72525340788</v>
      </c>
      <c r="F1151">
        <v>133.94999999999999</v>
      </c>
      <c r="G1151">
        <v>-35.098904096058597</v>
      </c>
      <c r="H1151">
        <v>-1.83865369398228</v>
      </c>
      <c r="I1151">
        <v>3.2299450112976298</v>
      </c>
      <c r="J1151">
        <v>8.2136108199548392</v>
      </c>
      <c r="K1151">
        <v>134.61728897194601</v>
      </c>
      <c r="L1151">
        <v>124.991780715079</v>
      </c>
      <c r="M1151">
        <v>60.001850177096003</v>
      </c>
      <c r="N1151">
        <v>0.59597127213413703</v>
      </c>
      <c r="O1151">
        <v>33.407988055244402</v>
      </c>
      <c r="P1151">
        <v>51.355932203389798</v>
      </c>
      <c r="Q1151">
        <v>0.156546022614687</v>
      </c>
    </row>
    <row r="1152" spans="1:17" hidden="1" x14ac:dyDescent="0.3">
      <c r="A1152" t="s">
        <v>2462</v>
      </c>
      <c r="B1152" t="s">
        <v>2463</v>
      </c>
      <c r="C1152" t="s">
        <v>3150</v>
      </c>
      <c r="D1152" t="s">
        <v>158</v>
      </c>
      <c r="E1152">
        <v>2006.5164744291101</v>
      </c>
      <c r="F1152">
        <v>2070.15</v>
      </c>
      <c r="G1152">
        <v>-29.402760258834299</v>
      </c>
      <c r="H1152">
        <v>7.3844579026097001</v>
      </c>
      <c r="I1152">
        <v>-18.260763463396199</v>
      </c>
      <c r="J1152">
        <v>-4.6913089351901798</v>
      </c>
      <c r="K1152">
        <v>2047.2704710678199</v>
      </c>
      <c r="L1152">
        <v>2070.75425345024</v>
      </c>
      <c r="M1152">
        <v>51.651241261938999</v>
      </c>
      <c r="N1152">
        <v>2.3327644213849301</v>
      </c>
      <c r="O1152">
        <v>34.226988382484301</v>
      </c>
      <c r="P1152">
        <v>22.494082840236601</v>
      </c>
      <c r="Q1152">
        <v>0.12813518088935899</v>
      </c>
    </row>
    <row r="1153" spans="1:17" hidden="1" x14ac:dyDescent="0.3">
      <c r="A1153" t="s">
        <v>2464</v>
      </c>
      <c r="B1153" t="s">
        <v>2465</v>
      </c>
      <c r="C1153" t="s">
        <v>3150</v>
      </c>
      <c r="D1153" t="s">
        <v>307</v>
      </c>
      <c r="E1153">
        <v>2006.1823419518601</v>
      </c>
      <c r="F1153">
        <v>1506.95</v>
      </c>
      <c r="G1153">
        <v>352.46520118927901</v>
      </c>
      <c r="H1153">
        <v>10.6677507157079</v>
      </c>
      <c r="I1153">
        <v>32.8785901827234</v>
      </c>
      <c r="J1153">
        <v>1.72508651944425</v>
      </c>
      <c r="K1153">
        <v>1433.44474151284</v>
      </c>
      <c r="L1153">
        <v>1074.26483179669</v>
      </c>
      <c r="M1153">
        <v>58.593652585939502</v>
      </c>
      <c r="N1153">
        <v>0.31769056733844597</v>
      </c>
      <c r="O1153">
        <v>7.8270679186436203</v>
      </c>
      <c r="P1153">
        <v>472.11465451784301</v>
      </c>
      <c r="Q1153">
        <v>0.20130943969912399</v>
      </c>
    </row>
    <row r="1154" spans="1:17" hidden="1" x14ac:dyDescent="0.3">
      <c r="A1154" t="s">
        <v>2466</v>
      </c>
      <c r="B1154" t="s">
        <v>2467</v>
      </c>
      <c r="C1154" t="s">
        <v>3150</v>
      </c>
      <c r="D1154" t="s">
        <v>139</v>
      </c>
      <c r="E1154">
        <v>2004.6940463999999</v>
      </c>
      <c r="F1154">
        <v>112.46</v>
      </c>
      <c r="G1154">
        <v>150.72055531509201</v>
      </c>
      <c r="H1154">
        <v>10.191017497351501</v>
      </c>
      <c r="I1154">
        <v>0.66833012227473099</v>
      </c>
      <c r="J1154">
        <v>-11.8108303685352</v>
      </c>
      <c r="K1154">
        <v>120.25468622389199</v>
      </c>
      <c r="L1154">
        <v>104.222204328071</v>
      </c>
      <c r="M1154">
        <v>32.2549761008326</v>
      </c>
      <c r="N1154">
        <v>1.2268459228389099</v>
      </c>
      <c r="O1154">
        <v>26.6583674195269</v>
      </c>
      <c r="P1154">
        <v>183.060659451296</v>
      </c>
    </row>
    <row r="1155" spans="1:17" hidden="1" x14ac:dyDescent="0.3">
      <c r="A1155" t="s">
        <v>2468</v>
      </c>
      <c r="B1155" t="s">
        <v>2469</v>
      </c>
      <c r="C1155" t="s">
        <v>3150</v>
      </c>
      <c r="D1155" t="s">
        <v>543</v>
      </c>
      <c r="E1155">
        <v>2002.27612548466</v>
      </c>
      <c r="F1155">
        <v>2386.6999999999998</v>
      </c>
      <c r="G1155">
        <v>15.691176520774301</v>
      </c>
      <c r="H1155">
        <v>2.6286357284575801</v>
      </c>
      <c r="I1155">
        <v>33.140589252949702</v>
      </c>
      <c r="J1155">
        <v>4.6223580190014504</v>
      </c>
      <c r="K1155">
        <v>2387.9289000548401</v>
      </c>
      <c r="L1155">
        <v>2154.14558577663</v>
      </c>
      <c r="M1155">
        <v>57.947815502954001</v>
      </c>
      <c r="N1155">
        <v>0.69175352369657395</v>
      </c>
      <c r="O1155">
        <v>41.5762349687853</v>
      </c>
      <c r="P1155">
        <v>84.607649766020799</v>
      </c>
      <c r="Q1155">
        <v>-2.129227454546E-2</v>
      </c>
    </row>
    <row r="1156" spans="1:17" hidden="1" x14ac:dyDescent="0.3">
      <c r="A1156" t="s">
        <v>2470</v>
      </c>
      <c r="B1156" t="s">
        <v>2471</v>
      </c>
      <c r="C1156" t="s">
        <v>3150</v>
      </c>
      <c r="D1156" t="s">
        <v>256</v>
      </c>
      <c r="E1156">
        <v>1994.4691876732199</v>
      </c>
      <c r="F1156">
        <v>41.59</v>
      </c>
      <c r="G1156">
        <v>8.28057649282783</v>
      </c>
      <c r="H1156">
        <v>-3.86802223095592</v>
      </c>
      <c r="I1156">
        <v>-13.550833084687801</v>
      </c>
      <c r="J1156">
        <v>2.8139305304439302</v>
      </c>
      <c r="K1156">
        <v>44.990442967595001</v>
      </c>
      <c r="L1156">
        <v>44.207358644720003</v>
      </c>
      <c r="M1156">
        <v>40.171804576051102</v>
      </c>
      <c r="N1156">
        <v>0.444418322155824</v>
      </c>
      <c r="O1156">
        <v>65.616734792017198</v>
      </c>
      <c r="P1156">
        <v>42.529129540781298</v>
      </c>
      <c r="Q1156">
        <v>5.5622695288521998E-2</v>
      </c>
    </row>
    <row r="1157" spans="1:17" hidden="1" x14ac:dyDescent="0.3">
      <c r="A1157" t="s">
        <v>2472</v>
      </c>
      <c r="B1157" t="s">
        <v>2473</v>
      </c>
      <c r="C1157" t="s">
        <v>3150</v>
      </c>
      <c r="D1157" t="s">
        <v>265</v>
      </c>
      <c r="E1157">
        <v>1992.2452564002699</v>
      </c>
      <c r="F1157">
        <v>450.9</v>
      </c>
      <c r="G1157">
        <v>-48.543976236806202</v>
      </c>
      <c r="H1157">
        <v>-1.2934092520716201</v>
      </c>
      <c r="I1157">
        <v>-25.229768088990699</v>
      </c>
      <c r="J1157">
        <v>-4.4908897498252499E-4</v>
      </c>
      <c r="K1157">
        <v>467.370546320372</v>
      </c>
      <c r="L1157">
        <v>508.194870141401</v>
      </c>
      <c r="M1157">
        <v>31.2929623794417</v>
      </c>
      <c r="N1157">
        <v>0.496281896772367</v>
      </c>
      <c r="O1157">
        <v>41.528055001108797</v>
      </c>
      <c r="P1157">
        <v>4.7873576574482799</v>
      </c>
    </row>
    <row r="1158" spans="1:17" hidden="1" x14ac:dyDescent="0.3">
      <c r="A1158" t="s">
        <v>2474</v>
      </c>
      <c r="B1158" t="s">
        <v>2475</v>
      </c>
      <c r="C1158" t="s">
        <v>3150</v>
      </c>
      <c r="D1158" t="s">
        <v>2476</v>
      </c>
      <c r="E1158">
        <v>1990.07019172217</v>
      </c>
      <c r="F1158">
        <v>710.9</v>
      </c>
      <c r="G1158">
        <v>287.74027313504399</v>
      </c>
      <c r="H1158">
        <v>38.701543485977197</v>
      </c>
      <c r="I1158">
        <v>57.481121687300202</v>
      </c>
      <c r="J1158">
        <v>-5.5216320368739602</v>
      </c>
      <c r="K1158">
        <v>556.78745951987605</v>
      </c>
      <c r="L1158">
        <v>429.18985242073097</v>
      </c>
      <c r="M1158">
        <v>60.783934218216402</v>
      </c>
      <c r="N1158">
        <v>2.52018117765475</v>
      </c>
      <c r="O1158">
        <v>32.803488535659</v>
      </c>
      <c r="P1158">
        <v>337.47692307692301</v>
      </c>
    </row>
    <row r="1159" spans="1:17" hidden="1" x14ac:dyDescent="0.3">
      <c r="A1159" t="s">
        <v>2477</v>
      </c>
      <c r="B1159" t="s">
        <v>2478</v>
      </c>
      <c r="C1159" t="s">
        <v>3150</v>
      </c>
      <c r="D1159" t="s">
        <v>244</v>
      </c>
      <c r="E1159">
        <v>1988.5705622779201</v>
      </c>
      <c r="F1159">
        <v>1218.5999999999999</v>
      </c>
      <c r="G1159">
        <v>127.85643413731199</v>
      </c>
      <c r="H1159">
        <v>33.324234247585501</v>
      </c>
      <c r="I1159">
        <v>56.724575444643001</v>
      </c>
      <c r="J1159">
        <v>6.4863838837068002</v>
      </c>
      <c r="K1159">
        <v>947.57251889440602</v>
      </c>
      <c r="L1159">
        <v>761.89007496187105</v>
      </c>
      <c r="M1159">
        <v>66.642539761638005</v>
      </c>
      <c r="N1159">
        <v>1.5704187787780499</v>
      </c>
      <c r="O1159">
        <v>0</v>
      </c>
      <c r="P1159">
        <v>167.76532630191099</v>
      </c>
      <c r="Q1159">
        <v>0.14677109269715899</v>
      </c>
    </row>
    <row r="1160" spans="1:17" hidden="1" x14ac:dyDescent="0.3">
      <c r="A1160" t="s">
        <v>2479</v>
      </c>
      <c r="B1160" t="s">
        <v>2480</v>
      </c>
      <c r="C1160" t="s">
        <v>3150</v>
      </c>
      <c r="D1160" t="s">
        <v>1590</v>
      </c>
      <c r="E1160">
        <v>1986.4855337742799</v>
      </c>
      <c r="F1160">
        <v>284.05</v>
      </c>
      <c r="G1160">
        <v>29.1600397022236</v>
      </c>
      <c r="H1160">
        <v>-3.6939020876239801</v>
      </c>
      <c r="I1160">
        <v>48.082907084920699</v>
      </c>
      <c r="J1160">
        <v>0.486880365782419</v>
      </c>
      <c r="K1160">
        <v>286.20566329076399</v>
      </c>
      <c r="L1160">
        <v>257.18416114678001</v>
      </c>
      <c r="M1160">
        <v>56.4504824101504</v>
      </c>
      <c r="N1160">
        <v>1.0316732444152601</v>
      </c>
      <c r="O1160">
        <v>26.826262981869299</v>
      </c>
      <c r="P1160">
        <v>110.40740740740701</v>
      </c>
      <c r="Q1160">
        <v>7.0416086620733995E-2</v>
      </c>
    </row>
    <row r="1161" spans="1:17" hidden="1" x14ac:dyDescent="0.3">
      <c r="A1161" t="s">
        <v>2481</v>
      </c>
      <c r="B1161" t="s">
        <v>2482</v>
      </c>
      <c r="C1161" t="s">
        <v>3150</v>
      </c>
      <c r="D1161" t="s">
        <v>1684</v>
      </c>
      <c r="E1161">
        <v>1984.1380216</v>
      </c>
      <c r="F1161">
        <v>66.98</v>
      </c>
      <c r="G1161">
        <v>0.81697129069051699</v>
      </c>
      <c r="H1161">
        <v>10.9625008917952</v>
      </c>
      <c r="I1161">
        <v>1.74760731900708</v>
      </c>
      <c r="J1161">
        <v>1.22884563369466</v>
      </c>
      <c r="K1161">
        <v>63.962062635767303</v>
      </c>
      <c r="L1161">
        <v>60.025643847940103</v>
      </c>
      <c r="M1161">
        <v>58.880462682991599</v>
      </c>
      <c r="N1161">
        <v>0.87916156671519896</v>
      </c>
      <c r="O1161">
        <v>2.1946849805912101</v>
      </c>
      <c r="P1161">
        <v>30.9225957779515</v>
      </c>
      <c r="Q1161">
        <v>-2.8254867209200001E-2</v>
      </c>
    </row>
    <row r="1162" spans="1:17" hidden="1" x14ac:dyDescent="0.3">
      <c r="A1162" t="s">
        <v>2483</v>
      </c>
      <c r="B1162" t="s">
        <v>2484</v>
      </c>
      <c r="C1162" t="s">
        <v>3150</v>
      </c>
      <c r="D1162" t="s">
        <v>473</v>
      </c>
      <c r="E1162">
        <v>1982.6133397921001</v>
      </c>
      <c r="F1162">
        <v>876.6</v>
      </c>
      <c r="G1162">
        <v>-67.525123500188499</v>
      </c>
      <c r="H1162">
        <v>-13.820675844693</v>
      </c>
      <c r="I1162">
        <v>-36.142651767076998</v>
      </c>
      <c r="J1162">
        <v>-11.4522179100515</v>
      </c>
      <c r="K1162">
        <v>968.17869017809903</v>
      </c>
      <c r="L1162">
        <v>1137.3138302095199</v>
      </c>
      <c r="M1162">
        <v>16.105976556245601</v>
      </c>
      <c r="N1162">
        <v>0.93328835102640995</v>
      </c>
      <c r="O1162">
        <v>88.324207164042804</v>
      </c>
      <c r="P1162">
        <v>11.173113506658201</v>
      </c>
      <c r="Q1162">
        <v>-0.23466816607254801</v>
      </c>
    </row>
    <row r="1163" spans="1:17" hidden="1" x14ac:dyDescent="0.3">
      <c r="A1163" t="s">
        <v>2485</v>
      </c>
      <c r="B1163" t="s">
        <v>2486</v>
      </c>
      <c r="C1163" t="s">
        <v>3150</v>
      </c>
      <c r="D1163" t="s">
        <v>2487</v>
      </c>
      <c r="E1163">
        <v>1982.5614838879001</v>
      </c>
      <c r="F1163">
        <v>1875</v>
      </c>
      <c r="G1163">
        <v>11.892895813794899</v>
      </c>
      <c r="H1163">
        <v>13.782831532653301</v>
      </c>
      <c r="I1163">
        <v>39.275720568700599</v>
      </c>
      <c r="J1163">
        <v>5.6010676062316396</v>
      </c>
      <c r="K1163">
        <v>1667.34159111131</v>
      </c>
      <c r="L1163">
        <v>1472.3741887787</v>
      </c>
      <c r="M1163">
        <v>55.020831381735398</v>
      </c>
      <c r="N1163">
        <v>0.40346810885054502</v>
      </c>
      <c r="O1163">
        <v>8.7359999999999793</v>
      </c>
      <c r="P1163">
        <v>86.567164179104395</v>
      </c>
      <c r="Q1163">
        <v>0.237223287444849</v>
      </c>
    </row>
    <row r="1164" spans="1:17" hidden="1" x14ac:dyDescent="0.3">
      <c r="A1164" t="s">
        <v>2488</v>
      </c>
      <c r="B1164" t="s">
        <v>2489</v>
      </c>
      <c r="C1164" t="s">
        <v>3150</v>
      </c>
      <c r="D1164" t="s">
        <v>1399</v>
      </c>
      <c r="E1164">
        <v>1980.6968031398701</v>
      </c>
      <c r="F1164">
        <v>102.34</v>
      </c>
      <c r="G1164">
        <v>-32.515396826312298</v>
      </c>
      <c r="H1164">
        <v>0.58120563015156801</v>
      </c>
      <c r="I1164">
        <v>-11.6943280269002</v>
      </c>
      <c r="J1164">
        <v>4.4732513223006896</v>
      </c>
      <c r="K1164">
        <v>103.703427086544</v>
      </c>
      <c r="L1164">
        <v>106.437111426901</v>
      </c>
      <c r="M1164">
        <v>50.1874980915074</v>
      </c>
      <c r="N1164">
        <v>0.425444206491285</v>
      </c>
      <c r="O1164">
        <v>26.959155755325298</v>
      </c>
      <c r="P1164">
        <v>11.1787072243346</v>
      </c>
      <c r="Q1164">
        <v>8.8032402439577995E-2</v>
      </c>
    </row>
    <row r="1165" spans="1:17" hidden="1" x14ac:dyDescent="0.3">
      <c r="A1165" t="s">
        <v>2490</v>
      </c>
      <c r="B1165" t="s">
        <v>2491</v>
      </c>
      <c r="C1165" t="s">
        <v>3150</v>
      </c>
      <c r="D1165" t="s">
        <v>400</v>
      </c>
      <c r="E1165">
        <v>1980.27175818622</v>
      </c>
      <c r="F1165">
        <v>228.68</v>
      </c>
      <c r="G1165">
        <v>-51.355332277055403</v>
      </c>
      <c r="H1165">
        <v>10.1968581594704</v>
      </c>
      <c r="I1165">
        <v>-10.3936431482353</v>
      </c>
      <c r="J1165">
        <v>-4.2989825745152102</v>
      </c>
      <c r="K1165">
        <v>222.63347216327401</v>
      </c>
      <c r="L1165">
        <v>236.549414578289</v>
      </c>
      <c r="M1165">
        <v>52.1304019879748</v>
      </c>
      <c r="N1165">
        <v>1.06342070633818</v>
      </c>
      <c r="O1165">
        <v>50.428546440440698</v>
      </c>
      <c r="P1165">
        <v>16.081218274111599</v>
      </c>
      <c r="Q1165">
        <v>0.154893754728268</v>
      </c>
    </row>
    <row r="1166" spans="1:17" hidden="1" x14ac:dyDescent="0.3">
      <c r="A1166" t="s">
        <v>2492</v>
      </c>
      <c r="B1166" t="s">
        <v>2493</v>
      </c>
      <c r="C1166" t="s">
        <v>3150</v>
      </c>
      <c r="D1166" t="s">
        <v>265</v>
      </c>
      <c r="E1166">
        <v>1979.67799955131</v>
      </c>
      <c r="F1166">
        <v>449.25</v>
      </c>
      <c r="G1166">
        <v>62.059246395555199</v>
      </c>
      <c r="H1166">
        <v>10.5601506112551</v>
      </c>
      <c r="I1166">
        <v>7.0132506928167198</v>
      </c>
      <c r="J1166">
        <v>7.3454123794562198</v>
      </c>
      <c r="K1166">
        <v>423.34255062398603</v>
      </c>
      <c r="L1166">
        <v>377.79978254553401</v>
      </c>
      <c r="M1166">
        <v>61.516492310092097</v>
      </c>
      <c r="N1166">
        <v>1.3506831302576401</v>
      </c>
      <c r="O1166">
        <v>11.307735114079</v>
      </c>
      <c r="P1166">
        <v>99.6666666666666</v>
      </c>
      <c r="Q1166">
        <v>0.26209684321076099</v>
      </c>
    </row>
    <row r="1167" spans="1:17" hidden="1" x14ac:dyDescent="0.3">
      <c r="A1167" t="s">
        <v>2494</v>
      </c>
      <c r="B1167" t="s">
        <v>2495</v>
      </c>
      <c r="C1167" t="s">
        <v>3150</v>
      </c>
      <c r="D1167" t="s">
        <v>237</v>
      </c>
      <c r="E1167">
        <v>1966.79374326058</v>
      </c>
      <c r="F1167">
        <v>102.36</v>
      </c>
      <c r="G1167">
        <v>-45.866202403394603</v>
      </c>
      <c r="H1167">
        <v>-7.2400893598415399</v>
      </c>
      <c r="I1167">
        <v>-27.972137044769902</v>
      </c>
      <c r="J1167">
        <v>-2.2894757237840901E-2</v>
      </c>
      <c r="K1167">
        <v>108.910182093157</v>
      </c>
      <c r="L1167">
        <v>112.14607487194</v>
      </c>
      <c r="M1167">
        <v>40.442806860275198</v>
      </c>
      <c r="N1167">
        <v>0.48231267246435899</v>
      </c>
      <c r="O1167">
        <v>45.4669792887846</v>
      </c>
      <c r="P1167">
        <v>18.390006939625199</v>
      </c>
      <c r="Q1167">
        <v>0.18346628783455601</v>
      </c>
    </row>
    <row r="1168" spans="1:17" hidden="1" x14ac:dyDescent="0.3">
      <c r="A1168" t="s">
        <v>2496</v>
      </c>
      <c r="B1168" t="s">
        <v>2497</v>
      </c>
      <c r="C1168" t="s">
        <v>3150</v>
      </c>
      <c r="D1168" t="s">
        <v>21</v>
      </c>
      <c r="E1168">
        <v>1965.3266938643701</v>
      </c>
      <c r="F1168">
        <v>218.71</v>
      </c>
      <c r="G1168">
        <v>-68.233890415908903</v>
      </c>
      <c r="H1168">
        <v>-8.7367463154802899E-2</v>
      </c>
      <c r="I1168">
        <v>-35.950889687390102</v>
      </c>
      <c r="J1168">
        <v>4.4570372515792096</v>
      </c>
      <c r="K1168">
        <v>223.53342357124299</v>
      </c>
      <c r="M1168">
        <v>53.711538482257502</v>
      </c>
      <c r="N1168">
        <v>0.26728568082408599</v>
      </c>
      <c r="O1168">
        <v>93.726852910246393</v>
      </c>
      <c r="P1168">
        <v>10.5601051460924</v>
      </c>
    </row>
    <row r="1169" spans="1:17" hidden="1" x14ac:dyDescent="0.3">
      <c r="A1169" t="s">
        <v>2498</v>
      </c>
      <c r="B1169" t="s">
        <v>2499</v>
      </c>
      <c r="C1169" t="s">
        <v>3150</v>
      </c>
      <c r="D1169" t="s">
        <v>967</v>
      </c>
      <c r="E1169">
        <v>1964.9268465304101</v>
      </c>
      <c r="F1169">
        <v>568.20000000000005</v>
      </c>
      <c r="G1169">
        <v>65.176030640315901</v>
      </c>
      <c r="H1169">
        <v>-5.43315271188645</v>
      </c>
      <c r="I1169">
        <v>71.611588442582203</v>
      </c>
      <c r="J1169">
        <v>8.0495594932245194</v>
      </c>
      <c r="K1169">
        <v>572.671638650202</v>
      </c>
      <c r="L1169">
        <v>485.12748632965702</v>
      </c>
      <c r="M1169">
        <v>54.88769912814</v>
      </c>
      <c r="N1169">
        <v>0.65413033360154005</v>
      </c>
      <c r="O1169">
        <v>28.264695529743001</v>
      </c>
      <c r="P1169">
        <v>122.736181889455</v>
      </c>
      <c r="Q1169">
        <v>0.13669738502609</v>
      </c>
    </row>
    <row r="1170" spans="1:17" hidden="1" x14ac:dyDescent="0.3">
      <c r="A1170" t="s">
        <v>2500</v>
      </c>
      <c r="B1170" t="s">
        <v>2501</v>
      </c>
      <c r="C1170" t="s">
        <v>3150</v>
      </c>
      <c r="D1170" t="s">
        <v>580</v>
      </c>
      <c r="E1170">
        <v>1954.6497356981399</v>
      </c>
      <c r="F1170">
        <v>391.7</v>
      </c>
      <c r="G1170">
        <v>2.5541881648012201</v>
      </c>
      <c r="H1170">
        <v>-9.4918553232210403</v>
      </c>
      <c r="I1170">
        <v>-17.296024656545001</v>
      </c>
      <c r="J1170">
        <v>-3.43867573462538</v>
      </c>
      <c r="K1170">
        <v>416.20062201901402</v>
      </c>
      <c r="L1170">
        <v>408.775698421968</v>
      </c>
      <c r="M1170">
        <v>41.444362162182898</v>
      </c>
      <c r="N1170">
        <v>0.306396970273211</v>
      </c>
      <c r="O1170">
        <v>60.824610671432197</v>
      </c>
      <c r="P1170">
        <v>33.435530574007799</v>
      </c>
      <c r="Q1170">
        <v>3.9258719320501997E-2</v>
      </c>
    </row>
    <row r="1171" spans="1:17" hidden="1" x14ac:dyDescent="0.3">
      <c r="A1171" t="s">
        <v>2502</v>
      </c>
      <c r="B1171" t="s">
        <v>2503</v>
      </c>
      <c r="C1171" t="s">
        <v>3150</v>
      </c>
      <c r="D1171" t="s">
        <v>1629</v>
      </c>
      <c r="E1171">
        <v>1953.44087065747</v>
      </c>
      <c r="F1171">
        <v>90.27</v>
      </c>
      <c r="G1171">
        <v>-36.252916138952997</v>
      </c>
      <c r="H1171">
        <v>0.95167963163006797</v>
      </c>
      <c r="I1171">
        <v>-20.343020420702999</v>
      </c>
      <c r="J1171">
        <v>1.73279319709517</v>
      </c>
      <c r="K1171">
        <v>92.245192316603294</v>
      </c>
      <c r="L1171">
        <v>95.242450056433796</v>
      </c>
      <c r="M1171">
        <v>50.618577514150502</v>
      </c>
      <c r="N1171">
        <v>0.31569244461677598</v>
      </c>
      <c r="O1171">
        <v>43.458513348842303</v>
      </c>
      <c r="P1171">
        <v>8.7590361445783103</v>
      </c>
      <c r="Q1171">
        <v>2.5042806530601001E-2</v>
      </c>
    </row>
    <row r="1172" spans="1:17" hidden="1" x14ac:dyDescent="0.3">
      <c r="A1172" t="s">
        <v>2504</v>
      </c>
      <c r="B1172" t="s">
        <v>2505</v>
      </c>
      <c r="C1172" t="s">
        <v>3150</v>
      </c>
      <c r="D1172" t="s">
        <v>67</v>
      </c>
      <c r="E1172">
        <v>1949.01325983014</v>
      </c>
      <c r="F1172">
        <v>116.6</v>
      </c>
      <c r="G1172">
        <v>115.942333376303</v>
      </c>
      <c r="H1172">
        <v>-8.6595277531256496</v>
      </c>
      <c r="I1172">
        <v>42.333906022524801</v>
      </c>
      <c r="J1172">
        <v>16.3837942761024</v>
      </c>
      <c r="K1172">
        <v>101.820779933824</v>
      </c>
      <c r="L1172">
        <v>84.048201291682702</v>
      </c>
      <c r="M1172">
        <v>50.198237979655502</v>
      </c>
      <c r="N1172">
        <v>0.39905864968587401</v>
      </c>
      <c r="O1172">
        <v>23.3276157804459</v>
      </c>
      <c r="P1172">
        <v>152.92841648589999</v>
      </c>
      <c r="Q1172">
        <v>0.33662807330988798</v>
      </c>
    </row>
    <row r="1173" spans="1:17" hidden="1" x14ac:dyDescent="0.3">
      <c r="A1173" t="s">
        <v>2506</v>
      </c>
      <c r="B1173" t="s">
        <v>2507</v>
      </c>
      <c r="C1173" t="s">
        <v>3150</v>
      </c>
      <c r="D1173" t="s">
        <v>1399</v>
      </c>
      <c r="E1173">
        <v>1948.9956830429501</v>
      </c>
      <c r="F1173">
        <v>310.95</v>
      </c>
      <c r="G1173">
        <v>-35.638478664759397</v>
      </c>
      <c r="H1173">
        <v>-3.83411033181169</v>
      </c>
      <c r="I1173">
        <v>-15.1248944096216</v>
      </c>
      <c r="J1173">
        <v>2.6771729405904501</v>
      </c>
      <c r="K1173">
        <v>328.42854519810498</v>
      </c>
      <c r="L1173">
        <v>333.33679864105801</v>
      </c>
      <c r="M1173">
        <v>40.1240102469134</v>
      </c>
      <c r="N1173">
        <v>0.83865992559859104</v>
      </c>
      <c r="O1173">
        <v>23.267406335423701</v>
      </c>
      <c r="P1173">
        <v>11.0535714285714</v>
      </c>
      <c r="Q1173">
        <v>6.2968029606288001E-2</v>
      </c>
    </row>
    <row r="1174" spans="1:17" hidden="1" x14ac:dyDescent="0.3">
      <c r="A1174" t="s">
        <v>2508</v>
      </c>
      <c r="B1174" t="s">
        <v>2509</v>
      </c>
      <c r="C1174" t="s">
        <v>3150</v>
      </c>
      <c r="D1174" t="s">
        <v>1963</v>
      </c>
      <c r="E1174">
        <v>1946.51060405625</v>
      </c>
      <c r="F1174">
        <v>681.15</v>
      </c>
      <c r="G1174">
        <v>-25.8922424139889</v>
      </c>
      <c r="H1174">
        <v>13.7054514239834</v>
      </c>
      <c r="I1174">
        <v>-17.893298064353399</v>
      </c>
      <c r="J1174">
        <v>11.8489838430957</v>
      </c>
      <c r="K1174">
        <v>627.39421397248304</v>
      </c>
      <c r="L1174">
        <v>637.58005951834696</v>
      </c>
      <c r="M1174">
        <v>74.945647998312793</v>
      </c>
      <c r="N1174">
        <v>1.9701906464555301</v>
      </c>
      <c r="O1174">
        <v>34.3316450121118</v>
      </c>
      <c r="P1174">
        <v>30.990384615384599</v>
      </c>
      <c r="Q1174">
        <v>0.15073250183114401</v>
      </c>
    </row>
    <row r="1175" spans="1:17" hidden="1" x14ac:dyDescent="0.3">
      <c r="A1175" t="s">
        <v>2510</v>
      </c>
      <c r="B1175" t="s">
        <v>2511</v>
      </c>
      <c r="C1175" t="s">
        <v>3150</v>
      </c>
      <c r="D1175" t="s">
        <v>400</v>
      </c>
      <c r="E1175">
        <v>1941.8147868946</v>
      </c>
      <c r="F1175">
        <v>492.6</v>
      </c>
      <c r="G1175">
        <v>11.2208092924513</v>
      </c>
      <c r="H1175">
        <v>7.9537373481473201</v>
      </c>
      <c r="I1175">
        <v>41.348429043534097</v>
      </c>
      <c r="J1175">
        <v>4.9763985184262101</v>
      </c>
      <c r="K1175">
        <v>465.11819155351998</v>
      </c>
      <c r="L1175">
        <v>410.17737086117199</v>
      </c>
      <c r="M1175">
        <v>59.799125351165699</v>
      </c>
      <c r="N1175">
        <v>0.36655771170484502</v>
      </c>
      <c r="O1175">
        <v>7.9476248477466402</v>
      </c>
      <c r="P1175">
        <v>75.677603423680395</v>
      </c>
      <c r="Q1175">
        <v>-6.0708344196668998E-2</v>
      </c>
    </row>
    <row r="1176" spans="1:17" hidden="1" x14ac:dyDescent="0.3">
      <c r="A1176" t="s">
        <v>2512</v>
      </c>
      <c r="B1176" t="s">
        <v>2513</v>
      </c>
      <c r="C1176" t="s">
        <v>3150</v>
      </c>
      <c r="D1176" t="s">
        <v>265</v>
      </c>
      <c r="E1176">
        <v>1932.70997231251</v>
      </c>
      <c r="F1176">
        <v>656.5</v>
      </c>
      <c r="G1176">
        <v>-64.977811289113902</v>
      </c>
      <c r="H1176">
        <v>13.6526669070761</v>
      </c>
      <c r="I1176">
        <v>-28.6594392054945</v>
      </c>
      <c r="J1176">
        <v>4.9181292378501196</v>
      </c>
      <c r="K1176">
        <v>624.86310904648599</v>
      </c>
      <c r="L1176">
        <v>713.23707223672602</v>
      </c>
      <c r="M1176">
        <v>67.013109032738598</v>
      </c>
      <c r="N1176">
        <v>0.43980920705314103</v>
      </c>
      <c r="O1176">
        <v>74.409748667174398</v>
      </c>
      <c r="P1176">
        <v>14.772727272727201</v>
      </c>
    </row>
    <row r="1177" spans="1:17" hidden="1" x14ac:dyDescent="0.3">
      <c r="A1177" t="s">
        <v>2514</v>
      </c>
      <c r="B1177" t="s">
        <v>2515</v>
      </c>
      <c r="C1177" t="s">
        <v>3150</v>
      </c>
      <c r="D1177" t="s">
        <v>502</v>
      </c>
      <c r="E1177">
        <v>1932.2426541187299</v>
      </c>
      <c r="F1177">
        <v>97</v>
      </c>
      <c r="G1177">
        <v>87.924693562853506</v>
      </c>
      <c r="H1177">
        <v>-4.2800786549399898</v>
      </c>
      <c r="I1177">
        <v>0.18767573089416301</v>
      </c>
      <c r="J1177">
        <v>14.9479946320648</v>
      </c>
      <c r="K1177">
        <v>93.986909627656502</v>
      </c>
      <c r="L1177">
        <v>82.467981629113893</v>
      </c>
      <c r="M1177">
        <v>61.864376884500999</v>
      </c>
      <c r="N1177">
        <v>0.40101034823787901</v>
      </c>
      <c r="O1177">
        <v>34.020618556701002</v>
      </c>
      <c r="P1177">
        <v>122.45155372090299</v>
      </c>
      <c r="Q1177">
        <v>0.17809461892452</v>
      </c>
    </row>
    <row r="1178" spans="1:17" hidden="1" x14ac:dyDescent="0.3">
      <c r="A1178" t="s">
        <v>2516</v>
      </c>
      <c r="B1178" t="s">
        <v>2517</v>
      </c>
      <c r="C1178" t="s">
        <v>3150</v>
      </c>
      <c r="D1178" t="s">
        <v>202</v>
      </c>
      <c r="E1178">
        <v>1927.02592513688</v>
      </c>
      <c r="F1178">
        <v>314.14999999999998</v>
      </c>
      <c r="G1178">
        <v>15.6207075544267</v>
      </c>
      <c r="H1178">
        <v>-0.233790872516356</v>
      </c>
      <c r="I1178">
        <v>-0.40953570499444097</v>
      </c>
      <c r="J1178">
        <v>1.58158645148945</v>
      </c>
      <c r="K1178">
        <v>322.75242967834703</v>
      </c>
      <c r="L1178">
        <v>305.15274507584002</v>
      </c>
      <c r="M1178">
        <v>54.598621040347801</v>
      </c>
      <c r="N1178">
        <v>1.68682544632264</v>
      </c>
      <c r="O1178">
        <v>25.990768741047201</v>
      </c>
      <c r="P1178">
        <v>44.769585253456199</v>
      </c>
      <c r="Q1178">
        <v>0.157411850147995</v>
      </c>
    </row>
    <row r="1179" spans="1:17" hidden="1" x14ac:dyDescent="0.3">
      <c r="A1179" t="s">
        <v>2518</v>
      </c>
      <c r="B1179" t="s">
        <v>2519</v>
      </c>
      <c r="C1179" t="s">
        <v>3150</v>
      </c>
      <c r="D1179" t="s">
        <v>473</v>
      </c>
      <c r="E1179">
        <v>1926.56830658073</v>
      </c>
      <c r="F1179">
        <v>585.45000000000005</v>
      </c>
      <c r="G1179">
        <v>45.862285664512598</v>
      </c>
      <c r="H1179">
        <v>21.2176848147584</v>
      </c>
      <c r="I1179">
        <v>55.084118266711599</v>
      </c>
      <c r="J1179">
        <v>-3.9836330582482198</v>
      </c>
      <c r="K1179">
        <v>519.95863602055795</v>
      </c>
      <c r="L1179">
        <v>446.05781341398398</v>
      </c>
      <c r="M1179">
        <v>58.374391856402099</v>
      </c>
      <c r="N1179">
        <v>1.90205110129879</v>
      </c>
      <c r="O1179">
        <v>4.1933555384746599</v>
      </c>
      <c r="P1179">
        <v>99.812286689419807</v>
      </c>
      <c r="Q1179">
        <v>-5.6011558073734001E-2</v>
      </c>
    </row>
    <row r="1180" spans="1:17" hidden="1" x14ac:dyDescent="0.3">
      <c r="A1180" t="s">
        <v>2520</v>
      </c>
      <c r="B1180" t="s">
        <v>2521</v>
      </c>
      <c r="C1180" t="s">
        <v>3150</v>
      </c>
      <c r="D1180" t="s">
        <v>463</v>
      </c>
      <c r="E1180">
        <v>1925.83241039264</v>
      </c>
      <c r="F1180">
        <v>233.6</v>
      </c>
      <c r="G1180">
        <v>-24.7421022324714</v>
      </c>
      <c r="H1180">
        <v>-0.95998588503725701</v>
      </c>
      <c r="I1180">
        <v>6.7394666703004997</v>
      </c>
      <c r="J1180">
        <v>0.92933227543485997</v>
      </c>
      <c r="K1180">
        <v>241.387139511062</v>
      </c>
      <c r="L1180">
        <v>238.86490321700799</v>
      </c>
      <c r="M1180">
        <v>42.5466208193928</v>
      </c>
      <c r="N1180">
        <v>0.46819646144510801</v>
      </c>
      <c r="O1180">
        <v>32.491438356164302</v>
      </c>
      <c r="P1180">
        <v>29.3824425366934</v>
      </c>
      <c r="Q1180">
        <v>7.1170604462717002E-2</v>
      </c>
    </row>
    <row r="1181" spans="1:17" hidden="1" x14ac:dyDescent="0.3">
      <c r="A1181" t="s">
        <v>2522</v>
      </c>
      <c r="B1181" t="s">
        <v>2523</v>
      </c>
      <c r="C1181" t="s">
        <v>3150</v>
      </c>
      <c r="D1181" t="s">
        <v>125</v>
      </c>
      <c r="E1181">
        <v>1924.1173176837699</v>
      </c>
      <c r="F1181">
        <v>1500</v>
      </c>
      <c r="G1181">
        <v>437.62013871150498</v>
      </c>
      <c r="H1181">
        <v>-9.5462998867720508</v>
      </c>
      <c r="I1181">
        <v>273.43408288802698</v>
      </c>
      <c r="J1181">
        <v>2.2185094887917298</v>
      </c>
      <c r="K1181">
        <v>1544.0499281714899</v>
      </c>
      <c r="L1181">
        <v>1026.5671841562901</v>
      </c>
      <c r="M1181">
        <v>34.002317314162099</v>
      </c>
      <c r="N1181">
        <v>0.40019699107358703</v>
      </c>
      <c r="O1181">
        <v>73.91</v>
      </c>
      <c r="P1181">
        <v>604.22535211267598</v>
      </c>
      <c r="Q1181">
        <v>0.21724328153018299</v>
      </c>
    </row>
    <row r="1182" spans="1:17" hidden="1" x14ac:dyDescent="0.3">
      <c r="A1182" t="s">
        <v>2524</v>
      </c>
      <c r="B1182" t="s">
        <v>2525</v>
      </c>
      <c r="C1182" t="s">
        <v>3150</v>
      </c>
      <c r="D1182" t="s">
        <v>1684</v>
      </c>
      <c r="E1182">
        <v>1906.0882018</v>
      </c>
      <c r="F1182">
        <v>68.56</v>
      </c>
      <c r="G1182">
        <v>0.54321224134090595</v>
      </c>
      <c r="H1182">
        <v>11.1374546663105</v>
      </c>
      <c r="I1182">
        <v>1.8626847052700399</v>
      </c>
      <c r="J1182">
        <v>1.41213435707416</v>
      </c>
      <c r="K1182">
        <v>65.5235350116169</v>
      </c>
      <c r="L1182">
        <v>61.530866564373703</v>
      </c>
      <c r="M1182">
        <v>59.453032016997597</v>
      </c>
      <c r="N1182">
        <v>1.18733154814768</v>
      </c>
      <c r="O1182">
        <v>3.69019836639439</v>
      </c>
      <c r="P1182">
        <v>32.611218568665301</v>
      </c>
      <c r="Q1182">
        <v>-2.8326200589973E-2</v>
      </c>
    </row>
    <row r="1183" spans="1:17" hidden="1" x14ac:dyDescent="0.3">
      <c r="A1183" t="s">
        <v>2526</v>
      </c>
      <c r="B1183" t="s">
        <v>2527</v>
      </c>
      <c r="C1183" t="s">
        <v>3150</v>
      </c>
      <c r="D1183" t="s">
        <v>1684</v>
      </c>
      <c r="E1183">
        <v>1905.052968</v>
      </c>
      <c r="F1183">
        <v>68.58</v>
      </c>
      <c r="G1183">
        <v>0.70134128361745196</v>
      </c>
      <c r="H1183">
        <v>10.8924800261971</v>
      </c>
      <c r="I1183">
        <v>2.2448261353904702</v>
      </c>
      <c r="J1183">
        <v>1.4257812660492599</v>
      </c>
      <c r="K1183">
        <v>65.550984802560905</v>
      </c>
      <c r="L1183">
        <v>61.522561685888903</v>
      </c>
      <c r="M1183">
        <v>55.931821315525497</v>
      </c>
      <c r="N1183">
        <v>1.0054690511164399</v>
      </c>
      <c r="O1183">
        <v>2.0559930008748801</v>
      </c>
      <c r="P1183">
        <v>32.778315585672701</v>
      </c>
      <c r="Q1183">
        <v>-2.9924776916618E-2</v>
      </c>
    </row>
    <row r="1184" spans="1:17" hidden="1" x14ac:dyDescent="0.3">
      <c r="A1184" t="s">
        <v>2528</v>
      </c>
      <c r="B1184" t="s">
        <v>2529</v>
      </c>
      <c r="C1184" t="s">
        <v>3150</v>
      </c>
      <c r="D1184" t="s">
        <v>742</v>
      </c>
      <c r="E1184">
        <v>1901.11000107</v>
      </c>
      <c r="F1184">
        <v>756.06</v>
      </c>
      <c r="G1184">
        <v>34.518951410132502</v>
      </c>
      <c r="H1184">
        <v>-3.5921480288744401</v>
      </c>
      <c r="I1184">
        <v>0.40239508551021902</v>
      </c>
      <c r="J1184">
        <v>-1.7869924972415301</v>
      </c>
      <c r="K1184">
        <v>782.53783323491996</v>
      </c>
      <c r="L1184">
        <v>717.05522383092602</v>
      </c>
      <c r="M1184">
        <v>43.078312623575101</v>
      </c>
      <c r="N1184">
        <v>1.24994147790382</v>
      </c>
      <c r="O1184">
        <v>9.7796471179535995</v>
      </c>
      <c r="P1184">
        <v>66.643156270663397</v>
      </c>
      <c r="Q1184">
        <v>-3.6227040049000002E-5</v>
      </c>
    </row>
    <row r="1185" spans="1:17" hidden="1" x14ac:dyDescent="0.3">
      <c r="A1185" t="s">
        <v>2530</v>
      </c>
      <c r="B1185" t="s">
        <v>2531</v>
      </c>
      <c r="C1185" t="s">
        <v>3150</v>
      </c>
      <c r="D1185" t="s">
        <v>268</v>
      </c>
      <c r="E1185">
        <v>1891.5900624501501</v>
      </c>
      <c r="F1185">
        <v>306.85000000000002</v>
      </c>
      <c r="G1185">
        <v>5.6256517241260102</v>
      </c>
      <c r="H1185">
        <v>1.8386137086465</v>
      </c>
      <c r="I1185">
        <v>-25.8005883439806</v>
      </c>
      <c r="J1185">
        <v>0.78143742728356902</v>
      </c>
      <c r="K1185">
        <v>308.72098424578002</v>
      </c>
      <c r="L1185">
        <v>311.73398387850398</v>
      </c>
      <c r="M1185">
        <v>55.565962599565701</v>
      </c>
      <c r="N1185">
        <v>0.52904153768120099</v>
      </c>
      <c r="O1185">
        <v>37.738308619846798</v>
      </c>
      <c r="P1185">
        <v>43.589143659335498</v>
      </c>
      <c r="Q1185">
        <v>8.4706181434584998E-2</v>
      </c>
    </row>
    <row r="1186" spans="1:17" hidden="1" x14ac:dyDescent="0.3">
      <c r="A1186" t="s">
        <v>2532</v>
      </c>
      <c r="B1186" t="s">
        <v>2533</v>
      </c>
      <c r="C1186" t="s">
        <v>3150</v>
      </c>
      <c r="D1186" t="s">
        <v>244</v>
      </c>
      <c r="E1186">
        <v>1887.73597880957</v>
      </c>
      <c r="F1186">
        <v>1090</v>
      </c>
      <c r="G1186">
        <v>148.55374175097899</v>
      </c>
      <c r="H1186">
        <v>22.3832830825679</v>
      </c>
      <c r="I1186">
        <v>23.4126328665774</v>
      </c>
      <c r="J1186">
        <v>3.16902636301944</v>
      </c>
      <c r="K1186">
        <v>1015.00242250146</v>
      </c>
      <c r="L1186">
        <v>836.31271303716505</v>
      </c>
      <c r="M1186">
        <v>54.304941111594701</v>
      </c>
      <c r="N1186">
        <v>0.56959316485757205</v>
      </c>
      <c r="O1186">
        <v>10</v>
      </c>
      <c r="P1186">
        <v>200.68965517241301</v>
      </c>
      <c r="Q1186">
        <v>0.170655928096791</v>
      </c>
    </row>
    <row r="1187" spans="1:17" hidden="1" x14ac:dyDescent="0.3">
      <c r="A1187" t="s">
        <v>2534</v>
      </c>
      <c r="B1187" t="s">
        <v>2535</v>
      </c>
      <c r="C1187" t="s">
        <v>3150</v>
      </c>
      <c r="D1187" t="s">
        <v>400</v>
      </c>
      <c r="E1187">
        <v>1886.43448532138</v>
      </c>
      <c r="F1187">
        <v>1536.8</v>
      </c>
      <c r="G1187">
        <v>52.692366397024401</v>
      </c>
      <c r="H1187">
        <v>4.0669971321064597</v>
      </c>
      <c r="I1187">
        <v>39.939003797093399</v>
      </c>
      <c r="J1187">
        <v>-0.50427989693755404</v>
      </c>
      <c r="K1187">
        <v>1498.29608615196</v>
      </c>
      <c r="L1187">
        <v>1247.5944829391101</v>
      </c>
      <c r="M1187">
        <v>42.554451573089601</v>
      </c>
      <c r="N1187">
        <v>0.31663026360907898</v>
      </c>
      <c r="O1187">
        <v>10.931806350858899</v>
      </c>
      <c r="P1187">
        <v>119.60560160045701</v>
      </c>
      <c r="Q1187">
        <v>4.0959768744641002E-2</v>
      </c>
    </row>
    <row r="1188" spans="1:17" hidden="1" x14ac:dyDescent="0.3">
      <c r="A1188" t="s">
        <v>2536</v>
      </c>
      <c r="B1188" t="s">
        <v>2537</v>
      </c>
      <c r="C1188" t="s">
        <v>3150</v>
      </c>
      <c r="D1188" t="s">
        <v>131</v>
      </c>
      <c r="E1188">
        <v>1886.0274593599599</v>
      </c>
      <c r="F1188">
        <v>764.25</v>
      </c>
      <c r="G1188">
        <v>7.3825851560563898</v>
      </c>
      <c r="H1188">
        <v>39.485179316156099</v>
      </c>
      <c r="I1188">
        <v>27.855008108704698</v>
      </c>
      <c r="J1188">
        <v>4.0319937220858604</v>
      </c>
      <c r="M1188">
        <v>55.550340341408003</v>
      </c>
      <c r="O1188">
        <v>15.655871769708799</v>
      </c>
      <c r="P1188">
        <v>42.133159754509897</v>
      </c>
    </row>
    <row r="1189" spans="1:17" hidden="1" x14ac:dyDescent="0.3">
      <c r="A1189" t="s">
        <v>2538</v>
      </c>
      <c r="B1189" t="s">
        <v>2539</v>
      </c>
      <c r="C1189" t="s">
        <v>3150</v>
      </c>
      <c r="D1189" t="s">
        <v>277</v>
      </c>
      <c r="E1189">
        <v>1883.59297428271</v>
      </c>
      <c r="F1189">
        <v>1205.95</v>
      </c>
      <c r="G1189">
        <v>-36.848371321200098</v>
      </c>
      <c r="H1189">
        <v>-0.56692342602991697</v>
      </c>
      <c r="I1189">
        <v>-17.103693176064301</v>
      </c>
      <c r="J1189">
        <v>-1.1778274363079699</v>
      </c>
      <c r="K1189">
        <v>1272.3928182731499</v>
      </c>
      <c r="L1189">
        <v>1302.6169410489299</v>
      </c>
      <c r="M1189">
        <v>40.198314180758103</v>
      </c>
      <c r="N1189">
        <v>0.628874055223966</v>
      </c>
      <c r="O1189">
        <v>26.344375803308498</v>
      </c>
      <c r="P1189">
        <v>5.24042237542543</v>
      </c>
      <c r="Q1189">
        <v>-4.0277015466679998E-3</v>
      </c>
    </row>
    <row r="1190" spans="1:17" hidden="1" x14ac:dyDescent="0.3">
      <c r="A1190" t="s">
        <v>2540</v>
      </c>
      <c r="B1190" t="s">
        <v>2541</v>
      </c>
      <c r="C1190" t="s">
        <v>3150</v>
      </c>
      <c r="D1190" t="s">
        <v>2542</v>
      </c>
      <c r="E1190">
        <v>1882.81983157333</v>
      </c>
      <c r="F1190">
        <v>1785.95</v>
      </c>
      <c r="G1190">
        <v>349.918008597908</v>
      </c>
      <c r="H1190">
        <v>-2.6352799224549699</v>
      </c>
      <c r="I1190">
        <v>9.3173685587003394</v>
      </c>
      <c r="J1190">
        <v>2.0833970566387299</v>
      </c>
      <c r="K1190">
        <v>1799.0183232639999</v>
      </c>
      <c r="L1190">
        <v>1556.7136331597001</v>
      </c>
      <c r="M1190">
        <v>48.317669815581297</v>
      </c>
      <c r="N1190">
        <v>0.90125344579703204</v>
      </c>
      <c r="O1190">
        <v>26.5432962848903</v>
      </c>
      <c r="P1190">
        <v>403.01366004788002</v>
      </c>
      <c r="Q1190">
        <v>0.23534396952521799</v>
      </c>
    </row>
    <row r="1191" spans="1:17" hidden="1" x14ac:dyDescent="0.3">
      <c r="A1191" t="s">
        <v>2543</v>
      </c>
      <c r="B1191" t="s">
        <v>2544</v>
      </c>
      <c r="C1191" t="s">
        <v>3150</v>
      </c>
      <c r="D1191" t="s">
        <v>94</v>
      </c>
      <c r="E1191">
        <v>1877.05118099529</v>
      </c>
      <c r="F1191">
        <v>341.2</v>
      </c>
      <c r="G1191">
        <v>-33.396875716197798</v>
      </c>
      <c r="H1191">
        <v>6.8777012910923903</v>
      </c>
      <c r="I1191">
        <v>-0.35749404425294001</v>
      </c>
      <c r="J1191">
        <v>10.149693841685799</v>
      </c>
      <c r="K1191">
        <v>331.72160004256898</v>
      </c>
      <c r="L1191">
        <v>339.58118805326097</v>
      </c>
      <c r="M1191">
        <v>66.871815804026497</v>
      </c>
      <c r="N1191">
        <v>1.0453849645539599</v>
      </c>
      <c r="O1191">
        <v>30.128956623681098</v>
      </c>
      <c r="P1191">
        <v>20.971458961176999</v>
      </c>
      <c r="Q1191">
        <v>5.7029214836165E-2</v>
      </c>
    </row>
    <row r="1192" spans="1:17" hidden="1" x14ac:dyDescent="0.3">
      <c r="A1192" t="s">
        <v>2545</v>
      </c>
      <c r="B1192" t="s">
        <v>2546</v>
      </c>
      <c r="C1192" t="s">
        <v>3150</v>
      </c>
      <c r="D1192" t="s">
        <v>502</v>
      </c>
      <c r="E1192">
        <v>1871.7951695473</v>
      </c>
      <c r="F1192">
        <v>378.25</v>
      </c>
      <c r="G1192">
        <v>-2.8045552053188501</v>
      </c>
      <c r="H1192">
        <v>1.98057790392917</v>
      </c>
      <c r="I1192">
        <v>-18.2241526441457</v>
      </c>
      <c r="J1192">
        <v>-7.86553918889207</v>
      </c>
      <c r="K1192">
        <v>417.21752542592901</v>
      </c>
      <c r="L1192">
        <v>418.23746902203101</v>
      </c>
      <c r="M1192">
        <v>50.117959345770998</v>
      </c>
      <c r="N1192">
        <v>0.96169767614499901</v>
      </c>
      <c r="O1192">
        <v>65.234633179114297</v>
      </c>
      <c r="P1192">
        <v>45.480769230769198</v>
      </c>
    </row>
    <row r="1193" spans="1:17" hidden="1" x14ac:dyDescent="0.3">
      <c r="A1193" t="s">
        <v>2547</v>
      </c>
      <c r="B1193" t="s">
        <v>2548</v>
      </c>
      <c r="C1193" t="s">
        <v>3150</v>
      </c>
      <c r="D1193" t="s">
        <v>265</v>
      </c>
      <c r="E1193">
        <v>1863.47148350458</v>
      </c>
      <c r="F1193">
        <v>525.45000000000005</v>
      </c>
      <c r="G1193">
        <v>32.1586236949762</v>
      </c>
      <c r="H1193">
        <v>-4.5435167189522803</v>
      </c>
      <c r="I1193">
        <v>43.930037430674602</v>
      </c>
      <c r="J1193">
        <v>-0.35608387455872698</v>
      </c>
      <c r="K1193">
        <v>521.31311728111905</v>
      </c>
      <c r="L1193">
        <v>438.31617406411402</v>
      </c>
      <c r="M1193">
        <v>44.325245196033698</v>
      </c>
      <c r="N1193">
        <v>0.42796469289223199</v>
      </c>
      <c r="O1193">
        <v>21.771814635074598</v>
      </c>
      <c r="P1193">
        <v>72.646623952685999</v>
      </c>
      <c r="Q1193">
        <v>9.7040826844438002E-2</v>
      </c>
    </row>
    <row r="1194" spans="1:17" hidden="1" x14ac:dyDescent="0.3">
      <c r="A1194" t="s">
        <v>2549</v>
      </c>
      <c r="B1194" t="s">
        <v>2550</v>
      </c>
      <c r="C1194" t="s">
        <v>3150</v>
      </c>
      <c r="D1194" t="s">
        <v>139</v>
      </c>
      <c r="E1194">
        <v>1853.68270108722</v>
      </c>
      <c r="F1194">
        <v>113.7</v>
      </c>
      <c r="G1194">
        <v>13.939125444114101</v>
      </c>
      <c r="H1194">
        <v>-14.7971707957338</v>
      </c>
      <c r="I1194">
        <v>13.7229047507457</v>
      </c>
      <c r="J1194">
        <v>-3.5425770123999598</v>
      </c>
      <c r="K1194">
        <v>114.788886604979</v>
      </c>
      <c r="L1194">
        <v>101.37486283766501</v>
      </c>
      <c r="M1194">
        <v>24.2299862114333</v>
      </c>
      <c r="N1194">
        <v>0.927920569513765</v>
      </c>
      <c r="O1194">
        <v>29.903254177660401</v>
      </c>
      <c r="P1194">
        <v>55.753424657534197</v>
      </c>
      <c r="Q1194">
        <v>4.6719167710743997E-2</v>
      </c>
    </row>
    <row r="1195" spans="1:17" hidden="1" x14ac:dyDescent="0.3">
      <c r="A1195" t="s">
        <v>2551</v>
      </c>
      <c r="B1195" t="s">
        <v>2552</v>
      </c>
      <c r="C1195" t="s">
        <v>3150</v>
      </c>
      <c r="D1195" t="s">
        <v>114</v>
      </c>
      <c r="E1195">
        <v>1853.49696774786</v>
      </c>
      <c r="F1195">
        <v>82.94</v>
      </c>
      <c r="G1195">
        <v>81.453723427442597</v>
      </c>
      <c r="H1195">
        <v>0.41434413769540002</v>
      </c>
      <c r="I1195">
        <v>7.3650041033866804</v>
      </c>
      <c r="J1195">
        <v>11.6841793852167</v>
      </c>
      <c r="K1195">
        <v>84.747265176777404</v>
      </c>
      <c r="L1195">
        <v>78.734808528991707</v>
      </c>
      <c r="M1195">
        <v>46.056101410141601</v>
      </c>
      <c r="N1195">
        <v>0.52235946796056798</v>
      </c>
      <c r="O1195">
        <v>30.094043887147301</v>
      </c>
      <c r="P1195">
        <v>111.419831761407</v>
      </c>
      <c r="Q1195">
        <v>6.6388604976119994E-2</v>
      </c>
    </row>
    <row r="1196" spans="1:17" hidden="1" x14ac:dyDescent="0.3">
      <c r="A1196" t="s">
        <v>2553</v>
      </c>
      <c r="B1196" t="s">
        <v>2554</v>
      </c>
      <c r="C1196" t="s">
        <v>3150</v>
      </c>
      <c r="D1196" t="s">
        <v>1466</v>
      </c>
      <c r="E1196">
        <v>1849.97690899385</v>
      </c>
      <c r="F1196">
        <v>130.97</v>
      </c>
      <c r="G1196">
        <v>44.055255994492398</v>
      </c>
      <c r="H1196">
        <v>15.516273926486001</v>
      </c>
      <c r="I1196">
        <v>-3.5944734263847899</v>
      </c>
      <c r="J1196">
        <v>-0.92240248675865799</v>
      </c>
      <c r="K1196">
        <v>126.289940187398</v>
      </c>
      <c r="L1196">
        <v>116.112924622028</v>
      </c>
      <c r="M1196">
        <v>56.215684195066501</v>
      </c>
      <c r="N1196">
        <v>1.3840386971680401</v>
      </c>
      <c r="O1196">
        <v>13.3847445979995</v>
      </c>
      <c r="P1196">
        <v>74.626666666666594</v>
      </c>
      <c r="Q1196">
        <v>0.18841957781164601</v>
      </c>
    </row>
    <row r="1197" spans="1:17" hidden="1" x14ac:dyDescent="0.3">
      <c r="A1197" t="s">
        <v>2555</v>
      </c>
      <c r="B1197" t="s">
        <v>2556</v>
      </c>
      <c r="C1197" t="s">
        <v>3150</v>
      </c>
      <c r="D1197" t="s">
        <v>51</v>
      </c>
      <c r="E1197">
        <v>1842.1145560426801</v>
      </c>
      <c r="F1197">
        <v>1971.3</v>
      </c>
      <c r="G1197">
        <v>72.926569917106093</v>
      </c>
      <c r="H1197">
        <v>22.0918685309524</v>
      </c>
      <c r="I1197">
        <v>35.1073214414888</v>
      </c>
      <c r="J1197">
        <v>7.1634303096397902</v>
      </c>
      <c r="K1197">
        <v>1710.2812277579101</v>
      </c>
      <c r="L1197">
        <v>1430.5200220133099</v>
      </c>
      <c r="M1197">
        <v>61.785974878336198</v>
      </c>
      <c r="N1197">
        <v>0.76910373234373997</v>
      </c>
      <c r="O1197">
        <v>3.4850098919494799</v>
      </c>
      <c r="P1197">
        <v>106.418848167539</v>
      </c>
      <c r="Q1197">
        <v>0.11233611150968</v>
      </c>
    </row>
    <row r="1198" spans="1:17" hidden="1" x14ac:dyDescent="0.3">
      <c r="A1198" t="s">
        <v>2557</v>
      </c>
      <c r="B1198" t="s">
        <v>2558</v>
      </c>
      <c r="C1198" t="s">
        <v>3150</v>
      </c>
      <c r="D1198" t="s">
        <v>46</v>
      </c>
      <c r="E1198">
        <v>1839.1746980780199</v>
      </c>
      <c r="F1198">
        <v>82.94</v>
      </c>
      <c r="G1198">
        <v>2.82946825744615</v>
      </c>
      <c r="H1198">
        <v>-6.4628561757023499</v>
      </c>
      <c r="I1198">
        <v>18.339061571458299</v>
      </c>
      <c r="J1198">
        <v>1.47630902754801</v>
      </c>
      <c r="K1198">
        <v>91.468301018969498</v>
      </c>
      <c r="L1198">
        <v>85.059247285766901</v>
      </c>
      <c r="M1198">
        <v>46.977887987397096</v>
      </c>
      <c r="N1198">
        <v>0.57078078329376702</v>
      </c>
      <c r="O1198">
        <v>45.478659271762702</v>
      </c>
      <c r="P1198">
        <v>37.545605306799303</v>
      </c>
      <c r="Q1198">
        <v>0.113731794124268</v>
      </c>
    </row>
    <row r="1199" spans="1:17" hidden="1" x14ac:dyDescent="0.3">
      <c r="A1199" t="s">
        <v>2559</v>
      </c>
      <c r="B1199" t="s">
        <v>2560</v>
      </c>
      <c r="C1199" t="s">
        <v>3150</v>
      </c>
      <c r="D1199" t="s">
        <v>139</v>
      </c>
      <c r="E1199">
        <v>1834.96746904059</v>
      </c>
      <c r="F1199">
        <v>109.02</v>
      </c>
      <c r="G1199">
        <v>-6.9246466138924099</v>
      </c>
      <c r="H1199">
        <v>-10.8047668898541</v>
      </c>
      <c r="I1199">
        <v>-17.419124510634401</v>
      </c>
      <c r="J1199">
        <v>5.5219282144322097</v>
      </c>
      <c r="K1199">
        <v>117.91474677607999</v>
      </c>
      <c r="L1199">
        <v>114.843113970999</v>
      </c>
      <c r="M1199">
        <v>39.319873635916998</v>
      </c>
      <c r="N1199">
        <v>0.53726463272654501</v>
      </c>
      <c r="O1199">
        <v>35.388002201430901</v>
      </c>
      <c r="P1199">
        <v>21.9463087248322</v>
      </c>
      <c r="Q1199">
        <v>1.6554297782739001E-2</v>
      </c>
    </row>
    <row r="1200" spans="1:17" hidden="1" x14ac:dyDescent="0.3">
      <c r="A1200" t="s">
        <v>2561</v>
      </c>
      <c r="B1200" t="s">
        <v>2562</v>
      </c>
      <c r="C1200" t="s">
        <v>3150</v>
      </c>
      <c r="D1200" t="s">
        <v>117</v>
      </c>
      <c r="E1200">
        <v>1821.2349305779701</v>
      </c>
      <c r="F1200">
        <v>272.10000000000002</v>
      </c>
      <c r="G1200">
        <v>-46.844353368188699</v>
      </c>
      <c r="H1200">
        <v>-1.7015146834763899</v>
      </c>
      <c r="I1200">
        <v>-26.371930415540302</v>
      </c>
      <c r="J1200">
        <v>8.8588750127700298</v>
      </c>
      <c r="K1200">
        <v>284.44072608983601</v>
      </c>
      <c r="M1200">
        <v>61.117662685327801</v>
      </c>
      <c r="N1200">
        <v>0.44327167496152298</v>
      </c>
      <c r="O1200">
        <v>47.004777655273699</v>
      </c>
      <c r="P1200">
        <v>20.611702127659498</v>
      </c>
    </row>
    <row r="1201" spans="1:17" hidden="1" x14ac:dyDescent="0.3">
      <c r="A1201" t="s">
        <v>2563</v>
      </c>
      <c r="B1201" t="s">
        <v>2564</v>
      </c>
      <c r="C1201" t="s">
        <v>3150</v>
      </c>
      <c r="D1201" t="s">
        <v>237</v>
      </c>
      <c r="E1201">
        <v>1820.9451200028</v>
      </c>
      <c r="F1201">
        <v>809.85</v>
      </c>
      <c r="G1201">
        <v>28.835382778505501</v>
      </c>
      <c r="H1201">
        <v>-8.5766722366274397</v>
      </c>
      <c r="I1201">
        <v>22.124078832617698</v>
      </c>
      <c r="J1201">
        <v>0.90754226320657305</v>
      </c>
      <c r="K1201">
        <v>831.50636515207896</v>
      </c>
      <c r="L1201">
        <v>726.06521791051898</v>
      </c>
      <c r="M1201">
        <v>46.860735599677398</v>
      </c>
      <c r="N1201">
        <v>0.23517755433548401</v>
      </c>
      <c r="O1201">
        <v>29.530159906155401</v>
      </c>
      <c r="P1201">
        <v>74.521592966123606</v>
      </c>
      <c r="Q1201">
        <v>2.2601719386875E-2</v>
      </c>
    </row>
    <row r="1202" spans="1:17" hidden="1" x14ac:dyDescent="0.3">
      <c r="A1202" t="s">
        <v>2565</v>
      </c>
      <c r="B1202" t="s">
        <v>2566</v>
      </c>
      <c r="C1202" t="s">
        <v>3150</v>
      </c>
      <c r="D1202" t="s">
        <v>128</v>
      </c>
      <c r="E1202">
        <v>1813.38440225113</v>
      </c>
      <c r="F1202">
        <v>117.66</v>
      </c>
      <c r="G1202">
        <v>-36.781418691420399</v>
      </c>
      <c r="H1202">
        <v>-6.1322338442555697</v>
      </c>
      <c r="I1202">
        <v>-26.373470478146501</v>
      </c>
      <c r="J1202">
        <v>2.70363016370524</v>
      </c>
      <c r="K1202">
        <v>125.30189724533</v>
      </c>
      <c r="L1202">
        <v>137.07207385622499</v>
      </c>
      <c r="M1202">
        <v>38.6652112693682</v>
      </c>
      <c r="N1202">
        <v>0.37678175590684199</v>
      </c>
      <c r="O1202">
        <v>64.881862995070506</v>
      </c>
      <c r="P1202">
        <v>14.0226766159511</v>
      </c>
    </row>
    <row r="1203" spans="1:17" hidden="1" x14ac:dyDescent="0.3">
      <c r="A1203" t="s">
        <v>2567</v>
      </c>
      <c r="B1203" t="s">
        <v>2568</v>
      </c>
      <c r="C1203" t="s">
        <v>3150</v>
      </c>
      <c r="D1203" t="s">
        <v>86</v>
      </c>
      <c r="E1203">
        <v>1802.5595740604199</v>
      </c>
      <c r="F1203">
        <v>181</v>
      </c>
      <c r="G1203">
        <v>-33.964746991027702</v>
      </c>
      <c r="H1203">
        <v>33.771384219915298</v>
      </c>
      <c r="I1203">
        <v>18.394745413907401</v>
      </c>
      <c r="J1203">
        <v>18.525524479831901</v>
      </c>
      <c r="K1203">
        <v>144.46050593838899</v>
      </c>
      <c r="L1203">
        <v>147.151549223763</v>
      </c>
      <c r="M1203">
        <v>87.314775136378202</v>
      </c>
      <c r="N1203">
        <v>2.6429479238666702</v>
      </c>
      <c r="O1203">
        <v>8.9502762430939207</v>
      </c>
      <c r="P1203">
        <v>59.541648303217201</v>
      </c>
      <c r="Q1203">
        <v>9.0580884113329999E-2</v>
      </c>
    </row>
    <row r="1204" spans="1:17" hidden="1" x14ac:dyDescent="0.3">
      <c r="A1204" t="s">
        <v>2569</v>
      </c>
      <c r="B1204" t="s">
        <v>2570</v>
      </c>
      <c r="C1204" t="s">
        <v>3150</v>
      </c>
      <c r="E1204">
        <v>1800.4756757063301</v>
      </c>
      <c r="F1204">
        <v>355.95</v>
      </c>
      <c r="G1204">
        <v>-24.275686051966801</v>
      </c>
      <c r="H1204">
        <v>20.0390194623707</v>
      </c>
      <c r="I1204">
        <v>-3.8032630993184799</v>
      </c>
      <c r="J1204">
        <v>13.742304187243899</v>
      </c>
      <c r="O1204">
        <v>1.2080348363534299</v>
      </c>
      <c r="P1204">
        <v>15.568181818181801</v>
      </c>
    </row>
    <row r="1205" spans="1:17" hidden="1" x14ac:dyDescent="0.3">
      <c r="A1205" t="s">
        <v>2571</v>
      </c>
      <c r="B1205" t="s">
        <v>2572</v>
      </c>
      <c r="C1205" t="s">
        <v>3150</v>
      </c>
      <c r="D1205" t="s">
        <v>114</v>
      </c>
      <c r="E1205">
        <v>1796.35798426305</v>
      </c>
      <c r="F1205">
        <v>7.32</v>
      </c>
      <c r="G1205">
        <v>-82.3832443814877</v>
      </c>
      <c r="H1205">
        <v>16.6948636182148</v>
      </c>
      <c r="I1205">
        <v>-71.547782093837398</v>
      </c>
      <c r="J1205">
        <v>-0.51094256600277599</v>
      </c>
      <c r="K1205">
        <v>9.0180304356415899</v>
      </c>
      <c r="L1205">
        <v>13.2433100660893</v>
      </c>
      <c r="M1205">
        <v>24.9692213794978</v>
      </c>
      <c r="N1205">
        <v>1.3208536426157</v>
      </c>
      <c r="O1205">
        <v>270.90163934426198</v>
      </c>
      <c r="P1205">
        <v>20.3947368421052</v>
      </c>
      <c r="Q1205">
        <v>1.3694238530926999E-2</v>
      </c>
    </row>
    <row r="1206" spans="1:17" hidden="1" x14ac:dyDescent="0.3">
      <c r="A1206" t="s">
        <v>2573</v>
      </c>
      <c r="B1206" t="s">
        <v>2574</v>
      </c>
      <c r="C1206" t="s">
        <v>3150</v>
      </c>
      <c r="D1206" t="s">
        <v>86</v>
      </c>
      <c r="E1206">
        <v>1796.3159287886999</v>
      </c>
      <c r="F1206">
        <v>270.89999999999998</v>
      </c>
      <c r="G1206">
        <v>100.90661738604</v>
      </c>
      <c r="H1206">
        <v>0.32580079901161102</v>
      </c>
      <c r="I1206">
        <v>112.457341399714</v>
      </c>
      <c r="J1206">
        <v>-2.3877647234371699</v>
      </c>
      <c r="K1206">
        <v>257.16530769402902</v>
      </c>
      <c r="L1206">
        <v>181.741735300611</v>
      </c>
      <c r="M1206">
        <v>46.974278529942197</v>
      </c>
      <c r="N1206">
        <v>0.28067470231011199</v>
      </c>
      <c r="O1206">
        <v>33.023255813953497</v>
      </c>
      <c r="P1206">
        <v>191.133799032778</v>
      </c>
      <c r="Q1206">
        <v>0.113838396043053</v>
      </c>
    </row>
    <row r="1207" spans="1:17" hidden="1" x14ac:dyDescent="0.3">
      <c r="A1207" t="s">
        <v>2575</v>
      </c>
      <c r="B1207" t="s">
        <v>2576</v>
      </c>
      <c r="C1207" t="s">
        <v>3150</v>
      </c>
      <c r="D1207" t="s">
        <v>202</v>
      </c>
      <c r="E1207">
        <v>1794.1956513272401</v>
      </c>
      <c r="F1207">
        <v>780.6</v>
      </c>
      <c r="G1207">
        <v>104.64226959542501</v>
      </c>
      <c r="H1207">
        <v>-10.2689669437465</v>
      </c>
      <c r="I1207">
        <v>78.682429468594194</v>
      </c>
      <c r="J1207">
        <v>-2.0058182106270999</v>
      </c>
      <c r="K1207">
        <v>768.91189585426798</v>
      </c>
      <c r="L1207">
        <v>575.95204605101003</v>
      </c>
      <c r="M1207">
        <v>40.260622775158701</v>
      </c>
      <c r="N1207">
        <v>0.28824013450672198</v>
      </c>
      <c r="O1207">
        <v>33.2244427363566</v>
      </c>
      <c r="P1207">
        <v>144.87491177162499</v>
      </c>
      <c r="Q1207">
        <v>0.20652642325731299</v>
      </c>
    </row>
    <row r="1208" spans="1:17" hidden="1" x14ac:dyDescent="0.3">
      <c r="A1208" t="s">
        <v>2577</v>
      </c>
      <c r="B1208" t="s">
        <v>2578</v>
      </c>
      <c r="C1208" t="s">
        <v>3150</v>
      </c>
      <c r="D1208" t="s">
        <v>128</v>
      </c>
      <c r="E1208">
        <v>1785.00677684989</v>
      </c>
      <c r="F1208">
        <v>801.55</v>
      </c>
      <c r="G1208">
        <v>10.577867452183</v>
      </c>
      <c r="H1208">
        <v>12.138136610722</v>
      </c>
      <c r="I1208">
        <v>35.207841536786098</v>
      </c>
      <c r="J1208">
        <v>4.1822689222478804</v>
      </c>
      <c r="K1208">
        <v>766.48610361166402</v>
      </c>
      <c r="L1208">
        <v>666.25211147434095</v>
      </c>
      <c r="M1208">
        <v>50.339465616023098</v>
      </c>
      <c r="N1208">
        <v>0.36537111766872599</v>
      </c>
      <c r="O1208">
        <v>6.0320628781735497</v>
      </c>
      <c r="P1208">
        <v>60.550826239358997</v>
      </c>
      <c r="Q1208">
        <v>-5.9840962145549001E-2</v>
      </c>
    </row>
    <row r="1209" spans="1:17" hidden="1" x14ac:dyDescent="0.3">
      <c r="A1209" t="s">
        <v>2579</v>
      </c>
      <c r="B1209" t="s">
        <v>2580</v>
      </c>
      <c r="C1209" t="s">
        <v>3150</v>
      </c>
      <c r="D1209" t="s">
        <v>54</v>
      </c>
      <c r="E1209">
        <v>1783.27263753904</v>
      </c>
      <c r="F1209">
        <v>165.05</v>
      </c>
      <c r="G1209">
        <v>-60.815303841584601</v>
      </c>
      <c r="H1209">
        <v>-11.0458596822807</v>
      </c>
      <c r="I1209">
        <v>-43.495800003841403</v>
      </c>
      <c r="J1209">
        <v>-9.6081884888232702E-2</v>
      </c>
      <c r="K1209">
        <v>187.78361104962701</v>
      </c>
      <c r="L1209">
        <v>211.25000332875399</v>
      </c>
      <c r="M1209">
        <v>36.409905062179099</v>
      </c>
      <c r="N1209">
        <v>1.2236456765641901</v>
      </c>
      <c r="O1209">
        <v>71.796425325658802</v>
      </c>
      <c r="P1209">
        <v>9.8137059214903495</v>
      </c>
      <c r="Q1209">
        <v>8.0196500943196997E-2</v>
      </c>
    </row>
    <row r="1210" spans="1:17" hidden="1" x14ac:dyDescent="0.3">
      <c r="A1210" t="s">
        <v>2581</v>
      </c>
      <c r="B1210" t="s">
        <v>2582</v>
      </c>
      <c r="C1210" t="s">
        <v>3150</v>
      </c>
      <c r="D1210" t="s">
        <v>2119</v>
      </c>
      <c r="E1210">
        <v>1781.07411713956</v>
      </c>
      <c r="F1210">
        <v>1140.55</v>
      </c>
      <c r="G1210">
        <v>-31.907994931327199</v>
      </c>
      <c r="H1210">
        <v>13.2380627854598</v>
      </c>
      <c r="I1210">
        <v>-18.430229327778498</v>
      </c>
      <c r="J1210">
        <v>15.803678102281999</v>
      </c>
      <c r="K1210">
        <v>1063.3028690559599</v>
      </c>
      <c r="L1210">
        <v>1112.0155093308099</v>
      </c>
      <c r="M1210">
        <v>68.828808332456205</v>
      </c>
      <c r="N1210">
        <v>1.2375167400386</v>
      </c>
      <c r="O1210">
        <v>27.214940160448901</v>
      </c>
      <c r="P1210">
        <v>22.7123567701328</v>
      </c>
      <c r="Q1210">
        <v>9.9977353029370997E-2</v>
      </c>
    </row>
    <row r="1211" spans="1:17" hidden="1" x14ac:dyDescent="0.3">
      <c r="A1211" t="s">
        <v>2583</v>
      </c>
      <c r="B1211" t="s">
        <v>2584</v>
      </c>
      <c r="C1211" t="s">
        <v>3150</v>
      </c>
      <c r="D1211" t="s">
        <v>136</v>
      </c>
      <c r="E1211">
        <v>1774.77914212172</v>
      </c>
      <c r="F1211">
        <v>115.42</v>
      </c>
      <c r="G1211">
        <v>-29.5934490647426</v>
      </c>
      <c r="H1211">
        <v>1.9450647445222</v>
      </c>
      <c r="I1211">
        <v>-18.183932739275999</v>
      </c>
      <c r="J1211">
        <v>12.6647682974489</v>
      </c>
      <c r="K1211">
        <v>111.938300501878</v>
      </c>
      <c r="L1211">
        <v>121.26558192402599</v>
      </c>
      <c r="M1211">
        <v>73.198446588897994</v>
      </c>
      <c r="N1211">
        <v>3.1717633575797999</v>
      </c>
      <c r="O1211">
        <v>137.74042626927701</v>
      </c>
      <c r="P1211">
        <v>27.324875896304398</v>
      </c>
    </row>
    <row r="1212" spans="1:17" hidden="1" x14ac:dyDescent="0.3">
      <c r="A1212" t="s">
        <v>2585</v>
      </c>
      <c r="B1212" t="s">
        <v>2586</v>
      </c>
      <c r="C1212" t="s">
        <v>3150</v>
      </c>
      <c r="D1212" t="s">
        <v>284</v>
      </c>
      <c r="E1212">
        <v>1773.19921027593</v>
      </c>
      <c r="F1212">
        <v>1507.6</v>
      </c>
      <c r="G1212">
        <v>-36.695719957262703</v>
      </c>
      <c r="H1212">
        <v>3.17139362415665</v>
      </c>
      <c r="I1212">
        <v>0.88754072186930799</v>
      </c>
      <c r="J1212">
        <v>1.8945557157841599</v>
      </c>
      <c r="K1212">
        <v>1470.6451146585</v>
      </c>
      <c r="L1212">
        <v>1443.349448705</v>
      </c>
      <c r="M1212">
        <v>59.820475783678297</v>
      </c>
      <c r="N1212">
        <v>0.66050767679718503</v>
      </c>
      <c r="O1212">
        <v>12.4303528787476</v>
      </c>
      <c r="P1212">
        <v>27.649125777909401</v>
      </c>
      <c r="Q1212">
        <v>0.15903043219816301</v>
      </c>
    </row>
    <row r="1213" spans="1:17" hidden="1" x14ac:dyDescent="0.3">
      <c r="A1213" t="s">
        <v>2587</v>
      </c>
      <c r="B1213" t="s">
        <v>2588</v>
      </c>
      <c r="C1213" t="s">
        <v>3150</v>
      </c>
      <c r="D1213" t="s">
        <v>470</v>
      </c>
      <c r="E1213">
        <v>1772.9410732066999</v>
      </c>
      <c r="F1213">
        <v>580.95000000000005</v>
      </c>
      <c r="G1213">
        <v>-33.311777079583202</v>
      </c>
      <c r="H1213">
        <v>-15.2280203943243</v>
      </c>
      <c r="I1213">
        <v>-8.6247752113446801</v>
      </c>
      <c r="J1213">
        <v>-3.8937669290869699</v>
      </c>
      <c r="K1213">
        <v>667.35731586877898</v>
      </c>
      <c r="L1213">
        <v>639.96238760433505</v>
      </c>
      <c r="M1213">
        <v>35.384706874249801</v>
      </c>
      <c r="N1213">
        <v>0.66558208741506497</v>
      </c>
      <c r="O1213">
        <v>52.9821843532145</v>
      </c>
      <c r="P1213">
        <v>32.019088739915901</v>
      </c>
      <c r="Q1213">
        <v>0.111021978988217</v>
      </c>
    </row>
    <row r="1214" spans="1:17" hidden="1" x14ac:dyDescent="0.3">
      <c r="A1214" t="s">
        <v>2589</v>
      </c>
      <c r="B1214" t="s">
        <v>2590</v>
      </c>
      <c r="C1214" t="s">
        <v>3150</v>
      </c>
      <c r="D1214" t="s">
        <v>473</v>
      </c>
      <c r="E1214">
        <v>1771.9970737404401</v>
      </c>
      <c r="F1214">
        <v>584.25</v>
      </c>
      <c r="G1214">
        <v>-6.1958492221299997</v>
      </c>
      <c r="H1214">
        <v>0.90228237694746405</v>
      </c>
      <c r="I1214">
        <v>3.2190029212416902</v>
      </c>
      <c r="J1214">
        <v>4.4876891953764</v>
      </c>
      <c r="K1214">
        <v>588.29133902435797</v>
      </c>
      <c r="L1214">
        <v>562.35916992814202</v>
      </c>
      <c r="M1214">
        <v>55.324243363660599</v>
      </c>
      <c r="N1214">
        <v>0.51230512044201704</v>
      </c>
      <c r="O1214">
        <v>24.433033804022202</v>
      </c>
      <c r="P1214">
        <v>45.155279503105497</v>
      </c>
      <c r="Q1214">
        <v>-7.0719099821747997E-2</v>
      </c>
    </row>
    <row r="1215" spans="1:17" hidden="1" x14ac:dyDescent="0.3">
      <c r="A1215" t="s">
        <v>2591</v>
      </c>
      <c r="B1215" t="s">
        <v>2592</v>
      </c>
      <c r="C1215" t="s">
        <v>3150</v>
      </c>
      <c r="D1215" t="s">
        <v>21</v>
      </c>
      <c r="E1215">
        <v>1759.7286089066299</v>
      </c>
      <c r="F1215">
        <v>1505</v>
      </c>
      <c r="G1215">
        <v>206.32662215642901</v>
      </c>
      <c r="H1215">
        <v>-2.7327458093945398</v>
      </c>
      <c r="I1215">
        <v>16.055065922837599</v>
      </c>
      <c r="J1215">
        <v>-3.64819746796356</v>
      </c>
      <c r="K1215">
        <v>1499.71930340004</v>
      </c>
      <c r="L1215">
        <v>1220.8817877506999</v>
      </c>
      <c r="M1215">
        <v>44.340147193289603</v>
      </c>
      <c r="N1215">
        <v>0.78639648298965703</v>
      </c>
      <c r="O1215">
        <v>23.8538205980066</v>
      </c>
      <c r="P1215">
        <v>242.08432776451801</v>
      </c>
      <c r="Q1215">
        <v>0.13336151803760701</v>
      </c>
    </row>
    <row r="1216" spans="1:17" hidden="1" x14ac:dyDescent="0.3">
      <c r="A1216" t="s">
        <v>2593</v>
      </c>
      <c r="B1216" t="s">
        <v>2594</v>
      </c>
      <c r="C1216" t="s">
        <v>3150</v>
      </c>
      <c r="D1216" t="s">
        <v>473</v>
      </c>
      <c r="E1216">
        <v>1752.7761580926201</v>
      </c>
      <c r="F1216">
        <v>108.9</v>
      </c>
      <c r="G1216">
        <v>-48.905753696740298</v>
      </c>
      <c r="H1216">
        <v>6.8185912419425101</v>
      </c>
      <c r="I1216">
        <v>-4.2955492491875598</v>
      </c>
      <c r="J1216">
        <v>0.482882212075187</v>
      </c>
      <c r="K1216">
        <v>104.309472469563</v>
      </c>
      <c r="L1216">
        <v>111.78504043744201</v>
      </c>
      <c r="M1216">
        <v>53.884383761430001</v>
      </c>
      <c r="N1216">
        <v>0.88361639849863804</v>
      </c>
      <c r="O1216">
        <v>33.149678604224</v>
      </c>
      <c r="P1216">
        <v>36.210131332082497</v>
      </c>
      <c r="Q1216">
        <v>-5.8763444812914997E-2</v>
      </c>
    </row>
    <row r="1217" spans="1:17" hidden="1" x14ac:dyDescent="0.3">
      <c r="A1217" t="s">
        <v>2595</v>
      </c>
      <c r="B1217" t="s">
        <v>2596</v>
      </c>
      <c r="C1217" t="s">
        <v>3150</v>
      </c>
      <c r="D1217" t="s">
        <v>458</v>
      </c>
      <c r="E1217">
        <v>1752.32773028012</v>
      </c>
      <c r="F1217">
        <v>937.9</v>
      </c>
      <c r="G1217">
        <v>209.29112079510301</v>
      </c>
      <c r="H1217">
        <v>11.3090786462467</v>
      </c>
      <c r="I1217">
        <v>44.516067310909897</v>
      </c>
      <c r="J1217">
        <v>4.8246856611917099</v>
      </c>
      <c r="K1217">
        <v>925.07917619211401</v>
      </c>
      <c r="L1217">
        <v>713.93940769677602</v>
      </c>
      <c r="M1217">
        <v>52.546812515636901</v>
      </c>
      <c r="N1217">
        <v>0.56426650148132096</v>
      </c>
      <c r="O1217">
        <v>29.5553897003944</v>
      </c>
      <c r="P1217">
        <v>248.27330115113199</v>
      </c>
      <c r="Q1217">
        <v>0.191600370669603</v>
      </c>
    </row>
    <row r="1218" spans="1:17" hidden="1" x14ac:dyDescent="0.3">
      <c r="A1218" t="s">
        <v>2597</v>
      </c>
      <c r="B1218" t="s">
        <v>2598</v>
      </c>
      <c r="C1218" t="s">
        <v>3150</v>
      </c>
      <c r="D1218" t="s">
        <v>409</v>
      </c>
      <c r="E1218">
        <v>1747.2846307334401</v>
      </c>
      <c r="F1218">
        <v>3396.5</v>
      </c>
      <c r="G1218">
        <v>221.09775875482899</v>
      </c>
      <c r="H1218">
        <v>2.3071276428500398</v>
      </c>
      <c r="I1218">
        <v>101.419940124622</v>
      </c>
      <c r="J1218">
        <v>6.8667915209964798</v>
      </c>
      <c r="K1218">
        <v>3308.7297535840398</v>
      </c>
      <c r="L1218">
        <v>2694.46525999292</v>
      </c>
      <c r="M1218">
        <v>49.380051717637201</v>
      </c>
      <c r="N1218">
        <v>0.88472089924255803</v>
      </c>
      <c r="O1218">
        <v>41.767996466951203</v>
      </c>
      <c r="P1218">
        <v>255.65445026178</v>
      </c>
      <c r="Q1218">
        <v>0.22178544472021</v>
      </c>
    </row>
    <row r="1219" spans="1:17" hidden="1" x14ac:dyDescent="0.3">
      <c r="A1219" t="s">
        <v>2599</v>
      </c>
      <c r="B1219" t="s">
        <v>2600</v>
      </c>
      <c r="C1219" t="s">
        <v>3150</v>
      </c>
      <c r="D1219" t="s">
        <v>46</v>
      </c>
      <c r="E1219">
        <v>1745.4743162322</v>
      </c>
      <c r="F1219">
        <v>1661.25</v>
      </c>
      <c r="G1219">
        <v>76.043914207758604</v>
      </c>
      <c r="H1219">
        <v>6.8629332029511296</v>
      </c>
      <c r="I1219">
        <v>24.337404769204699</v>
      </c>
      <c r="J1219">
        <v>1.0237508053620099</v>
      </c>
      <c r="K1219">
        <v>1574.06719081237</v>
      </c>
      <c r="L1219">
        <v>1304.01587021513</v>
      </c>
      <c r="M1219">
        <v>43.0127800689297</v>
      </c>
      <c r="N1219">
        <v>0.83273868371115101</v>
      </c>
      <c r="O1219">
        <v>7.5304740406320496</v>
      </c>
      <c r="P1219">
        <v>110.284810126582</v>
      </c>
    </row>
    <row r="1220" spans="1:17" hidden="1" x14ac:dyDescent="0.3">
      <c r="A1220" t="s">
        <v>2601</v>
      </c>
      <c r="B1220" t="s">
        <v>2602</v>
      </c>
      <c r="C1220" t="s">
        <v>3150</v>
      </c>
      <c r="D1220" t="s">
        <v>57</v>
      </c>
      <c r="E1220">
        <v>1739.76885309714</v>
      </c>
      <c r="F1220">
        <v>18.18</v>
      </c>
      <c r="G1220">
        <v>-3.04226740875438</v>
      </c>
      <c r="H1220">
        <v>-4.8642272908760198</v>
      </c>
      <c r="I1220">
        <v>-6.5182980643534396</v>
      </c>
      <c r="J1220">
        <v>6.0483895747247196</v>
      </c>
      <c r="K1220">
        <v>18.572056689245599</v>
      </c>
      <c r="L1220">
        <v>18.514309959171602</v>
      </c>
      <c r="M1220">
        <v>49.697095101414497</v>
      </c>
      <c r="N1220">
        <v>0.38222151251848002</v>
      </c>
      <c r="O1220">
        <v>54.290429042904201</v>
      </c>
      <c r="P1220">
        <v>25.8131487889273</v>
      </c>
      <c r="Q1220">
        <v>2.3782898089251998E-2</v>
      </c>
    </row>
    <row r="1221" spans="1:17" hidden="1" x14ac:dyDescent="0.3">
      <c r="A1221" t="s">
        <v>2603</v>
      </c>
      <c r="B1221" t="s">
        <v>2604</v>
      </c>
      <c r="C1221" t="s">
        <v>3150</v>
      </c>
      <c r="D1221" t="s">
        <v>244</v>
      </c>
      <c r="E1221">
        <v>1736.57400313737</v>
      </c>
      <c r="F1221">
        <v>1167.5</v>
      </c>
      <c r="G1221">
        <v>63.339990225213803</v>
      </c>
      <c r="H1221">
        <v>-2.6195030702525299</v>
      </c>
      <c r="I1221">
        <v>-18.054696531786298</v>
      </c>
      <c r="J1221">
        <v>5.9114592172237304</v>
      </c>
      <c r="K1221">
        <v>1153.36083536504</v>
      </c>
      <c r="L1221">
        <v>1064.7219626870101</v>
      </c>
      <c r="M1221">
        <v>56.806715986296801</v>
      </c>
      <c r="N1221">
        <v>0.26252522511696202</v>
      </c>
      <c r="O1221">
        <v>27.858672376873599</v>
      </c>
      <c r="P1221">
        <v>141.36861691130801</v>
      </c>
      <c r="Q1221">
        <v>0.13768800888927599</v>
      </c>
    </row>
    <row r="1222" spans="1:17" hidden="1" x14ac:dyDescent="0.3">
      <c r="A1222" t="s">
        <v>2605</v>
      </c>
      <c r="B1222" t="s">
        <v>2606</v>
      </c>
      <c r="C1222" t="s">
        <v>3150</v>
      </c>
      <c r="D1222" t="s">
        <v>265</v>
      </c>
      <c r="E1222">
        <v>1736.29134737501</v>
      </c>
      <c r="F1222">
        <v>563.79999999999995</v>
      </c>
      <c r="G1222">
        <v>23.548050653472501</v>
      </c>
      <c r="H1222">
        <v>2.8797147635576898</v>
      </c>
      <c r="I1222">
        <v>28.3862457466625</v>
      </c>
      <c r="J1222">
        <v>6.7538488985947103</v>
      </c>
      <c r="K1222">
        <v>553.25203469672999</v>
      </c>
      <c r="L1222">
        <v>506.60191386624899</v>
      </c>
      <c r="M1222">
        <v>49.609515933770403</v>
      </c>
      <c r="N1222">
        <v>0.68317651337635199</v>
      </c>
      <c r="O1222">
        <v>32.422844980489501</v>
      </c>
      <c r="P1222">
        <v>89.067739771965094</v>
      </c>
      <c r="Q1222">
        <v>0.102377994718793</v>
      </c>
    </row>
    <row r="1223" spans="1:17" hidden="1" x14ac:dyDescent="0.3">
      <c r="A1223" t="s">
        <v>2607</v>
      </c>
      <c r="B1223" t="s">
        <v>2608</v>
      </c>
      <c r="C1223" t="s">
        <v>3150</v>
      </c>
      <c r="D1223" t="s">
        <v>1744</v>
      </c>
      <c r="E1223">
        <v>1722.0512849741799</v>
      </c>
      <c r="F1223">
        <v>167.6</v>
      </c>
      <c r="G1223">
        <v>-51.021719868896099</v>
      </c>
      <c r="H1223">
        <v>-10.0441847289561</v>
      </c>
      <c r="I1223">
        <v>-30.655193271874602</v>
      </c>
      <c r="J1223">
        <v>0.65392646327302395</v>
      </c>
      <c r="K1223">
        <v>176.83478364618901</v>
      </c>
      <c r="L1223">
        <v>203.476665762398</v>
      </c>
      <c r="M1223">
        <v>49.699222790993701</v>
      </c>
      <c r="N1223">
        <v>0.36816946590996102</v>
      </c>
      <c r="O1223">
        <v>80.161097852028604</v>
      </c>
      <c r="P1223">
        <v>6.0759493670885902</v>
      </c>
      <c r="Q1223">
        <v>0.14414206104865901</v>
      </c>
    </row>
    <row r="1224" spans="1:17" hidden="1" x14ac:dyDescent="0.3">
      <c r="A1224" t="s">
        <v>2609</v>
      </c>
      <c r="B1224" t="s">
        <v>2610</v>
      </c>
      <c r="C1224" t="s">
        <v>3150</v>
      </c>
      <c r="D1224" t="s">
        <v>202</v>
      </c>
      <c r="E1224">
        <v>1721.77987440012</v>
      </c>
      <c r="F1224">
        <v>407.1</v>
      </c>
      <c r="G1224">
        <v>-23.472107409812999</v>
      </c>
      <c r="H1224">
        <v>-5.66014340566631</v>
      </c>
      <c r="I1224">
        <v>-9.0660610631442502</v>
      </c>
      <c r="J1224">
        <v>-1.4615598499533899</v>
      </c>
      <c r="K1224">
        <v>422.66947863844598</v>
      </c>
      <c r="L1224">
        <v>423.17371311518298</v>
      </c>
      <c r="M1224">
        <v>43.520335187988003</v>
      </c>
      <c r="N1224">
        <v>0.701066065432152</v>
      </c>
      <c r="O1224">
        <v>27.4871039056742</v>
      </c>
      <c r="P1224">
        <v>13.969764837625901</v>
      </c>
      <c r="Q1224">
        <v>-1.5120999167955E-2</v>
      </c>
    </row>
    <row r="1225" spans="1:17" hidden="1" x14ac:dyDescent="0.3">
      <c r="A1225" t="s">
        <v>2611</v>
      </c>
      <c r="B1225" t="s">
        <v>2612</v>
      </c>
      <c r="C1225" t="s">
        <v>3150</v>
      </c>
      <c r="D1225" t="s">
        <v>46</v>
      </c>
      <c r="E1225">
        <v>1720.3179210400799</v>
      </c>
      <c r="F1225">
        <v>145.6</v>
      </c>
      <c r="G1225">
        <v>128.57315563498</v>
      </c>
      <c r="H1225">
        <v>-7.4872672246381997</v>
      </c>
      <c r="I1225">
        <v>20.3973619400392</v>
      </c>
      <c r="J1225">
        <v>4.7615738622925399</v>
      </c>
      <c r="K1225">
        <v>147.34025339268399</v>
      </c>
      <c r="L1225">
        <v>128.58336314025601</v>
      </c>
      <c r="M1225">
        <v>40.4837801402414</v>
      </c>
      <c r="N1225">
        <v>0.642460202940348</v>
      </c>
      <c r="O1225">
        <v>40.109890109890102</v>
      </c>
      <c r="P1225">
        <v>161.165919282511</v>
      </c>
      <c r="Q1225">
        <v>0.175962218779807</v>
      </c>
    </row>
    <row r="1226" spans="1:17" hidden="1" x14ac:dyDescent="0.3">
      <c r="A1226" t="s">
        <v>2613</v>
      </c>
      <c r="B1226" t="s">
        <v>2614</v>
      </c>
      <c r="C1226" t="s">
        <v>3150</v>
      </c>
      <c r="D1226" t="s">
        <v>518</v>
      </c>
      <c r="E1226">
        <v>1719.32014223437</v>
      </c>
      <c r="F1226">
        <v>173.05</v>
      </c>
      <c r="G1226">
        <v>-2.6829730083124299</v>
      </c>
      <c r="H1226">
        <v>-9.9014660417980807</v>
      </c>
      <c r="I1226">
        <v>8.7396797656767902</v>
      </c>
      <c r="J1226">
        <v>5.4532107096461502</v>
      </c>
      <c r="K1226">
        <v>180.74391716493801</v>
      </c>
      <c r="L1226">
        <v>163.155115302453</v>
      </c>
      <c r="M1226">
        <v>52.623583408011399</v>
      </c>
      <c r="N1226">
        <v>0.34789742720792199</v>
      </c>
      <c r="O1226">
        <v>33.423865934700899</v>
      </c>
      <c r="P1226">
        <v>57.892335766423301</v>
      </c>
      <c r="Q1226">
        <v>0.10024407747861</v>
      </c>
    </row>
    <row r="1227" spans="1:17" hidden="1" x14ac:dyDescent="0.3">
      <c r="A1227" t="s">
        <v>2615</v>
      </c>
      <c r="B1227" t="s">
        <v>2616</v>
      </c>
      <c r="C1227" t="s">
        <v>3150</v>
      </c>
      <c r="D1227" t="s">
        <v>51</v>
      </c>
      <c r="E1227">
        <v>1719.26</v>
      </c>
      <c r="F1227">
        <v>20.83</v>
      </c>
      <c r="G1227">
        <v>119.985469459188</v>
      </c>
      <c r="H1227">
        <v>-1.97678436850159</v>
      </c>
      <c r="I1227">
        <v>41.267416221360797</v>
      </c>
      <c r="J1227">
        <v>6.7077410858018904</v>
      </c>
      <c r="K1227">
        <v>20.173619705041101</v>
      </c>
      <c r="L1227">
        <v>16.376150459087199</v>
      </c>
      <c r="M1227">
        <v>26.246969455177101</v>
      </c>
      <c r="N1227">
        <v>0.29628597095103998</v>
      </c>
      <c r="O1227">
        <v>33.941430628900598</v>
      </c>
      <c r="P1227">
        <v>152.48484848484799</v>
      </c>
    </row>
    <row r="1228" spans="1:17" hidden="1" x14ac:dyDescent="0.3">
      <c r="A1228" t="s">
        <v>2617</v>
      </c>
      <c r="B1228" t="s">
        <v>2618</v>
      </c>
      <c r="C1228" t="s">
        <v>3150</v>
      </c>
      <c r="D1228" t="s">
        <v>75</v>
      </c>
      <c r="E1228">
        <v>1717.6597222130299</v>
      </c>
      <c r="F1228">
        <v>31.02</v>
      </c>
      <c r="G1228">
        <v>-31.2346386713998</v>
      </c>
      <c r="H1228">
        <v>1.6269234283234599</v>
      </c>
      <c r="I1228">
        <v>-28.687294252409298</v>
      </c>
      <c r="J1228">
        <v>4.9242139527450597</v>
      </c>
      <c r="K1228">
        <v>32.234255278453801</v>
      </c>
      <c r="L1228">
        <v>35.102572280273797</v>
      </c>
      <c r="M1228">
        <v>51.795626777915203</v>
      </c>
      <c r="N1228">
        <v>0.40220657728403902</v>
      </c>
      <c r="O1228">
        <v>56.673114119922602</v>
      </c>
      <c r="P1228">
        <v>11.2226604517748</v>
      </c>
    </row>
    <row r="1229" spans="1:17" hidden="1" x14ac:dyDescent="0.3">
      <c r="A1229" t="s">
        <v>2619</v>
      </c>
      <c r="B1229" t="s">
        <v>2620</v>
      </c>
      <c r="C1229" t="s">
        <v>3150</v>
      </c>
      <c r="D1229" t="s">
        <v>265</v>
      </c>
      <c r="E1229">
        <v>1712.5189256184599</v>
      </c>
      <c r="F1229">
        <v>3512.2</v>
      </c>
      <c r="G1229">
        <v>204.58822884332599</v>
      </c>
      <c r="H1229">
        <v>15.2699657207712</v>
      </c>
      <c r="I1229">
        <v>162.80688954388199</v>
      </c>
      <c r="J1229">
        <v>10.1107581165566</v>
      </c>
      <c r="K1229">
        <v>2802.45753617018</v>
      </c>
      <c r="L1229">
        <v>1979.2194702960701</v>
      </c>
      <c r="M1229">
        <v>58.465093467993697</v>
      </c>
      <c r="N1229">
        <v>0.58217543074820199</v>
      </c>
      <c r="O1229">
        <v>3.0408291099595699</v>
      </c>
      <c r="P1229">
        <v>245.00982318271099</v>
      </c>
      <c r="Q1229">
        <v>0.115615770545586</v>
      </c>
    </row>
    <row r="1230" spans="1:17" hidden="1" x14ac:dyDescent="0.3">
      <c r="A1230" t="s">
        <v>2621</v>
      </c>
      <c r="B1230" t="s">
        <v>2622</v>
      </c>
      <c r="C1230" t="s">
        <v>3150</v>
      </c>
      <c r="D1230" t="s">
        <v>766</v>
      </c>
      <c r="E1230">
        <v>1711.59461126784</v>
      </c>
      <c r="F1230">
        <v>659.25</v>
      </c>
      <c r="G1230">
        <v>-9.7107674082945206</v>
      </c>
      <c r="H1230">
        <v>-8.5924324190811507</v>
      </c>
      <c r="I1230">
        <v>-36.680711431355</v>
      </c>
      <c r="J1230">
        <v>-2.8720536771138798</v>
      </c>
      <c r="K1230">
        <v>755.31960047931705</v>
      </c>
      <c r="L1230">
        <v>789.46092487522606</v>
      </c>
      <c r="M1230">
        <v>19.18331471051</v>
      </c>
      <c r="N1230">
        <v>0.52866495507324895</v>
      </c>
      <c r="O1230">
        <v>97.1937808115282</v>
      </c>
      <c r="P1230">
        <v>21.790134860520901</v>
      </c>
      <c r="Q1230">
        <v>0.160913661231704</v>
      </c>
    </row>
    <row r="1231" spans="1:17" hidden="1" x14ac:dyDescent="0.3">
      <c r="A1231" t="s">
        <v>2623</v>
      </c>
      <c r="B1231" t="s">
        <v>2624</v>
      </c>
      <c r="C1231" t="s">
        <v>3150</v>
      </c>
      <c r="D1231" t="s">
        <v>86</v>
      </c>
      <c r="E1231">
        <v>1704.6087368214701</v>
      </c>
      <c r="F1231">
        <v>179.83</v>
      </c>
      <c r="G1231">
        <v>26.039257569721901</v>
      </c>
      <c r="H1231">
        <v>52.529131146598097</v>
      </c>
      <c r="I1231">
        <v>53.187689424475799</v>
      </c>
      <c r="J1231">
        <v>3.91805796406378</v>
      </c>
      <c r="K1231">
        <v>144.039627485034</v>
      </c>
      <c r="L1231">
        <v>119.51789395298999</v>
      </c>
      <c r="M1231">
        <v>60.973520020610302</v>
      </c>
      <c r="N1231">
        <v>1.24601363305891</v>
      </c>
      <c r="O1231">
        <v>4.8212200411499699</v>
      </c>
      <c r="P1231">
        <v>105.755148741418</v>
      </c>
      <c r="Q1231">
        <v>-1.3465755908937E-2</v>
      </c>
    </row>
    <row r="1232" spans="1:17" hidden="1" x14ac:dyDescent="0.3">
      <c r="A1232" t="s">
        <v>2625</v>
      </c>
      <c r="B1232" t="s">
        <v>2626</v>
      </c>
      <c r="C1232" t="s">
        <v>3150</v>
      </c>
      <c r="D1232" t="s">
        <v>580</v>
      </c>
      <c r="E1232">
        <v>1701.0937799999999</v>
      </c>
      <c r="F1232">
        <v>104</v>
      </c>
      <c r="G1232">
        <v>6.6458250377590202</v>
      </c>
      <c r="H1232">
        <v>-4.3402517907438201</v>
      </c>
      <c r="I1232">
        <v>15.3695667589952</v>
      </c>
      <c r="J1232">
        <v>-2.4438207273644301</v>
      </c>
      <c r="K1232">
        <v>115.18150200201799</v>
      </c>
      <c r="L1232">
        <v>103.457660741098</v>
      </c>
      <c r="M1232">
        <v>54.219977380712301</v>
      </c>
      <c r="N1232">
        <v>0.38934148474376801</v>
      </c>
      <c r="O1232">
        <v>53.403846153846096</v>
      </c>
      <c r="P1232">
        <v>44.4444444444444</v>
      </c>
    </row>
    <row r="1233" spans="1:17" hidden="1" x14ac:dyDescent="0.3">
      <c r="A1233" t="s">
        <v>2627</v>
      </c>
      <c r="B1233" t="s">
        <v>2628</v>
      </c>
      <c r="C1233" t="s">
        <v>3150</v>
      </c>
      <c r="D1233" t="s">
        <v>580</v>
      </c>
      <c r="E1233">
        <v>1692.3029750000001</v>
      </c>
      <c r="F1233">
        <v>61.37</v>
      </c>
      <c r="G1233">
        <v>-4.2608823073243904</v>
      </c>
      <c r="H1233">
        <v>3.4770868841320399</v>
      </c>
      <c r="I1233">
        <v>-7.5671579992068603</v>
      </c>
      <c r="J1233">
        <v>13.637331344580099</v>
      </c>
      <c r="K1233">
        <v>58.588708039592099</v>
      </c>
      <c r="L1233">
        <v>57.694631392169498</v>
      </c>
      <c r="M1233">
        <v>29.188193916460101</v>
      </c>
      <c r="N1233">
        <v>0.42459551669478901</v>
      </c>
      <c r="O1233">
        <v>27.0979305849763</v>
      </c>
      <c r="P1233">
        <v>36.529477196885402</v>
      </c>
      <c r="Q1233">
        <v>7.1071011628524999E-2</v>
      </c>
    </row>
    <row r="1234" spans="1:17" hidden="1" x14ac:dyDescent="0.3">
      <c r="A1234" t="s">
        <v>2629</v>
      </c>
      <c r="B1234" t="s">
        <v>2630</v>
      </c>
      <c r="C1234" t="s">
        <v>3150</v>
      </c>
      <c r="D1234" t="s">
        <v>451</v>
      </c>
      <c r="E1234">
        <v>1688.7043083491899</v>
      </c>
      <c r="F1234">
        <v>1125.55</v>
      </c>
      <c r="G1234">
        <v>-14.3963323607975</v>
      </c>
      <c r="H1234">
        <v>-5.6788677594343397</v>
      </c>
      <c r="I1234">
        <v>-21.696719718947399</v>
      </c>
      <c r="J1234">
        <v>-1.9471924558609199</v>
      </c>
      <c r="K1234">
        <v>1184.67960832007</v>
      </c>
      <c r="L1234">
        <v>1217.50091743243</v>
      </c>
      <c r="M1234">
        <v>36.211664021293601</v>
      </c>
      <c r="N1234">
        <v>0.57020532568808502</v>
      </c>
      <c r="O1234">
        <v>42.596952600950601</v>
      </c>
      <c r="P1234">
        <v>14.083721873099501</v>
      </c>
      <c r="Q1234">
        <v>5.5433928623545001E-2</v>
      </c>
    </row>
    <row r="1235" spans="1:17" hidden="1" x14ac:dyDescent="0.3">
      <c r="A1235" t="s">
        <v>2631</v>
      </c>
      <c r="B1235" t="s">
        <v>2632</v>
      </c>
      <c r="C1235" t="s">
        <v>3150</v>
      </c>
      <c r="D1235" t="s">
        <v>117</v>
      </c>
      <c r="E1235">
        <v>1688.0769420444999</v>
      </c>
      <c r="F1235">
        <v>45.29</v>
      </c>
      <c r="G1235">
        <v>125.026038759534</v>
      </c>
      <c r="H1235">
        <v>-11.3323829104725</v>
      </c>
      <c r="I1235">
        <v>56.279170290076898</v>
      </c>
      <c r="J1235">
        <v>-0.18536117065393701</v>
      </c>
      <c r="K1235">
        <v>46.074200273699503</v>
      </c>
      <c r="L1235">
        <v>34.990952564962498</v>
      </c>
      <c r="M1235">
        <v>32.294663419215198</v>
      </c>
      <c r="N1235">
        <v>0.36810306715788699</v>
      </c>
      <c r="O1235">
        <v>42.459704128946697</v>
      </c>
      <c r="P1235">
        <v>167.988165680473</v>
      </c>
      <c r="Q1235">
        <v>0.123737472029592</v>
      </c>
    </row>
    <row r="1236" spans="1:17" hidden="1" x14ac:dyDescent="0.3">
      <c r="A1236" t="s">
        <v>2633</v>
      </c>
      <c r="B1236" t="s">
        <v>2634</v>
      </c>
      <c r="C1236" t="s">
        <v>3150</v>
      </c>
      <c r="D1236" t="s">
        <v>2635</v>
      </c>
      <c r="E1236">
        <v>1684.39949015148</v>
      </c>
      <c r="F1236">
        <v>627.15</v>
      </c>
      <c r="G1236">
        <v>-25.932136802193</v>
      </c>
      <c r="H1236">
        <v>-7.5601147287864295E-2</v>
      </c>
      <c r="I1236">
        <v>-2.2211187493769602</v>
      </c>
      <c r="J1236">
        <v>-0.19699676296246199</v>
      </c>
      <c r="K1236">
        <v>632.77963340302801</v>
      </c>
      <c r="L1236">
        <v>604.13752648759703</v>
      </c>
      <c r="M1236">
        <v>37.545603835894802</v>
      </c>
      <c r="N1236">
        <v>1.64768506416623</v>
      </c>
      <c r="O1236">
        <v>34.640835525791204</v>
      </c>
      <c r="P1236">
        <v>33.436170212765902</v>
      </c>
      <c r="Q1236">
        <v>8.2736661376729997E-2</v>
      </c>
    </row>
    <row r="1237" spans="1:17" hidden="1" x14ac:dyDescent="0.3">
      <c r="A1237" t="s">
        <v>2636</v>
      </c>
      <c r="B1237" t="s">
        <v>2637</v>
      </c>
      <c r="C1237" t="s">
        <v>3150</v>
      </c>
      <c r="D1237" t="s">
        <v>1970</v>
      </c>
      <c r="E1237">
        <v>1683.6409838059001</v>
      </c>
      <c r="F1237">
        <v>148.88999999999999</v>
      </c>
      <c r="G1237">
        <v>-34.8471489181591</v>
      </c>
      <c r="H1237">
        <v>-4.2910949344023201</v>
      </c>
      <c r="I1237">
        <v>-23.541986727636001</v>
      </c>
      <c r="J1237">
        <v>-0.49090382443574498</v>
      </c>
      <c r="K1237">
        <v>160.32598346927799</v>
      </c>
      <c r="L1237">
        <v>167.01363352089299</v>
      </c>
      <c r="M1237">
        <v>38.118569694482403</v>
      </c>
      <c r="N1237">
        <v>0.85556966513441601</v>
      </c>
      <c r="O1237">
        <v>46.282490429175901</v>
      </c>
      <c r="P1237">
        <v>2.9312132734185798</v>
      </c>
      <c r="Q1237">
        <v>-9.6825519914805994E-2</v>
      </c>
    </row>
    <row r="1238" spans="1:17" hidden="1" x14ac:dyDescent="0.3">
      <c r="A1238" t="s">
        <v>2638</v>
      </c>
      <c r="B1238" t="s">
        <v>2639</v>
      </c>
      <c r="C1238" t="s">
        <v>3150</v>
      </c>
      <c r="D1238" t="s">
        <v>125</v>
      </c>
      <c r="E1238">
        <v>1681.16556028481</v>
      </c>
      <c r="F1238">
        <v>57.6</v>
      </c>
      <c r="G1238">
        <v>-8.9824565541918702</v>
      </c>
      <c r="H1238">
        <v>3.3872803329033099</v>
      </c>
      <c r="I1238">
        <v>-6.1098473601280796</v>
      </c>
      <c r="J1238">
        <v>0.93136512630491997</v>
      </c>
      <c r="K1238">
        <v>57.664657406922601</v>
      </c>
      <c r="L1238">
        <v>58.007945281264398</v>
      </c>
      <c r="M1238">
        <v>54.6319686404698</v>
      </c>
      <c r="N1238">
        <v>0.52656390365518502</v>
      </c>
      <c r="O1238">
        <v>49.8263888888888</v>
      </c>
      <c r="P1238">
        <v>25.627044711014101</v>
      </c>
      <c r="Q1238">
        <v>8.6685625435166003E-2</v>
      </c>
    </row>
    <row r="1239" spans="1:17" hidden="1" x14ac:dyDescent="0.3">
      <c r="A1239" t="s">
        <v>2640</v>
      </c>
      <c r="B1239" t="s">
        <v>2641</v>
      </c>
      <c r="C1239" t="s">
        <v>3150</v>
      </c>
      <c r="D1239" t="s">
        <v>202</v>
      </c>
      <c r="E1239">
        <v>1676.4586897415199</v>
      </c>
      <c r="F1239">
        <v>698.8</v>
      </c>
      <c r="G1239">
        <v>-27.3280877700989</v>
      </c>
      <c r="H1239">
        <v>-4.8464299082339304</v>
      </c>
      <c r="I1239">
        <v>10.1148977945809</v>
      </c>
      <c r="J1239">
        <v>-6.6322748962127402</v>
      </c>
      <c r="K1239">
        <v>756.83215895610795</v>
      </c>
      <c r="L1239">
        <v>735.04698981315698</v>
      </c>
      <c r="M1239">
        <v>35.789874315358702</v>
      </c>
      <c r="N1239">
        <v>1.26606923622572</v>
      </c>
      <c r="O1239">
        <v>30.9315970234688</v>
      </c>
      <c r="P1239">
        <v>27.5182481751824</v>
      </c>
      <c r="Q1239">
        <v>-1.9001205614131999E-2</v>
      </c>
    </row>
    <row r="1240" spans="1:17" hidden="1" x14ac:dyDescent="0.3">
      <c r="A1240" t="s">
        <v>2642</v>
      </c>
      <c r="B1240" t="s">
        <v>2643</v>
      </c>
      <c r="C1240" t="s">
        <v>3150</v>
      </c>
      <c r="D1240" t="s">
        <v>473</v>
      </c>
      <c r="E1240">
        <v>1668.7486446737701</v>
      </c>
      <c r="F1240">
        <v>51.5</v>
      </c>
      <c r="G1240">
        <v>-62.207392240563998</v>
      </c>
      <c r="H1240">
        <v>-5.4596292877231098</v>
      </c>
      <c r="I1240">
        <v>-11.529300415640099</v>
      </c>
      <c r="J1240">
        <v>3.7483166932564802</v>
      </c>
      <c r="K1240">
        <v>54.598804940041703</v>
      </c>
      <c r="L1240">
        <v>57.993835540233199</v>
      </c>
      <c r="M1240">
        <v>44.172621520192898</v>
      </c>
      <c r="N1240">
        <v>0.34552168841617897</v>
      </c>
      <c r="O1240">
        <v>64.178319463138493</v>
      </c>
      <c r="P1240">
        <v>36.456864274545502</v>
      </c>
    </row>
    <row r="1241" spans="1:17" hidden="1" x14ac:dyDescent="0.3">
      <c r="A1241" t="s">
        <v>2644</v>
      </c>
      <c r="B1241" t="s">
        <v>2645</v>
      </c>
      <c r="C1241" t="s">
        <v>3150</v>
      </c>
      <c r="D1241" t="s">
        <v>237</v>
      </c>
      <c r="E1241">
        <v>1666.1640590392001</v>
      </c>
      <c r="F1241">
        <v>934.7</v>
      </c>
      <c r="G1241">
        <v>77.302492248976606</v>
      </c>
      <c r="H1241">
        <v>2.3346074826248802</v>
      </c>
      <c r="I1241">
        <v>58.429327324017599</v>
      </c>
      <c r="J1241">
        <v>2.4834708418184399</v>
      </c>
      <c r="K1241">
        <v>900.79195782527404</v>
      </c>
      <c r="L1241">
        <v>726.49432257901401</v>
      </c>
      <c r="M1241">
        <v>53.407525005355303</v>
      </c>
      <c r="N1241">
        <v>0.55909759701478201</v>
      </c>
      <c r="O1241">
        <v>10.9874826147426</v>
      </c>
      <c r="P1241">
        <v>134.84924623115501</v>
      </c>
      <c r="Q1241">
        <v>4.3461881239412997E-2</v>
      </c>
    </row>
    <row r="1242" spans="1:17" hidden="1" x14ac:dyDescent="0.3">
      <c r="A1242" t="s">
        <v>2646</v>
      </c>
      <c r="B1242" t="s">
        <v>2647</v>
      </c>
      <c r="C1242" t="s">
        <v>3150</v>
      </c>
      <c r="D1242" t="s">
        <v>397</v>
      </c>
      <c r="E1242">
        <v>1648.38212222526</v>
      </c>
      <c r="F1242">
        <v>1554.05</v>
      </c>
      <c r="G1242">
        <v>240.92322557053501</v>
      </c>
      <c r="H1242">
        <v>23.199840544316299</v>
      </c>
      <c r="I1242">
        <v>97.015789853519607</v>
      </c>
      <c r="J1242">
        <v>1.6276712953833601</v>
      </c>
      <c r="K1242">
        <v>1377.89756125127</v>
      </c>
      <c r="L1242">
        <v>988.33816090238395</v>
      </c>
      <c r="M1242">
        <v>54.352610797340802</v>
      </c>
      <c r="N1242">
        <v>0.62304039053467897</v>
      </c>
      <c r="O1242">
        <v>10.369679225250101</v>
      </c>
      <c r="P1242">
        <v>307.780110207294</v>
      </c>
      <c r="Q1242">
        <v>0.159393141944628</v>
      </c>
    </row>
    <row r="1243" spans="1:17" hidden="1" x14ac:dyDescent="0.3">
      <c r="A1243" t="s">
        <v>2648</v>
      </c>
      <c r="B1243" t="s">
        <v>2649</v>
      </c>
      <c r="C1243" t="s">
        <v>3150</v>
      </c>
      <c r="D1243" t="s">
        <v>284</v>
      </c>
      <c r="E1243">
        <v>1643.5230685993599</v>
      </c>
      <c r="F1243">
        <v>50.55</v>
      </c>
      <c r="G1243">
        <v>-5.4452664715472601</v>
      </c>
      <c r="H1243">
        <v>-5.5451625426745901</v>
      </c>
      <c r="I1243">
        <v>-31.503260470368399</v>
      </c>
      <c r="J1243">
        <v>7.4137509541373197</v>
      </c>
      <c r="K1243">
        <v>53.380337397324197</v>
      </c>
      <c r="L1243">
        <v>57.493681490510902</v>
      </c>
      <c r="M1243">
        <v>52.260863742581797</v>
      </c>
      <c r="N1243">
        <v>0.85487626575936004</v>
      </c>
      <c r="O1243">
        <v>89.713155291790301</v>
      </c>
      <c r="P1243">
        <v>23.1425091352009</v>
      </c>
      <c r="Q1243">
        <v>-1.079150971789E-2</v>
      </c>
    </row>
    <row r="1244" spans="1:17" hidden="1" x14ac:dyDescent="0.3">
      <c r="A1244" t="s">
        <v>2650</v>
      </c>
      <c r="B1244" t="s">
        <v>2651</v>
      </c>
      <c r="C1244" t="s">
        <v>3150</v>
      </c>
      <c r="D1244" t="s">
        <v>400</v>
      </c>
      <c r="E1244">
        <v>1634.90250867295</v>
      </c>
      <c r="F1244">
        <v>138.03</v>
      </c>
      <c r="G1244">
        <v>-5.9482806986994001</v>
      </c>
      <c r="H1244">
        <v>11.1220579217356</v>
      </c>
      <c r="I1244">
        <v>11.268276806558699</v>
      </c>
      <c r="J1244">
        <v>5.0833024787664902</v>
      </c>
      <c r="K1244">
        <v>131.58669514249399</v>
      </c>
      <c r="L1244">
        <v>124.20967390552001</v>
      </c>
      <c r="M1244">
        <v>56.2828991208251</v>
      </c>
      <c r="N1244">
        <v>0.85909590554687898</v>
      </c>
      <c r="O1244">
        <v>13.091356951387301</v>
      </c>
      <c r="P1244">
        <v>46.218220338983002</v>
      </c>
      <c r="Q1244">
        <v>6.2703230936604001E-2</v>
      </c>
    </row>
    <row r="1245" spans="1:17" hidden="1" x14ac:dyDescent="0.3">
      <c r="A1245" t="s">
        <v>2652</v>
      </c>
      <c r="B1245" t="s">
        <v>2653</v>
      </c>
      <c r="C1245" t="s">
        <v>3150</v>
      </c>
      <c r="D1245" t="s">
        <v>649</v>
      </c>
      <c r="E1245">
        <v>1634.7595958660099</v>
      </c>
      <c r="F1245">
        <v>187.87</v>
      </c>
      <c r="G1245">
        <v>-8.0992085728409595</v>
      </c>
      <c r="H1245">
        <v>1.9591220739627</v>
      </c>
      <c r="I1245">
        <v>9.8843822164378796</v>
      </c>
      <c r="J1245">
        <v>1.8937331924163601</v>
      </c>
      <c r="K1245">
        <v>186.77828059872201</v>
      </c>
      <c r="M1245">
        <v>46.229084441177797</v>
      </c>
      <c r="N1245">
        <v>0.417242185869237</v>
      </c>
      <c r="O1245">
        <v>22.4250811731516</v>
      </c>
      <c r="P1245">
        <v>36.137681159420197</v>
      </c>
    </row>
    <row r="1246" spans="1:17" hidden="1" x14ac:dyDescent="0.3">
      <c r="A1246" t="s">
        <v>2654</v>
      </c>
      <c r="B1246" t="s">
        <v>2655</v>
      </c>
      <c r="C1246" t="s">
        <v>3150</v>
      </c>
      <c r="D1246" t="s">
        <v>202</v>
      </c>
      <c r="E1246">
        <v>1632.8702948068101</v>
      </c>
      <c r="F1246">
        <v>1823.95</v>
      </c>
      <c r="G1246">
        <v>101.509121700834</v>
      </c>
      <c r="H1246">
        <v>17.5480780833078</v>
      </c>
      <c r="I1246">
        <v>57.597349425801802</v>
      </c>
      <c r="J1246">
        <v>8.7476347371335503</v>
      </c>
      <c r="K1246">
        <v>1594.79543883872</v>
      </c>
      <c r="L1246">
        <v>1248.66880468095</v>
      </c>
      <c r="M1246">
        <v>50.241024411455903</v>
      </c>
      <c r="N1246">
        <v>0.531370151355959</v>
      </c>
      <c r="O1246">
        <v>6.7463472134652704</v>
      </c>
      <c r="P1246">
        <v>139.99342105263099</v>
      </c>
      <c r="Q1246">
        <v>0.13622773626763199</v>
      </c>
    </row>
    <row r="1247" spans="1:17" hidden="1" x14ac:dyDescent="0.3">
      <c r="A1247" t="s">
        <v>2656</v>
      </c>
      <c r="B1247" t="s">
        <v>2657</v>
      </c>
      <c r="C1247" t="s">
        <v>3150</v>
      </c>
      <c r="D1247" t="s">
        <v>766</v>
      </c>
      <c r="E1247">
        <v>1632.6151812261901</v>
      </c>
      <c r="F1247">
        <v>8.09</v>
      </c>
      <c r="G1247">
        <v>-78.661452724318806</v>
      </c>
      <c r="H1247">
        <v>-12.9893276924824</v>
      </c>
      <c r="I1247">
        <v>-49.106745717782999</v>
      </c>
      <c r="J1247">
        <v>-0.63439935612623</v>
      </c>
      <c r="K1247">
        <v>10.320166634318999</v>
      </c>
      <c r="L1247">
        <v>15.5458886725896</v>
      </c>
      <c r="M1247">
        <v>5.6729694825491102</v>
      </c>
      <c r="N1247">
        <v>0.91941338688740104</v>
      </c>
      <c r="O1247">
        <v>183.683559950556</v>
      </c>
      <c r="P1247">
        <v>18.970588235294102</v>
      </c>
      <c r="Q1247">
        <v>-4.9082860873046003E-2</v>
      </c>
    </row>
    <row r="1248" spans="1:17" hidden="1" x14ac:dyDescent="0.3">
      <c r="A1248" t="s">
        <v>2658</v>
      </c>
      <c r="B1248" t="s">
        <v>2659</v>
      </c>
      <c r="C1248" t="s">
        <v>3150</v>
      </c>
      <c r="D1248" t="s">
        <v>194</v>
      </c>
      <c r="E1248">
        <v>1631.13758553974</v>
      </c>
      <c r="F1248">
        <v>404.5</v>
      </c>
      <c r="G1248">
        <v>-36.907631622721198</v>
      </c>
      <c r="H1248">
        <v>-3.22498982808691</v>
      </c>
      <c r="I1248">
        <v>-31.412935881850998</v>
      </c>
      <c r="J1248">
        <v>3.6027741901874601</v>
      </c>
      <c r="K1248">
        <v>420.31140300291901</v>
      </c>
      <c r="L1248">
        <v>465.45325446096098</v>
      </c>
      <c r="M1248">
        <v>46.438336003195403</v>
      </c>
      <c r="N1248">
        <v>0.54196019333904399</v>
      </c>
      <c r="O1248">
        <v>58.467243510506798</v>
      </c>
      <c r="P1248">
        <v>11.3098514034122</v>
      </c>
    </row>
    <row r="1249" spans="1:17" hidden="1" x14ac:dyDescent="0.3">
      <c r="A1249" t="s">
        <v>2660</v>
      </c>
      <c r="B1249" t="s">
        <v>2661</v>
      </c>
      <c r="C1249" t="s">
        <v>3150</v>
      </c>
      <c r="D1249" t="s">
        <v>117</v>
      </c>
      <c r="E1249">
        <v>1629.05737852631</v>
      </c>
      <c r="F1249">
        <v>240.6</v>
      </c>
      <c r="G1249">
        <v>-33.969619024035801</v>
      </c>
      <c r="H1249">
        <v>-8.6770372082313898</v>
      </c>
      <c r="I1249">
        <v>-25.681563370475899</v>
      </c>
      <c r="J1249">
        <v>0.44325590727966602</v>
      </c>
      <c r="K1249">
        <v>255.887536059989</v>
      </c>
      <c r="L1249">
        <v>266.09696959217001</v>
      </c>
      <c r="M1249">
        <v>42.5631284183372</v>
      </c>
      <c r="N1249">
        <v>0.53122808441621605</v>
      </c>
      <c r="O1249">
        <v>66.500415627597604</v>
      </c>
      <c r="P1249">
        <v>10.3922918100481</v>
      </c>
      <c r="Q1249">
        <v>0.13274787069701599</v>
      </c>
    </row>
    <row r="1250" spans="1:17" hidden="1" x14ac:dyDescent="0.3">
      <c r="A1250" t="s">
        <v>2662</v>
      </c>
      <c r="B1250" t="s">
        <v>2663</v>
      </c>
      <c r="C1250" t="s">
        <v>3150</v>
      </c>
      <c r="D1250" t="s">
        <v>400</v>
      </c>
      <c r="E1250">
        <v>1623.8682829345901</v>
      </c>
      <c r="F1250">
        <v>80.510000000000005</v>
      </c>
      <c r="G1250">
        <v>-11.3940519366252</v>
      </c>
      <c r="H1250">
        <v>-1.3944902956473499</v>
      </c>
      <c r="I1250">
        <v>-8.6723803234080794</v>
      </c>
      <c r="J1250">
        <v>3.4379692025362498</v>
      </c>
      <c r="K1250">
        <v>82.476406573080297</v>
      </c>
      <c r="L1250">
        <v>81.403242051143494</v>
      </c>
      <c r="M1250">
        <v>55.107696194454299</v>
      </c>
      <c r="N1250">
        <v>0.34983108165765298</v>
      </c>
      <c r="O1250">
        <v>33.5237858651099</v>
      </c>
      <c r="P1250">
        <v>25.015527950310499</v>
      </c>
      <c r="Q1250">
        <v>5.4154305673749001E-2</v>
      </c>
    </row>
    <row r="1251" spans="1:17" hidden="1" x14ac:dyDescent="0.3">
      <c r="A1251" t="s">
        <v>2664</v>
      </c>
      <c r="B1251" t="s">
        <v>2665</v>
      </c>
      <c r="C1251" t="s">
        <v>3150</v>
      </c>
      <c r="D1251" t="s">
        <v>117</v>
      </c>
      <c r="E1251">
        <v>1623.58942602759</v>
      </c>
      <c r="F1251">
        <v>799.25</v>
      </c>
      <c r="G1251">
        <v>-3.93173770307087</v>
      </c>
      <c r="H1251">
        <v>3.4427834199321499</v>
      </c>
      <c r="I1251">
        <v>15.6042468020102</v>
      </c>
      <c r="J1251">
        <v>6.4334093167029902</v>
      </c>
      <c r="K1251">
        <v>750.205140005418</v>
      </c>
      <c r="L1251">
        <v>683.98121865872702</v>
      </c>
      <c r="M1251">
        <v>52.059953808795797</v>
      </c>
      <c r="N1251">
        <v>0.38710315399769901</v>
      </c>
      <c r="O1251">
        <v>4.34782608695651</v>
      </c>
      <c r="P1251">
        <v>38.879235447436997</v>
      </c>
      <c r="Q1251">
        <v>0.110009173127273</v>
      </c>
    </row>
    <row r="1252" spans="1:17" hidden="1" x14ac:dyDescent="0.3">
      <c r="A1252" t="s">
        <v>2666</v>
      </c>
      <c r="B1252" t="s">
        <v>2667</v>
      </c>
      <c r="C1252" t="s">
        <v>3150</v>
      </c>
      <c r="D1252" t="s">
        <v>473</v>
      </c>
      <c r="E1252">
        <v>1622.1198100795</v>
      </c>
      <c r="F1252">
        <v>5250</v>
      </c>
      <c r="G1252">
        <v>-39.432449674458397</v>
      </c>
      <c r="H1252">
        <v>2.2173535847422099</v>
      </c>
      <c r="I1252">
        <v>-9.0044498319733393</v>
      </c>
      <c r="J1252">
        <v>-1.0751653440733E-2</v>
      </c>
      <c r="K1252">
        <v>5447.18903321587</v>
      </c>
      <c r="L1252">
        <v>5664.7191343058303</v>
      </c>
      <c r="M1252">
        <v>53.8858691640716</v>
      </c>
      <c r="N1252">
        <v>0.70604770507544301</v>
      </c>
      <c r="O1252">
        <v>21.9038095238095</v>
      </c>
      <c r="P1252">
        <v>17.6075268817204</v>
      </c>
      <c r="Q1252">
        <v>-0.136242685828072</v>
      </c>
    </row>
    <row r="1253" spans="1:17" hidden="1" x14ac:dyDescent="0.3">
      <c r="A1253" t="s">
        <v>2668</v>
      </c>
      <c r="B1253" t="s">
        <v>2669</v>
      </c>
      <c r="C1253" t="s">
        <v>3150</v>
      </c>
      <c r="D1253" t="s">
        <v>284</v>
      </c>
      <c r="E1253">
        <v>1617.6184117640801</v>
      </c>
      <c r="F1253">
        <v>1099.55</v>
      </c>
      <c r="G1253">
        <v>1.0417263220816899</v>
      </c>
      <c r="H1253">
        <v>-0.357394319075586</v>
      </c>
      <c r="I1253">
        <v>17.530035837614001</v>
      </c>
      <c r="J1253">
        <v>3.9002543451941301</v>
      </c>
      <c r="K1253">
        <v>1124.86933039479</v>
      </c>
      <c r="L1253">
        <v>1059.5174844088201</v>
      </c>
      <c r="M1253">
        <v>51.158628471427598</v>
      </c>
      <c r="N1253">
        <v>0.49587718715198598</v>
      </c>
      <c r="O1253">
        <v>21.968077850029498</v>
      </c>
      <c r="P1253">
        <v>41.639829962643297</v>
      </c>
      <c r="Q1253">
        <v>0.117008563004575</v>
      </c>
    </row>
    <row r="1254" spans="1:17" hidden="1" x14ac:dyDescent="0.3">
      <c r="A1254" t="s">
        <v>2670</v>
      </c>
      <c r="B1254" t="s">
        <v>2671</v>
      </c>
      <c r="C1254" t="s">
        <v>3150</v>
      </c>
      <c r="D1254" t="s">
        <v>463</v>
      </c>
      <c r="E1254">
        <v>1615.3882875408899</v>
      </c>
      <c r="F1254">
        <v>784.95</v>
      </c>
      <c r="G1254">
        <v>-26.2011859071009</v>
      </c>
      <c r="H1254">
        <v>-4.4338455689944198E-2</v>
      </c>
      <c r="I1254">
        <v>4.5693786456280003</v>
      </c>
      <c r="J1254">
        <v>-1.94014638564483</v>
      </c>
      <c r="K1254">
        <v>782.20353117917296</v>
      </c>
      <c r="L1254">
        <v>720.22356657510795</v>
      </c>
      <c r="M1254">
        <v>45.4064831433572</v>
      </c>
      <c r="N1254">
        <v>0.352202910426198</v>
      </c>
      <c r="O1254">
        <v>18.351487355882501</v>
      </c>
      <c r="P1254">
        <v>38.929203539823</v>
      </c>
      <c r="Q1254">
        <v>6.7380296195433995E-2</v>
      </c>
    </row>
    <row r="1255" spans="1:17" hidden="1" x14ac:dyDescent="0.3">
      <c r="A1255" t="s">
        <v>2672</v>
      </c>
      <c r="B1255" t="s">
        <v>2673</v>
      </c>
      <c r="C1255" t="s">
        <v>3150</v>
      </c>
      <c r="D1255" t="s">
        <v>21</v>
      </c>
      <c r="E1255">
        <v>1614.0120038272601</v>
      </c>
      <c r="F1255">
        <v>1298.8</v>
      </c>
      <c r="G1255">
        <v>60.404985394370399</v>
      </c>
      <c r="H1255">
        <v>-2.92378875744684</v>
      </c>
      <c r="I1255">
        <v>-5.8111719876110799</v>
      </c>
      <c r="J1255">
        <v>4.0292731251143596</v>
      </c>
      <c r="K1255">
        <v>1339.54148403982</v>
      </c>
      <c r="L1255">
        <v>1171.72931840825</v>
      </c>
      <c r="M1255">
        <v>52.248278253821503</v>
      </c>
      <c r="N1255">
        <v>0.566680365732386</v>
      </c>
      <c r="O1255">
        <v>33.731136433631001</v>
      </c>
      <c r="P1255">
        <v>119.040391264018</v>
      </c>
      <c r="Q1255">
        <v>0.16956687061786799</v>
      </c>
    </row>
    <row r="1256" spans="1:17" hidden="1" x14ac:dyDescent="0.3">
      <c r="A1256" t="s">
        <v>2674</v>
      </c>
      <c r="B1256" t="s">
        <v>2675</v>
      </c>
      <c r="C1256" t="s">
        <v>3150</v>
      </c>
      <c r="D1256" t="s">
        <v>265</v>
      </c>
      <c r="E1256">
        <v>1607.31712942021</v>
      </c>
      <c r="F1256">
        <v>1496.75</v>
      </c>
      <c r="G1256">
        <v>189.11732983045499</v>
      </c>
      <c r="H1256">
        <v>1.1252986540310801</v>
      </c>
      <c r="I1256">
        <v>52.664707072632801</v>
      </c>
      <c r="J1256">
        <v>7.9620895039680599</v>
      </c>
      <c r="K1256">
        <v>1397.39733814241</v>
      </c>
      <c r="L1256">
        <v>1095.39104710384</v>
      </c>
      <c r="M1256">
        <v>53.1233120913775</v>
      </c>
      <c r="N1256">
        <v>0.65502086110463897</v>
      </c>
      <c r="O1256">
        <v>14.7218974444629</v>
      </c>
      <c r="P1256">
        <v>350.82831325301203</v>
      </c>
      <c r="Q1256">
        <v>0.26224054726746299</v>
      </c>
    </row>
    <row r="1257" spans="1:17" hidden="1" x14ac:dyDescent="0.3">
      <c r="A1257" t="s">
        <v>2676</v>
      </c>
      <c r="B1257" t="s">
        <v>2677</v>
      </c>
      <c r="C1257" t="s">
        <v>3150</v>
      </c>
      <c r="D1257" t="s">
        <v>1036</v>
      </c>
      <c r="E1257">
        <v>1605.1989327634301</v>
      </c>
      <c r="F1257">
        <v>235</v>
      </c>
      <c r="G1257">
        <v>324.97766757204897</v>
      </c>
      <c r="H1257">
        <v>-0.39712987536907102</v>
      </c>
      <c r="I1257">
        <v>6.5538343564028301</v>
      </c>
      <c r="J1257">
        <v>12.3837942761024</v>
      </c>
      <c r="K1257">
        <v>215.06557026399599</v>
      </c>
      <c r="L1257">
        <v>177.84244387366701</v>
      </c>
      <c r="M1257">
        <v>62.145683388511699</v>
      </c>
      <c r="N1257">
        <v>0.75523656389941496</v>
      </c>
      <c r="O1257">
        <v>10.1914893617021</v>
      </c>
      <c r="P1257">
        <v>391.63179916317898</v>
      </c>
      <c r="Q1257">
        <v>0.20518226211870899</v>
      </c>
    </row>
    <row r="1258" spans="1:17" hidden="1" x14ac:dyDescent="0.3">
      <c r="A1258" t="s">
        <v>2678</v>
      </c>
      <c r="B1258" t="s">
        <v>2679</v>
      </c>
      <c r="C1258" t="s">
        <v>3150</v>
      </c>
      <c r="D1258" t="s">
        <v>397</v>
      </c>
      <c r="E1258">
        <v>1603.46941343036</v>
      </c>
      <c r="F1258">
        <v>517.85</v>
      </c>
      <c r="G1258">
        <v>-10.776484192908701</v>
      </c>
      <c r="H1258">
        <v>-0.63499231819842805</v>
      </c>
      <c r="I1258">
        <v>-9.2545409486039105</v>
      </c>
      <c r="J1258">
        <v>1.6363881825805799</v>
      </c>
      <c r="K1258">
        <v>522.59723778210605</v>
      </c>
      <c r="L1258">
        <v>513.14602424160603</v>
      </c>
      <c r="M1258">
        <v>47.877363249237</v>
      </c>
      <c r="N1258">
        <v>0.941230328089668</v>
      </c>
      <c r="O1258">
        <v>46.461330501110297</v>
      </c>
      <c r="P1258">
        <v>19.237854017959901</v>
      </c>
      <c r="Q1258">
        <v>8.0213052584280006E-3</v>
      </c>
    </row>
    <row r="1259" spans="1:17" hidden="1" x14ac:dyDescent="0.3">
      <c r="A1259" t="s">
        <v>2680</v>
      </c>
      <c r="B1259" t="s">
        <v>2681</v>
      </c>
      <c r="C1259" t="s">
        <v>3150</v>
      </c>
      <c r="D1259" t="s">
        <v>51</v>
      </c>
      <c r="E1259">
        <v>1602.1785446157101</v>
      </c>
      <c r="F1259">
        <v>610.1</v>
      </c>
      <c r="G1259">
        <v>22.409870626040199</v>
      </c>
      <c r="H1259">
        <v>2.4332363032990498</v>
      </c>
      <c r="I1259">
        <v>18.1200874381177</v>
      </c>
      <c r="J1259">
        <v>2.7283736733134698</v>
      </c>
      <c r="K1259">
        <v>617.60715489592405</v>
      </c>
      <c r="L1259">
        <v>559.69068810436704</v>
      </c>
      <c r="M1259">
        <v>50.328816096995403</v>
      </c>
      <c r="N1259">
        <v>0.36130019254800699</v>
      </c>
      <c r="O1259">
        <v>18.841173578101898</v>
      </c>
      <c r="P1259">
        <v>53.291457286432099</v>
      </c>
      <c r="Q1259">
        <v>4.4584680661655003E-2</v>
      </c>
    </row>
    <row r="1260" spans="1:17" hidden="1" x14ac:dyDescent="0.3">
      <c r="A1260" t="s">
        <v>2682</v>
      </c>
      <c r="B1260" t="s">
        <v>2683</v>
      </c>
      <c r="C1260" t="s">
        <v>3150</v>
      </c>
      <c r="D1260" t="s">
        <v>46</v>
      </c>
      <c r="E1260">
        <v>1595.9810857596301</v>
      </c>
      <c r="F1260">
        <v>293.2</v>
      </c>
      <c r="G1260">
        <v>311.91925647737099</v>
      </c>
      <c r="H1260">
        <v>20.277575987812501</v>
      </c>
      <c r="I1260">
        <v>115.193437598388</v>
      </c>
      <c r="J1260">
        <v>26.096807264044799</v>
      </c>
      <c r="K1260">
        <v>221.026316306664</v>
      </c>
      <c r="L1260">
        <v>156.110695845588</v>
      </c>
      <c r="M1260">
        <v>70.056172418450402</v>
      </c>
      <c r="N1260">
        <v>0.88372358178027999</v>
      </c>
      <c r="O1260">
        <v>5.1159618008189599E-2</v>
      </c>
      <c r="P1260">
        <v>349.00459418070398</v>
      </c>
      <c r="Q1260">
        <v>0.14782569879652599</v>
      </c>
    </row>
    <row r="1261" spans="1:17" hidden="1" x14ac:dyDescent="0.3">
      <c r="A1261" t="s">
        <v>2684</v>
      </c>
      <c r="B1261" t="s">
        <v>2685</v>
      </c>
      <c r="C1261" t="s">
        <v>3150</v>
      </c>
      <c r="D1261" t="s">
        <v>24</v>
      </c>
      <c r="E1261">
        <v>1591.6516610036699</v>
      </c>
      <c r="F1261">
        <v>150.41</v>
      </c>
      <c r="G1261">
        <v>-29.7798166748535</v>
      </c>
      <c r="H1261">
        <v>-11.934286595691701</v>
      </c>
      <c r="I1261">
        <v>-38.044856955808399</v>
      </c>
      <c r="J1261">
        <v>3.54461298955278</v>
      </c>
      <c r="K1261">
        <v>170.316185527388</v>
      </c>
      <c r="L1261">
        <v>178.038999261599</v>
      </c>
      <c r="M1261">
        <v>38.810924417861102</v>
      </c>
      <c r="N1261">
        <v>1.4615675936155601</v>
      </c>
      <c r="O1261">
        <v>44.7377169071205</v>
      </c>
      <c r="P1261">
        <v>15.142004133813</v>
      </c>
      <c r="Q1261">
        <v>-1.3852234690066001E-2</v>
      </c>
    </row>
    <row r="1262" spans="1:17" hidden="1" x14ac:dyDescent="0.3">
      <c r="A1262" t="s">
        <v>2686</v>
      </c>
      <c r="B1262" t="s">
        <v>2687</v>
      </c>
      <c r="C1262" t="s">
        <v>3150</v>
      </c>
      <c r="D1262" t="s">
        <v>202</v>
      </c>
      <c r="E1262">
        <v>1586.98662130551</v>
      </c>
      <c r="F1262">
        <v>726.05</v>
      </c>
      <c r="G1262">
        <v>20.0317050788187</v>
      </c>
      <c r="H1262">
        <v>-3.2025541391250401</v>
      </c>
      <c r="I1262">
        <v>-2.5826137169043899</v>
      </c>
      <c r="J1262">
        <v>3.6529407561971801</v>
      </c>
      <c r="K1262">
        <v>734.92916812793806</v>
      </c>
      <c r="L1262">
        <v>705.25332027615696</v>
      </c>
      <c r="M1262">
        <v>51.154047765687302</v>
      </c>
      <c r="N1262">
        <v>0.33178741286865898</v>
      </c>
      <c r="O1262">
        <v>19.4132635493423</v>
      </c>
      <c r="P1262">
        <v>53.791569582715503</v>
      </c>
      <c r="Q1262">
        <v>5.4803559819647997E-2</v>
      </c>
    </row>
    <row r="1263" spans="1:17" hidden="1" x14ac:dyDescent="0.3">
      <c r="A1263" t="s">
        <v>2688</v>
      </c>
      <c r="B1263" t="s">
        <v>2689</v>
      </c>
      <c r="C1263" t="s">
        <v>3150</v>
      </c>
      <c r="D1263" t="s">
        <v>202</v>
      </c>
      <c r="E1263">
        <v>1579.81360956508</v>
      </c>
      <c r="F1263">
        <v>963.25</v>
      </c>
      <c r="G1263">
        <v>-7.4111378662225604</v>
      </c>
      <c r="H1263">
        <v>-9.7322932937457107</v>
      </c>
      <c r="I1263">
        <v>5.9453923767797097</v>
      </c>
      <c r="J1263">
        <v>2.7302901651343099</v>
      </c>
      <c r="K1263">
        <v>1063.13525220827</v>
      </c>
      <c r="L1263">
        <v>942.23119460502096</v>
      </c>
      <c r="M1263">
        <v>37.011061597671002</v>
      </c>
      <c r="N1263">
        <v>0.32812128340705599</v>
      </c>
      <c r="O1263">
        <v>58.733454451077002</v>
      </c>
      <c r="P1263">
        <v>52.654516640253497</v>
      </c>
      <c r="Q1263">
        <v>9.4462966609772006E-2</v>
      </c>
    </row>
    <row r="1264" spans="1:17" hidden="1" x14ac:dyDescent="0.3">
      <c r="A1264" t="s">
        <v>2690</v>
      </c>
      <c r="B1264" t="s">
        <v>2691</v>
      </c>
      <c r="C1264" t="s">
        <v>3150</v>
      </c>
      <c r="D1264" t="s">
        <v>139</v>
      </c>
      <c r="E1264">
        <v>1576.88152220405</v>
      </c>
      <c r="F1264">
        <v>49.27</v>
      </c>
      <c r="G1264">
        <v>-24.155104578645599</v>
      </c>
      <c r="H1264">
        <v>-5.4792655701323101</v>
      </c>
      <c r="I1264">
        <v>-6.6585232434731898</v>
      </c>
      <c r="J1264">
        <v>2.5155124604522499</v>
      </c>
      <c r="K1264">
        <v>52.887813120466802</v>
      </c>
      <c r="L1264">
        <v>54.421495464487798</v>
      </c>
      <c r="M1264">
        <v>48.545880839741102</v>
      </c>
      <c r="N1264">
        <v>0.48940092046189598</v>
      </c>
      <c r="O1264">
        <v>58.778161152831302</v>
      </c>
      <c r="P1264">
        <v>22.258064516129</v>
      </c>
      <c r="Q1264">
        <v>0.126091173303997</v>
      </c>
    </row>
    <row r="1265" spans="1:17" hidden="1" x14ac:dyDescent="0.3">
      <c r="A1265" t="s">
        <v>2692</v>
      </c>
      <c r="B1265" t="s">
        <v>2693</v>
      </c>
      <c r="C1265" t="s">
        <v>3150</v>
      </c>
      <c r="D1265" t="s">
        <v>759</v>
      </c>
      <c r="E1265">
        <v>1576.3743428799401</v>
      </c>
      <c r="F1265">
        <v>268.25</v>
      </c>
      <c r="G1265">
        <v>94.900845248058403</v>
      </c>
      <c r="H1265">
        <v>-4.4172374413835396</v>
      </c>
      <c r="I1265">
        <v>-14.100223887094099</v>
      </c>
      <c r="J1265">
        <v>7.2831750810560498</v>
      </c>
      <c r="K1265">
        <v>273.86042787093402</v>
      </c>
      <c r="L1265">
        <v>265.76160985914498</v>
      </c>
      <c r="M1265">
        <v>50.346067990764197</v>
      </c>
      <c r="N1265">
        <v>1.05488219818646</v>
      </c>
      <c r="O1265">
        <v>65.8900279589934</v>
      </c>
      <c r="P1265">
        <v>142.98007246376801</v>
      </c>
      <c r="Q1265">
        <v>8.0469848107653993E-2</v>
      </c>
    </row>
    <row r="1266" spans="1:17" hidden="1" x14ac:dyDescent="0.3">
      <c r="A1266" t="s">
        <v>2694</v>
      </c>
      <c r="B1266" t="s">
        <v>2695</v>
      </c>
      <c r="C1266" t="s">
        <v>3150</v>
      </c>
      <c r="D1266" t="s">
        <v>284</v>
      </c>
      <c r="E1266">
        <v>1572.94137382136</v>
      </c>
      <c r="F1266">
        <v>289.39999999999998</v>
      </c>
      <c r="G1266">
        <v>68.412400801796906</v>
      </c>
      <c r="H1266">
        <v>-2.5635862652350001</v>
      </c>
      <c r="I1266">
        <v>30.192860631815901</v>
      </c>
      <c r="J1266">
        <v>-3.0999393297568201</v>
      </c>
      <c r="K1266">
        <v>299.96676583029102</v>
      </c>
      <c r="L1266">
        <v>253.60550789997001</v>
      </c>
      <c r="M1266">
        <v>45.6628201206724</v>
      </c>
      <c r="N1266">
        <v>0.65659536651881001</v>
      </c>
      <c r="O1266">
        <v>24.378023496890101</v>
      </c>
      <c r="P1266">
        <v>99.379951774026793</v>
      </c>
    </row>
    <row r="1267" spans="1:17" hidden="1" x14ac:dyDescent="0.3">
      <c r="A1267" t="s">
        <v>2696</v>
      </c>
      <c r="B1267" t="s">
        <v>2697</v>
      </c>
      <c r="C1267" t="s">
        <v>3150</v>
      </c>
      <c r="D1267" t="s">
        <v>21</v>
      </c>
      <c r="E1267">
        <v>1572.1742722245299</v>
      </c>
      <c r="F1267">
        <v>152.91999999999999</v>
      </c>
      <c r="G1267">
        <v>383.44740607329902</v>
      </c>
      <c r="H1267">
        <v>-1.1609357548258701</v>
      </c>
      <c r="I1267">
        <v>136.76285209539</v>
      </c>
      <c r="J1267">
        <v>-4.55800747420035</v>
      </c>
      <c r="K1267">
        <v>140.95937603433899</v>
      </c>
      <c r="L1267">
        <v>95.698763130932704</v>
      </c>
      <c r="M1267">
        <v>35.621585630418103</v>
      </c>
      <c r="N1267">
        <v>0.226587477786377</v>
      </c>
      <c r="O1267">
        <v>18.0551922573894</v>
      </c>
      <c r="P1267">
        <v>414.01680672268901</v>
      </c>
    </row>
    <row r="1268" spans="1:17" hidden="1" x14ac:dyDescent="0.3">
      <c r="A1268" t="s">
        <v>2698</v>
      </c>
      <c r="B1268" t="s">
        <v>2699</v>
      </c>
      <c r="C1268" t="s">
        <v>3150</v>
      </c>
      <c r="D1268" t="s">
        <v>373</v>
      </c>
      <c r="E1268">
        <v>1568.7373631385001</v>
      </c>
      <c r="F1268">
        <v>318.39999999999998</v>
      </c>
      <c r="G1268">
        <v>18.974430148472401</v>
      </c>
      <c r="H1268">
        <v>10.794092176677999</v>
      </c>
      <c r="I1268">
        <v>34.974429615216899</v>
      </c>
      <c r="J1268">
        <v>2.9650371027953901</v>
      </c>
      <c r="K1268">
        <v>289.61636341170203</v>
      </c>
      <c r="L1268">
        <v>245.529893805879</v>
      </c>
      <c r="M1268">
        <v>52.504037449173097</v>
      </c>
      <c r="N1268">
        <v>0.29045303406926498</v>
      </c>
      <c r="O1268">
        <v>9.6105527638191006</v>
      </c>
      <c r="P1268">
        <v>73.656940278156497</v>
      </c>
      <c r="Q1268">
        <v>0.10749850704398101</v>
      </c>
    </row>
    <row r="1269" spans="1:17" hidden="1" x14ac:dyDescent="0.3">
      <c r="A1269" t="s">
        <v>2700</v>
      </c>
      <c r="B1269" t="s">
        <v>2701</v>
      </c>
      <c r="C1269" t="s">
        <v>3150</v>
      </c>
      <c r="D1269" t="s">
        <v>473</v>
      </c>
      <c r="E1269">
        <v>1565.9530522461</v>
      </c>
      <c r="F1269">
        <v>451.7</v>
      </c>
      <c r="G1269">
        <v>33.590391485233901</v>
      </c>
      <c r="H1269">
        <v>-6.5451427976394099</v>
      </c>
      <c r="I1269">
        <v>33.9917269983032</v>
      </c>
      <c r="J1269">
        <v>4.8613477261744098</v>
      </c>
      <c r="K1269">
        <v>451.07944974842002</v>
      </c>
      <c r="L1269">
        <v>397.63247474105901</v>
      </c>
      <c r="M1269">
        <v>51.595738314201498</v>
      </c>
      <c r="N1269">
        <v>0.293816920191524</v>
      </c>
      <c r="O1269">
        <v>23.6882886871817</v>
      </c>
      <c r="P1269">
        <v>64.823937237730306</v>
      </c>
      <c r="Q1269">
        <v>4.8360889858578997E-2</v>
      </c>
    </row>
    <row r="1270" spans="1:17" hidden="1" x14ac:dyDescent="0.3">
      <c r="A1270" t="s">
        <v>2702</v>
      </c>
      <c r="B1270" t="s">
        <v>2703</v>
      </c>
      <c r="C1270" t="s">
        <v>3150</v>
      </c>
      <c r="D1270" t="s">
        <v>125</v>
      </c>
      <c r="E1270">
        <v>1564.34035303459</v>
      </c>
      <c r="F1270">
        <v>14.73</v>
      </c>
      <c r="G1270">
        <v>-12.3028839335997</v>
      </c>
      <c r="H1270">
        <v>0.58421224098352897</v>
      </c>
      <c r="I1270">
        <v>-28.1112899781</v>
      </c>
      <c r="J1270">
        <v>0.73905743399722101</v>
      </c>
      <c r="K1270">
        <v>14.784686774349099</v>
      </c>
      <c r="L1270">
        <v>15.911873326609401</v>
      </c>
      <c r="M1270">
        <v>59.292230150227098</v>
      </c>
      <c r="N1270">
        <v>0.76196692244952402</v>
      </c>
      <c r="O1270">
        <v>78.921564508792997</v>
      </c>
      <c r="P1270">
        <v>20.414302805270001</v>
      </c>
      <c r="Q1270">
        <v>5.1009498667260997E-2</v>
      </c>
    </row>
    <row r="1271" spans="1:17" hidden="1" x14ac:dyDescent="0.3">
      <c r="A1271" t="s">
        <v>2704</v>
      </c>
      <c r="B1271" t="s">
        <v>2705</v>
      </c>
      <c r="C1271" t="s">
        <v>3150</v>
      </c>
      <c r="D1271" t="s">
        <v>373</v>
      </c>
      <c r="E1271">
        <v>1562.7223636668</v>
      </c>
      <c r="F1271">
        <v>185.76</v>
      </c>
      <c r="G1271">
        <v>24.209197049364398</v>
      </c>
      <c r="H1271">
        <v>-5.19763080833948</v>
      </c>
      <c r="I1271">
        <v>-19.6677423774298</v>
      </c>
      <c r="J1271">
        <v>1.5509716629094601</v>
      </c>
      <c r="K1271">
        <v>193.31980040003501</v>
      </c>
      <c r="L1271">
        <v>190.36015340592701</v>
      </c>
      <c r="M1271">
        <v>44.7471208001135</v>
      </c>
      <c r="N1271">
        <v>0.84160191348753499</v>
      </c>
      <c r="O1271">
        <v>30.5447889750215</v>
      </c>
      <c r="P1271">
        <v>54.864526886202498</v>
      </c>
      <c r="Q1271">
        <v>6.8586319252547004E-2</v>
      </c>
    </row>
    <row r="1272" spans="1:17" hidden="1" x14ac:dyDescent="0.3">
      <c r="A1272" t="s">
        <v>2706</v>
      </c>
      <c r="B1272" t="s">
        <v>2707</v>
      </c>
      <c r="C1272" t="s">
        <v>3150</v>
      </c>
      <c r="D1272" t="s">
        <v>400</v>
      </c>
      <c r="E1272">
        <v>1558.4639249061199</v>
      </c>
      <c r="F1272">
        <v>98.53</v>
      </c>
      <c r="G1272">
        <v>-1.6702081964889699</v>
      </c>
      <c r="H1272">
        <v>-1.62092585546932</v>
      </c>
      <c r="I1272">
        <v>-1.2864921344343001</v>
      </c>
      <c r="J1272">
        <v>5.7020102331190801</v>
      </c>
      <c r="K1272">
        <v>100.47661405934601</v>
      </c>
      <c r="L1272">
        <v>99.485709641314301</v>
      </c>
      <c r="M1272">
        <v>53.501861338001497</v>
      </c>
      <c r="N1272">
        <v>0.409608246202534</v>
      </c>
      <c r="O1272">
        <v>35.999188064548797</v>
      </c>
      <c r="P1272">
        <v>30.589794565937702</v>
      </c>
      <c r="Q1272">
        <v>0.112200643169922</v>
      </c>
    </row>
    <row r="1273" spans="1:17" hidden="1" x14ac:dyDescent="0.3">
      <c r="A1273" t="s">
        <v>2708</v>
      </c>
      <c r="B1273" t="s">
        <v>2709</v>
      </c>
      <c r="C1273" t="s">
        <v>3150</v>
      </c>
      <c r="D1273" t="s">
        <v>202</v>
      </c>
      <c r="E1273">
        <v>1555.9043246432</v>
      </c>
      <c r="F1273">
        <v>1256.8499999999999</v>
      </c>
      <c r="G1273">
        <v>33.943183511761902</v>
      </c>
      <c r="H1273">
        <v>-3.85518232873696</v>
      </c>
      <c r="I1273">
        <v>17.965927175263101</v>
      </c>
      <c r="J1273">
        <v>-0.14069143915152699</v>
      </c>
      <c r="K1273">
        <v>1278.1748225968199</v>
      </c>
      <c r="L1273">
        <v>1153.2550597863899</v>
      </c>
      <c r="M1273">
        <v>44.989917430223997</v>
      </c>
      <c r="N1273">
        <v>0.55342990440125905</v>
      </c>
      <c r="O1273">
        <v>19.345984007638101</v>
      </c>
      <c r="P1273">
        <v>62.205588178356997</v>
      </c>
      <c r="Q1273">
        <v>3.9967691745427997E-2</v>
      </c>
    </row>
    <row r="1274" spans="1:17" hidden="1" x14ac:dyDescent="0.3">
      <c r="A1274" t="s">
        <v>2710</v>
      </c>
      <c r="B1274" t="s">
        <v>2711</v>
      </c>
      <c r="C1274" t="s">
        <v>3150</v>
      </c>
      <c r="D1274" t="s">
        <v>54</v>
      </c>
      <c r="E1274">
        <v>1553.7171183294299</v>
      </c>
      <c r="F1274">
        <v>1504.95</v>
      </c>
      <c r="G1274">
        <v>-64.4531882972517</v>
      </c>
      <c r="H1274">
        <v>-6.8134190074458303</v>
      </c>
      <c r="I1274">
        <v>-33.998513013058798</v>
      </c>
      <c r="J1274">
        <v>-0.64576796710834405</v>
      </c>
      <c r="K1274">
        <v>1622.5052141610399</v>
      </c>
      <c r="L1274">
        <v>1877.61524356829</v>
      </c>
      <c r="M1274">
        <v>23.570792947739299</v>
      </c>
      <c r="N1274">
        <v>0.93595381224223995</v>
      </c>
      <c r="O1274">
        <v>78.079005947041395</v>
      </c>
      <c r="P1274">
        <v>5.5401662049861402</v>
      </c>
      <c r="Q1274">
        <v>3.3273194197276999E-2</v>
      </c>
    </row>
    <row r="1275" spans="1:17" hidden="1" x14ac:dyDescent="0.3">
      <c r="A1275" t="s">
        <v>2712</v>
      </c>
      <c r="B1275" t="s">
        <v>2713</v>
      </c>
      <c r="C1275" t="s">
        <v>3150</v>
      </c>
      <c r="D1275" t="s">
        <v>502</v>
      </c>
      <c r="E1275">
        <v>1553.57111442616</v>
      </c>
      <c r="F1275">
        <v>134</v>
      </c>
      <c r="G1275">
        <v>161.81407336164</v>
      </c>
      <c r="H1275">
        <v>37.073749599252402</v>
      </c>
      <c r="I1275">
        <v>69.795763089757799</v>
      </c>
      <c r="J1275">
        <v>3.35036555062449</v>
      </c>
      <c r="K1275">
        <v>114.591506908187</v>
      </c>
      <c r="L1275">
        <v>89.343624540970794</v>
      </c>
      <c r="M1275">
        <v>53.700570482942602</v>
      </c>
      <c r="N1275">
        <v>0.70980839675406104</v>
      </c>
      <c r="O1275">
        <v>24.022388059701399</v>
      </c>
      <c r="P1275">
        <v>208.62868737467201</v>
      </c>
      <c r="Q1275">
        <v>0.125701728539512</v>
      </c>
    </row>
    <row r="1276" spans="1:17" hidden="1" x14ac:dyDescent="0.3">
      <c r="A1276" t="s">
        <v>2714</v>
      </c>
      <c r="B1276" t="s">
        <v>2715</v>
      </c>
      <c r="C1276" t="s">
        <v>3150</v>
      </c>
      <c r="D1276" t="s">
        <v>46</v>
      </c>
      <c r="E1276">
        <v>1549.9709647788</v>
      </c>
      <c r="F1276">
        <v>222.71</v>
      </c>
      <c r="G1276">
        <v>287.90096899233498</v>
      </c>
      <c r="H1276">
        <v>-14.868772745421399</v>
      </c>
      <c r="I1276">
        <v>80.026965093541193</v>
      </c>
      <c r="J1276">
        <v>-1.3065779376781499</v>
      </c>
      <c r="K1276">
        <v>235.98409150039899</v>
      </c>
      <c r="L1276">
        <v>179.31523522383401</v>
      </c>
      <c r="M1276">
        <v>27.701919970321601</v>
      </c>
      <c r="N1276">
        <v>0.39067494632183902</v>
      </c>
      <c r="O1276">
        <v>36.006465807552402</v>
      </c>
      <c r="P1276">
        <v>323.80589914367198</v>
      </c>
      <c r="Q1276">
        <v>0.21108735308749199</v>
      </c>
    </row>
    <row r="1277" spans="1:17" hidden="1" x14ac:dyDescent="0.3">
      <c r="A1277" t="s">
        <v>2716</v>
      </c>
      <c r="B1277" t="s">
        <v>2717</v>
      </c>
      <c r="C1277" t="s">
        <v>3150</v>
      </c>
      <c r="D1277" t="s">
        <v>265</v>
      </c>
      <c r="E1277">
        <v>1548.8305766465501</v>
      </c>
      <c r="F1277">
        <v>285.8</v>
      </c>
      <c r="G1277">
        <v>48.320198168685998</v>
      </c>
      <c r="H1277">
        <v>-4.06747676676701</v>
      </c>
      <c r="I1277">
        <v>20.213545511065501</v>
      </c>
      <c r="J1277">
        <v>0.44625447210449298</v>
      </c>
      <c r="K1277">
        <v>305.53305744427098</v>
      </c>
      <c r="L1277">
        <v>266.520717749087</v>
      </c>
      <c r="M1277">
        <v>45.852932919311598</v>
      </c>
      <c r="N1277">
        <v>0.82708883812748701</v>
      </c>
      <c r="O1277">
        <v>53.4989503149055</v>
      </c>
      <c r="P1277">
        <v>79.918161787850096</v>
      </c>
      <c r="Q1277">
        <v>0.142143493328585</v>
      </c>
    </row>
    <row r="1278" spans="1:17" hidden="1" x14ac:dyDescent="0.3">
      <c r="A1278" t="s">
        <v>2718</v>
      </c>
      <c r="B1278" t="s">
        <v>2719</v>
      </c>
      <c r="C1278" t="s">
        <v>3150</v>
      </c>
      <c r="D1278" t="s">
        <v>70</v>
      </c>
      <c r="E1278">
        <v>1548.4292500469201</v>
      </c>
      <c r="F1278">
        <v>368.55</v>
      </c>
      <c r="G1278">
        <v>79.994606296767898</v>
      </c>
      <c r="H1278">
        <v>1.02909004976824</v>
      </c>
      <c r="I1278">
        <v>14.659722820778301</v>
      </c>
      <c r="J1278">
        <v>-0.697697342615341</v>
      </c>
      <c r="K1278">
        <v>358.35795834082501</v>
      </c>
      <c r="L1278">
        <v>313.44125601516703</v>
      </c>
      <c r="M1278">
        <v>43.764519587511799</v>
      </c>
      <c r="N1278">
        <v>0.39191504066502902</v>
      </c>
      <c r="O1278">
        <v>20.5128205128205</v>
      </c>
      <c r="P1278">
        <v>118.59430604982199</v>
      </c>
      <c r="Q1278">
        <v>8.4432064710275007E-2</v>
      </c>
    </row>
    <row r="1279" spans="1:17" hidden="1" x14ac:dyDescent="0.3">
      <c r="A1279" t="s">
        <v>2720</v>
      </c>
      <c r="B1279" t="s">
        <v>2721</v>
      </c>
      <c r="C1279" t="s">
        <v>3150</v>
      </c>
      <c r="D1279" t="s">
        <v>284</v>
      </c>
      <c r="E1279">
        <v>1544.8074672852299</v>
      </c>
      <c r="F1279">
        <v>1132.8499999999999</v>
      </c>
      <c r="G1279">
        <v>184.90804987099699</v>
      </c>
      <c r="H1279">
        <v>7.85103110218318</v>
      </c>
      <c r="I1279">
        <v>81.573673225915201</v>
      </c>
      <c r="J1279">
        <v>-2.8304371508403201</v>
      </c>
      <c r="K1279">
        <v>1018.4650292653999</v>
      </c>
      <c r="L1279">
        <v>765.215239336276</v>
      </c>
      <c r="M1279">
        <v>54.071722846364104</v>
      </c>
      <c r="N1279">
        <v>0.54463574200674503</v>
      </c>
      <c r="O1279">
        <v>8.5757161142251803</v>
      </c>
      <c r="P1279">
        <v>225.25122021246</v>
      </c>
      <c r="Q1279">
        <v>0.17420597300580701</v>
      </c>
    </row>
    <row r="1280" spans="1:17" hidden="1" x14ac:dyDescent="0.3">
      <c r="A1280" t="s">
        <v>2722</v>
      </c>
      <c r="B1280" t="s">
        <v>2723</v>
      </c>
      <c r="C1280" t="s">
        <v>3150</v>
      </c>
      <c r="D1280" t="s">
        <v>51</v>
      </c>
      <c r="E1280">
        <v>1541.41124046194</v>
      </c>
      <c r="F1280">
        <v>2632.3</v>
      </c>
      <c r="G1280">
        <v>57.611253247055998</v>
      </c>
      <c r="H1280">
        <v>6.0907027267379501</v>
      </c>
      <c r="I1280">
        <v>28.309923585962199</v>
      </c>
      <c r="J1280">
        <v>7.9691885278112302</v>
      </c>
      <c r="K1280">
        <v>2513.9978077452201</v>
      </c>
      <c r="L1280">
        <v>2061.6424017996601</v>
      </c>
      <c r="M1280">
        <v>56.886986443212699</v>
      </c>
      <c r="N1280">
        <v>0.38681387518596799</v>
      </c>
      <c r="O1280">
        <v>7.6909926680089598</v>
      </c>
      <c r="P1280">
        <v>119.35833333333299</v>
      </c>
    </row>
    <row r="1281" spans="1:17" hidden="1" x14ac:dyDescent="0.3">
      <c r="A1281" t="s">
        <v>2724</v>
      </c>
      <c r="B1281" t="s">
        <v>2725</v>
      </c>
      <c r="C1281" t="s">
        <v>3150</v>
      </c>
      <c r="D1281" t="s">
        <v>2254</v>
      </c>
      <c r="E1281">
        <v>1541.29421123363</v>
      </c>
      <c r="F1281">
        <v>308.95</v>
      </c>
      <c r="G1281">
        <v>12.793056608881001</v>
      </c>
      <c r="H1281">
        <v>-1.68336309334515</v>
      </c>
      <c r="I1281">
        <v>33.265479561529403</v>
      </c>
      <c r="J1281">
        <v>6.8865139985682502</v>
      </c>
      <c r="K1281">
        <v>309.629450232659</v>
      </c>
      <c r="M1281">
        <v>40.923255796457603</v>
      </c>
      <c r="N1281">
        <v>0.106986983740589</v>
      </c>
      <c r="O1281">
        <v>34.892377407347396</v>
      </c>
      <c r="P1281">
        <v>47.822966507177</v>
      </c>
    </row>
    <row r="1282" spans="1:17" hidden="1" x14ac:dyDescent="0.3">
      <c r="A1282" t="s">
        <v>2726</v>
      </c>
      <c r="B1282" t="s">
        <v>2727</v>
      </c>
      <c r="C1282" t="s">
        <v>3150</v>
      </c>
      <c r="D1282" t="s">
        <v>46</v>
      </c>
      <c r="E1282">
        <v>1540.3201834515601</v>
      </c>
      <c r="F1282">
        <v>162.15</v>
      </c>
      <c r="G1282">
        <v>41.533586353620201</v>
      </c>
      <c r="H1282">
        <v>-0.108344937934854</v>
      </c>
      <c r="I1282">
        <v>7.6859648130888303</v>
      </c>
      <c r="J1282">
        <v>-3.8287645276876701</v>
      </c>
      <c r="K1282">
        <v>169.018737873014</v>
      </c>
      <c r="L1282">
        <v>153.597384319333</v>
      </c>
      <c r="M1282">
        <v>46.698966091911402</v>
      </c>
      <c r="N1282">
        <v>1.0286906510528899</v>
      </c>
      <c r="O1282">
        <v>40.548874498920704</v>
      </c>
      <c r="P1282">
        <v>69.612970711296995</v>
      </c>
      <c r="Q1282">
        <v>0.14485980044826999</v>
      </c>
    </row>
    <row r="1283" spans="1:17" hidden="1" x14ac:dyDescent="0.3">
      <c r="A1283" t="s">
        <v>2728</v>
      </c>
      <c r="B1283" t="s">
        <v>2729</v>
      </c>
      <c r="C1283" t="s">
        <v>3150</v>
      </c>
      <c r="D1283" t="s">
        <v>21</v>
      </c>
      <c r="E1283">
        <v>1534.50250525306</v>
      </c>
      <c r="F1283">
        <v>279.95</v>
      </c>
      <c r="G1283">
        <v>114.576548502186</v>
      </c>
      <c r="H1283">
        <v>6.8517532274110398</v>
      </c>
      <c r="I1283">
        <v>87.026524729253197</v>
      </c>
      <c r="J1283">
        <v>-5.3560714810399803</v>
      </c>
      <c r="K1283">
        <v>269.729853708137</v>
      </c>
      <c r="L1283">
        <v>209.71103019815601</v>
      </c>
      <c r="M1283">
        <v>36.172820904949198</v>
      </c>
      <c r="N1283">
        <v>0.46883942317174199</v>
      </c>
      <c r="O1283">
        <v>14.270405429540901</v>
      </c>
      <c r="P1283">
        <v>148.292682926829</v>
      </c>
      <c r="Q1283">
        <v>0.103835255491732</v>
      </c>
    </row>
    <row r="1284" spans="1:17" hidden="1" x14ac:dyDescent="0.3">
      <c r="A1284" t="s">
        <v>2730</v>
      </c>
      <c r="B1284" t="s">
        <v>2731</v>
      </c>
      <c r="C1284" t="s">
        <v>3150</v>
      </c>
      <c r="D1284" t="s">
        <v>2732</v>
      </c>
      <c r="E1284">
        <v>1523.508504782</v>
      </c>
      <c r="F1284">
        <v>132.36000000000001</v>
      </c>
      <c r="G1284">
        <v>275.79207336981898</v>
      </c>
      <c r="H1284">
        <v>8.6148493299491093</v>
      </c>
      <c r="I1284">
        <v>103.851871210638</v>
      </c>
      <c r="J1284">
        <v>1.71561993399721</v>
      </c>
      <c r="K1284">
        <v>117.562194396663</v>
      </c>
      <c r="L1284">
        <v>83.516910134176499</v>
      </c>
      <c r="N1284">
        <v>0.76350833087078596</v>
      </c>
      <c r="O1284">
        <v>8.0386823813840902</v>
      </c>
      <c r="P1284">
        <v>326.96774193548299</v>
      </c>
    </row>
    <row r="1285" spans="1:17" hidden="1" x14ac:dyDescent="0.3">
      <c r="A1285" t="s">
        <v>2733</v>
      </c>
      <c r="B1285" t="s">
        <v>2734</v>
      </c>
      <c r="C1285" t="s">
        <v>3150</v>
      </c>
      <c r="D1285" t="s">
        <v>307</v>
      </c>
      <c r="E1285">
        <v>1523.35101876771</v>
      </c>
      <c r="F1285">
        <v>855.55</v>
      </c>
      <c r="G1285">
        <v>-49.661583914689999</v>
      </c>
      <c r="H1285">
        <v>-7.5248422138199098</v>
      </c>
      <c r="I1285">
        <v>-4.7433566264292502</v>
      </c>
      <c r="J1285">
        <v>-3.4604927311320299</v>
      </c>
      <c r="K1285">
        <v>918.01359912534497</v>
      </c>
      <c r="L1285">
        <v>930.66181227639595</v>
      </c>
      <c r="M1285">
        <v>33.120366196766099</v>
      </c>
      <c r="N1285">
        <v>0.68943294980939196</v>
      </c>
      <c r="O1285">
        <v>46.104844836654799</v>
      </c>
      <c r="P1285">
        <v>26.766928433842001</v>
      </c>
      <c r="Q1285">
        <v>-3.4680315763937E-2</v>
      </c>
    </row>
    <row r="1286" spans="1:17" hidden="1" x14ac:dyDescent="0.3">
      <c r="A1286" t="s">
        <v>2735</v>
      </c>
      <c r="B1286" t="s">
        <v>2736</v>
      </c>
      <c r="C1286" t="s">
        <v>3150</v>
      </c>
      <c r="D1286" t="s">
        <v>67</v>
      </c>
      <c r="E1286">
        <v>1520.80564286971</v>
      </c>
      <c r="F1286">
        <v>49490</v>
      </c>
      <c r="G1286">
        <v>148.491270502503</v>
      </c>
      <c r="H1286">
        <v>8.4195346336366192</v>
      </c>
      <c r="I1286">
        <v>75.608436440734394</v>
      </c>
      <c r="J1286">
        <v>13.784669443235099</v>
      </c>
      <c r="K1286">
        <v>49833.151091448497</v>
      </c>
      <c r="L1286">
        <v>41096.277240966701</v>
      </c>
      <c r="M1286">
        <v>34.428094884049699</v>
      </c>
      <c r="N1286">
        <v>0.39125151883353498</v>
      </c>
      <c r="O1286">
        <v>35.378864417053897</v>
      </c>
      <c r="P1286">
        <v>184.42528735632101</v>
      </c>
      <c r="Q1286">
        <v>8.9958681353319997E-2</v>
      </c>
    </row>
    <row r="1287" spans="1:17" hidden="1" x14ac:dyDescent="0.3">
      <c r="A1287" t="s">
        <v>2737</v>
      </c>
      <c r="B1287" t="s">
        <v>2738</v>
      </c>
      <c r="C1287" t="s">
        <v>3150</v>
      </c>
      <c r="D1287" t="s">
        <v>284</v>
      </c>
      <c r="E1287">
        <v>1520.1004172692601</v>
      </c>
      <c r="F1287">
        <v>533.54999999999995</v>
      </c>
      <c r="G1287">
        <v>5.8137245695329698</v>
      </c>
      <c r="H1287">
        <v>7.13106418894459</v>
      </c>
      <c r="I1287">
        <v>31.5356503328318</v>
      </c>
      <c r="J1287">
        <v>-1.16078966080401</v>
      </c>
      <c r="K1287">
        <v>518.58222249879395</v>
      </c>
      <c r="L1287">
        <v>463.71831517076401</v>
      </c>
      <c r="M1287">
        <v>38.266685435401399</v>
      </c>
      <c r="N1287">
        <v>0.75814163161914006</v>
      </c>
      <c r="O1287">
        <v>7.5531815200074996</v>
      </c>
      <c r="P1287">
        <v>62.568555758683701</v>
      </c>
      <c r="Q1287">
        <v>6.8175834861810003E-3</v>
      </c>
    </row>
    <row r="1288" spans="1:17" hidden="1" x14ac:dyDescent="0.3">
      <c r="A1288" t="s">
        <v>2739</v>
      </c>
      <c r="B1288" t="s">
        <v>2740</v>
      </c>
      <c r="C1288" t="s">
        <v>3150</v>
      </c>
      <c r="D1288" t="s">
        <v>265</v>
      </c>
      <c r="E1288">
        <v>1517.8277417137999</v>
      </c>
      <c r="F1288">
        <v>438.7</v>
      </c>
      <c r="G1288">
        <v>-26.050439850509399</v>
      </c>
      <c r="H1288">
        <v>8.6896484943556906</v>
      </c>
      <c r="I1288">
        <v>4.8536281651547499</v>
      </c>
      <c r="J1288">
        <v>-0.12939556634962901</v>
      </c>
      <c r="K1288">
        <v>428.94841052598599</v>
      </c>
      <c r="L1288">
        <v>412.89416107720098</v>
      </c>
      <c r="M1288">
        <v>51.938071206650598</v>
      </c>
      <c r="N1288">
        <v>0.59861414113581402</v>
      </c>
      <c r="O1288">
        <v>14.064280829724099</v>
      </c>
      <c r="P1288">
        <v>50.937553758816399</v>
      </c>
      <c r="Q1288">
        <v>6.2094755619454003E-2</v>
      </c>
    </row>
    <row r="1289" spans="1:17" hidden="1" x14ac:dyDescent="0.3">
      <c r="A1289" t="s">
        <v>2741</v>
      </c>
      <c r="B1289" t="s">
        <v>2742</v>
      </c>
      <c r="C1289" t="s">
        <v>3150</v>
      </c>
      <c r="D1289" t="s">
        <v>265</v>
      </c>
      <c r="E1289">
        <v>1515.5874373216</v>
      </c>
      <c r="F1289">
        <v>1195.45</v>
      </c>
      <c r="G1289">
        <v>47.823677100506799</v>
      </c>
      <c r="H1289">
        <v>2.85157368302833</v>
      </c>
      <c r="I1289">
        <v>-22.623222965819899</v>
      </c>
      <c r="J1289">
        <v>1.61727603620426</v>
      </c>
      <c r="K1289">
        <v>1197.40031088101</v>
      </c>
      <c r="L1289">
        <v>1098.58882689343</v>
      </c>
      <c r="M1289">
        <v>50.947729372920797</v>
      </c>
      <c r="N1289">
        <v>0.458194904442698</v>
      </c>
      <c r="O1289">
        <v>31.322932786816601</v>
      </c>
      <c r="P1289">
        <v>89.889603685171906</v>
      </c>
      <c r="Q1289">
        <v>6.3787391976767999E-2</v>
      </c>
    </row>
    <row r="1290" spans="1:17" hidden="1" x14ac:dyDescent="0.3">
      <c r="A1290" t="s">
        <v>2743</v>
      </c>
      <c r="B1290" t="s">
        <v>2744</v>
      </c>
      <c r="C1290" t="s">
        <v>3150</v>
      </c>
      <c r="D1290" t="s">
        <v>67</v>
      </c>
      <c r="E1290">
        <v>1505.9064800329199</v>
      </c>
      <c r="F1290">
        <v>281.25</v>
      </c>
      <c r="G1290">
        <v>66.6459571836902</v>
      </c>
      <c r="H1290">
        <v>-5.1856558623045999</v>
      </c>
      <c r="I1290">
        <v>78.739980081341898</v>
      </c>
      <c r="J1290">
        <v>2.3758498868274001</v>
      </c>
      <c r="K1290">
        <v>275.89006532951498</v>
      </c>
      <c r="L1290">
        <v>219.69280942762401</v>
      </c>
      <c r="M1290">
        <v>37.9153712160414</v>
      </c>
      <c r="N1290">
        <v>0.10885563247004899</v>
      </c>
      <c r="O1290">
        <v>32.1244444444444</v>
      </c>
      <c r="P1290">
        <v>98.063380281690101</v>
      </c>
      <c r="Q1290">
        <v>5.1825069602107997E-2</v>
      </c>
    </row>
    <row r="1291" spans="1:17" hidden="1" x14ac:dyDescent="0.3">
      <c r="A1291" t="s">
        <v>2745</v>
      </c>
      <c r="B1291" t="s">
        <v>2746</v>
      </c>
      <c r="C1291" t="s">
        <v>3150</v>
      </c>
      <c r="D1291" t="s">
        <v>265</v>
      </c>
      <c r="E1291">
        <v>1504.7180663607101</v>
      </c>
      <c r="F1291">
        <v>2667.75</v>
      </c>
      <c r="G1291">
        <v>56.673384475677999</v>
      </c>
      <c r="H1291">
        <v>-2.6907952717936601</v>
      </c>
      <c r="I1291">
        <v>14.438775240179201</v>
      </c>
      <c r="J1291">
        <v>-4.7623187127917603</v>
      </c>
      <c r="K1291">
        <v>2805.5762711064399</v>
      </c>
      <c r="L1291">
        <v>2342.8660276239798</v>
      </c>
      <c r="M1291">
        <v>37.6136704514551</v>
      </c>
      <c r="N1291">
        <v>1.1388973745412501</v>
      </c>
      <c r="O1291">
        <v>31.159216568269098</v>
      </c>
      <c r="P1291">
        <v>110.307449743791</v>
      </c>
      <c r="Q1291">
        <v>0.165120194708815</v>
      </c>
    </row>
    <row r="1292" spans="1:17" hidden="1" x14ac:dyDescent="0.3">
      <c r="A1292" t="s">
        <v>2747</v>
      </c>
      <c r="B1292" t="s">
        <v>2748</v>
      </c>
      <c r="C1292" t="s">
        <v>3150</v>
      </c>
      <c r="D1292" t="s">
        <v>742</v>
      </c>
      <c r="E1292">
        <v>1502.0466694199999</v>
      </c>
      <c r="F1292">
        <v>264.83999999999997</v>
      </c>
      <c r="G1292">
        <v>1.53439269161069</v>
      </c>
      <c r="H1292">
        <v>-0.68277115923548504</v>
      </c>
      <c r="I1292">
        <v>0.65913841959393504</v>
      </c>
      <c r="J1292">
        <v>-1.1738427543266801</v>
      </c>
      <c r="K1292">
        <v>269.94973919708002</v>
      </c>
      <c r="L1292">
        <v>254.60469342617401</v>
      </c>
      <c r="M1292">
        <v>57.335343564974302</v>
      </c>
      <c r="N1292">
        <v>2.10705529196956</v>
      </c>
      <c r="O1292">
        <v>8.6240749131551304</v>
      </c>
      <c r="P1292">
        <v>29.645584491873802</v>
      </c>
      <c r="Q1292">
        <v>2.5420345253382999E-2</v>
      </c>
    </row>
    <row r="1293" spans="1:17" hidden="1" x14ac:dyDescent="0.3">
      <c r="A1293" t="s">
        <v>2749</v>
      </c>
      <c r="B1293" t="s">
        <v>2750</v>
      </c>
      <c r="C1293" t="s">
        <v>3150</v>
      </c>
      <c r="D1293" t="s">
        <v>202</v>
      </c>
      <c r="E1293">
        <v>1497.5035310507001</v>
      </c>
      <c r="F1293">
        <v>790.8</v>
      </c>
      <c r="G1293">
        <v>77.625503631984103</v>
      </c>
      <c r="H1293">
        <v>-3.0542272908760202</v>
      </c>
      <c r="I1293">
        <v>-36.689816201388801</v>
      </c>
      <c r="J1293">
        <v>3.3497345173305502</v>
      </c>
      <c r="K1293">
        <v>851.44028737600195</v>
      </c>
      <c r="L1293">
        <v>812.04848423419003</v>
      </c>
      <c r="M1293">
        <v>42.5683792015544</v>
      </c>
      <c r="N1293">
        <v>0.65522478530794503</v>
      </c>
      <c r="O1293">
        <v>61.918310571573102</v>
      </c>
      <c r="P1293">
        <v>108.105263157894</v>
      </c>
      <c r="Q1293">
        <v>0.109397155217693</v>
      </c>
    </row>
    <row r="1294" spans="1:17" hidden="1" x14ac:dyDescent="0.3">
      <c r="A1294" t="s">
        <v>2751</v>
      </c>
      <c r="B1294" t="s">
        <v>2752</v>
      </c>
      <c r="C1294" t="s">
        <v>3150</v>
      </c>
      <c r="D1294" t="s">
        <v>139</v>
      </c>
      <c r="E1294">
        <v>1494.63092792468</v>
      </c>
      <c r="F1294">
        <v>118.07</v>
      </c>
      <c r="G1294">
        <v>12.151712217419499</v>
      </c>
      <c r="H1294">
        <v>0.59747466483756595</v>
      </c>
      <c r="I1294">
        <v>12.777168058927201</v>
      </c>
      <c r="J1294">
        <v>8.6747251864402095</v>
      </c>
      <c r="K1294">
        <v>120.547708403397</v>
      </c>
      <c r="L1294">
        <v>116.006856732054</v>
      </c>
      <c r="M1294">
        <v>56.536554790373998</v>
      </c>
      <c r="N1294">
        <v>0.66504025804567102</v>
      </c>
      <c r="O1294">
        <v>27.847886846785801</v>
      </c>
      <c r="P1294">
        <v>48.890290037831001</v>
      </c>
      <c r="Q1294">
        <v>6.5830426957056001E-2</v>
      </c>
    </row>
    <row r="1295" spans="1:17" hidden="1" x14ac:dyDescent="0.3">
      <c r="A1295" t="s">
        <v>2753</v>
      </c>
      <c r="B1295" t="s">
        <v>2754</v>
      </c>
      <c r="C1295" t="s">
        <v>3150</v>
      </c>
      <c r="D1295" t="s">
        <v>191</v>
      </c>
      <c r="E1295">
        <v>1484.77063785993</v>
      </c>
      <c r="F1295">
        <v>2495</v>
      </c>
      <c r="G1295">
        <v>38.381432485482001</v>
      </c>
      <c r="H1295">
        <v>-2.2516104684461098</v>
      </c>
      <c r="I1295">
        <v>14.9928114100027</v>
      </c>
      <c r="J1295">
        <v>-0.71378232259506802</v>
      </c>
      <c r="K1295">
        <v>2584.1839028283998</v>
      </c>
      <c r="L1295">
        <v>2283.96661097071</v>
      </c>
      <c r="M1295">
        <v>45.611458701290303</v>
      </c>
      <c r="N1295">
        <v>0.48047328266297401</v>
      </c>
      <c r="O1295">
        <v>38.236472945891698</v>
      </c>
      <c r="P1295">
        <v>80.144404332129895</v>
      </c>
      <c r="Q1295">
        <v>0.11700953988292299</v>
      </c>
    </row>
    <row r="1296" spans="1:17" hidden="1" x14ac:dyDescent="0.3">
      <c r="A1296" t="s">
        <v>2755</v>
      </c>
      <c r="B1296" t="s">
        <v>2756</v>
      </c>
      <c r="C1296" t="s">
        <v>3150</v>
      </c>
      <c r="D1296" t="s">
        <v>502</v>
      </c>
      <c r="E1296">
        <v>1475.51769413892</v>
      </c>
      <c r="F1296">
        <v>143.57</v>
      </c>
      <c r="G1296">
        <v>31.089611392970401</v>
      </c>
      <c r="H1296">
        <v>-4.8916241605293997</v>
      </c>
      <c r="I1296">
        <v>-19.058655427261598</v>
      </c>
      <c r="J1296">
        <v>-14.987341061331</v>
      </c>
      <c r="K1296">
        <v>152.545419856791</v>
      </c>
      <c r="L1296">
        <v>142.212756473345</v>
      </c>
      <c r="M1296">
        <v>38.971061501169899</v>
      </c>
      <c r="N1296">
        <v>1.5615850525613399</v>
      </c>
      <c r="O1296">
        <v>27.463954865222501</v>
      </c>
      <c r="P1296">
        <v>67.819988310929205</v>
      </c>
      <c r="Q1296">
        <v>7.0560286398423003E-2</v>
      </c>
    </row>
    <row r="1297" spans="1:17" hidden="1" x14ac:dyDescent="0.3">
      <c r="A1297" t="s">
        <v>2757</v>
      </c>
      <c r="B1297" t="s">
        <v>2758</v>
      </c>
      <c r="C1297" t="s">
        <v>3150</v>
      </c>
      <c r="D1297" t="s">
        <v>40</v>
      </c>
      <c r="E1297">
        <v>1471.59538068506</v>
      </c>
      <c r="F1297">
        <v>45.6</v>
      </c>
      <c r="G1297">
        <v>-41.034199277871302</v>
      </c>
      <c r="H1297">
        <v>8.8419205413912003</v>
      </c>
      <c r="I1297">
        <v>-16.6816446778992</v>
      </c>
      <c r="J1297">
        <v>5.58661840960698</v>
      </c>
      <c r="K1297">
        <v>43.0189926662894</v>
      </c>
      <c r="L1297">
        <v>44.694323870429301</v>
      </c>
      <c r="M1297">
        <v>63.3547142852711</v>
      </c>
      <c r="N1297">
        <v>0.43175951923265798</v>
      </c>
      <c r="O1297">
        <v>74.100877192982395</v>
      </c>
      <c r="P1297">
        <v>25.9668508287292</v>
      </c>
      <c r="Q1297">
        <v>0.14506855961885001</v>
      </c>
    </row>
    <row r="1298" spans="1:17" hidden="1" x14ac:dyDescent="0.3">
      <c r="A1298" t="s">
        <v>2759</v>
      </c>
      <c r="B1298" t="s">
        <v>2760</v>
      </c>
      <c r="C1298" t="s">
        <v>3150</v>
      </c>
      <c r="D1298" t="s">
        <v>21</v>
      </c>
      <c r="E1298">
        <v>1458.4588588049901</v>
      </c>
      <c r="F1298">
        <v>393.9</v>
      </c>
      <c r="G1298">
        <v>23.509278982998101</v>
      </c>
      <c r="H1298">
        <v>4.6161085159407103</v>
      </c>
      <c r="I1298">
        <v>-2.5063012635003501</v>
      </c>
      <c r="J1298">
        <v>-2.66509522445129</v>
      </c>
      <c r="K1298">
        <v>394.62387856690401</v>
      </c>
      <c r="L1298">
        <v>359.41939343712801</v>
      </c>
      <c r="M1298">
        <v>50.763510450698398</v>
      </c>
      <c r="N1298">
        <v>0.42379640977682098</v>
      </c>
      <c r="O1298">
        <v>15.5115511551155</v>
      </c>
      <c r="P1298">
        <v>53.687085446742003</v>
      </c>
      <c r="Q1298">
        <v>7.6572720763099997E-4</v>
      </c>
    </row>
    <row r="1299" spans="1:17" hidden="1" x14ac:dyDescent="0.3">
      <c r="A1299" t="s">
        <v>2761</v>
      </c>
      <c r="B1299" t="s">
        <v>2762</v>
      </c>
      <c r="C1299" t="s">
        <v>3150</v>
      </c>
      <c r="D1299" t="s">
        <v>46</v>
      </c>
      <c r="E1299">
        <v>1446.5018024946501</v>
      </c>
      <c r="F1299">
        <v>374.35</v>
      </c>
      <c r="G1299">
        <v>-0.68244011239373803</v>
      </c>
      <c r="H1299">
        <v>-5.5048856986422402E-2</v>
      </c>
      <c r="I1299">
        <v>-4.1780634197709698</v>
      </c>
      <c r="J1299">
        <v>4.5298708379783204</v>
      </c>
      <c r="K1299">
        <v>383.245047045874</v>
      </c>
      <c r="L1299">
        <v>364.63773200321702</v>
      </c>
      <c r="M1299">
        <v>52.481287558007097</v>
      </c>
      <c r="N1299">
        <v>0.42326199682979398</v>
      </c>
      <c r="O1299">
        <v>32.883665019366802</v>
      </c>
      <c r="P1299">
        <v>62.654790354116898</v>
      </c>
      <c r="Q1299">
        <v>6.3318612970422003E-2</v>
      </c>
    </row>
    <row r="1300" spans="1:17" hidden="1" x14ac:dyDescent="0.3">
      <c r="A1300" t="s">
        <v>2763</v>
      </c>
      <c r="B1300" t="s">
        <v>2764</v>
      </c>
      <c r="C1300" t="s">
        <v>3150</v>
      </c>
      <c r="D1300" t="s">
        <v>21</v>
      </c>
      <c r="E1300">
        <v>1443.88599038708</v>
      </c>
      <c r="F1300">
        <v>962.1</v>
      </c>
      <c r="G1300">
        <v>18.0475303491184</v>
      </c>
      <c r="H1300">
        <v>-1.96680661733116</v>
      </c>
      <c r="I1300">
        <v>12.190548520193</v>
      </c>
      <c r="J1300">
        <v>-4.7737841236572001</v>
      </c>
      <c r="K1300">
        <v>1039.6823729713401</v>
      </c>
      <c r="L1300">
        <v>956.11684167640601</v>
      </c>
      <c r="M1300">
        <v>32.782418507553601</v>
      </c>
      <c r="N1300">
        <v>1.5349479639500401</v>
      </c>
      <c r="O1300">
        <v>30.121608980355401</v>
      </c>
      <c r="P1300">
        <v>55.8182848813669</v>
      </c>
      <c r="Q1300">
        <v>4.7397919959105E-2</v>
      </c>
    </row>
    <row r="1301" spans="1:17" hidden="1" x14ac:dyDescent="0.3">
      <c r="A1301" t="s">
        <v>2765</v>
      </c>
      <c r="B1301" t="s">
        <v>2766</v>
      </c>
      <c r="C1301" t="s">
        <v>3150</v>
      </c>
      <c r="D1301" t="s">
        <v>2767</v>
      </c>
      <c r="E1301">
        <v>1438.03434136388</v>
      </c>
      <c r="F1301">
        <v>18.63</v>
      </c>
      <c r="G1301">
        <v>110.85543282915199</v>
      </c>
      <c r="H1301">
        <v>21.8629431271304</v>
      </c>
      <c r="I1301">
        <v>94.323522087325799</v>
      </c>
      <c r="J1301">
        <v>3.1055901550075502</v>
      </c>
      <c r="K1301">
        <v>16.353267334013299</v>
      </c>
      <c r="L1301">
        <v>14.8718364440446</v>
      </c>
      <c r="M1301">
        <v>59.024266300429701</v>
      </c>
      <c r="N1301">
        <v>0.77693152015490996</v>
      </c>
      <c r="O1301">
        <v>3.0595813204508699</v>
      </c>
      <c r="P1301">
        <v>144.48818897637699</v>
      </c>
      <c r="Q1301">
        <v>0.235516160431642</v>
      </c>
    </row>
    <row r="1302" spans="1:17" hidden="1" x14ac:dyDescent="0.3">
      <c r="A1302" t="s">
        <v>2768</v>
      </c>
      <c r="B1302" t="s">
        <v>2769</v>
      </c>
      <c r="C1302" t="s">
        <v>3150</v>
      </c>
      <c r="D1302" t="s">
        <v>265</v>
      </c>
      <c r="E1302">
        <v>1437.91004445825</v>
      </c>
      <c r="F1302">
        <v>1143.2</v>
      </c>
      <c r="G1302">
        <v>22.996533820216701</v>
      </c>
      <c r="H1302">
        <v>49.657762569707003</v>
      </c>
      <c r="I1302">
        <v>43.468956772864999</v>
      </c>
      <c r="J1302">
        <v>25.20476705247</v>
      </c>
      <c r="M1302">
        <v>77.693300125919805</v>
      </c>
      <c r="O1302">
        <v>7.1553533939818097</v>
      </c>
      <c r="P1302">
        <v>67.624633431085002</v>
      </c>
    </row>
    <row r="1303" spans="1:17" hidden="1" x14ac:dyDescent="0.3">
      <c r="A1303" t="s">
        <v>2770</v>
      </c>
      <c r="B1303" t="s">
        <v>2771</v>
      </c>
      <c r="C1303" t="s">
        <v>3150</v>
      </c>
      <c r="D1303" t="s">
        <v>51</v>
      </c>
      <c r="E1303">
        <v>1436.9950402433101</v>
      </c>
      <c r="F1303">
        <v>549.54999999999995</v>
      </c>
      <c r="G1303">
        <v>5.9805125276105704</v>
      </c>
      <c r="H1303">
        <v>33.389816913215199</v>
      </c>
      <c r="I1303">
        <v>42.509001962946499</v>
      </c>
      <c r="J1303">
        <v>14.224786820889401</v>
      </c>
      <c r="K1303">
        <v>441.31070060747498</v>
      </c>
      <c r="L1303">
        <v>386.82816120257598</v>
      </c>
      <c r="M1303">
        <v>70.764975035639196</v>
      </c>
      <c r="N1303">
        <v>1.75664896453405</v>
      </c>
      <c r="O1303">
        <v>2.6294240742425798</v>
      </c>
      <c r="P1303">
        <v>100.858918128654</v>
      </c>
      <c r="Q1303">
        <v>0.112226430030838</v>
      </c>
    </row>
    <row r="1304" spans="1:17" hidden="1" x14ac:dyDescent="0.3">
      <c r="A1304" t="s">
        <v>2772</v>
      </c>
      <c r="B1304" t="s">
        <v>2773</v>
      </c>
      <c r="C1304" t="s">
        <v>3150</v>
      </c>
      <c r="D1304" t="s">
        <v>136</v>
      </c>
      <c r="E1304">
        <v>1436.7566081252301</v>
      </c>
      <c r="F1304">
        <v>164.44</v>
      </c>
      <c r="G1304">
        <v>28.172621813007598</v>
      </c>
      <c r="H1304">
        <v>-0.72025138726157401</v>
      </c>
      <c r="I1304">
        <v>-14.797689099030601</v>
      </c>
      <c r="J1304">
        <v>12.3371633018078</v>
      </c>
      <c r="K1304">
        <v>159.89234780716001</v>
      </c>
      <c r="L1304">
        <v>164.32431846624999</v>
      </c>
      <c r="M1304">
        <v>49.674415536659197</v>
      </c>
      <c r="N1304">
        <v>0.65361157276012405</v>
      </c>
      <c r="O1304">
        <v>62.703721722208698</v>
      </c>
      <c r="P1304">
        <v>62.811881188118797</v>
      </c>
      <c r="Q1304">
        <v>7.4644600227403005E-2</v>
      </c>
    </row>
    <row r="1305" spans="1:17" hidden="1" x14ac:dyDescent="0.3">
      <c r="A1305" t="s">
        <v>2774</v>
      </c>
      <c r="B1305" t="s">
        <v>2775</v>
      </c>
      <c r="C1305" t="s">
        <v>3150</v>
      </c>
      <c r="D1305" t="s">
        <v>438</v>
      </c>
      <c r="E1305">
        <v>1432.9580761265199</v>
      </c>
      <c r="F1305">
        <v>100.1</v>
      </c>
      <c r="G1305">
        <v>-58.161631376262299</v>
      </c>
      <c r="H1305">
        <v>-8.6966834312268997</v>
      </c>
      <c r="I1305">
        <v>-16.269437535638701</v>
      </c>
      <c r="J1305">
        <v>1.4939059074549999E-2</v>
      </c>
      <c r="K1305">
        <v>103.244898008516</v>
      </c>
      <c r="L1305">
        <v>109.001715212829</v>
      </c>
      <c r="M1305">
        <v>45.025869962035799</v>
      </c>
      <c r="N1305">
        <v>0.46761273972249601</v>
      </c>
      <c r="O1305">
        <v>48.8511488511488</v>
      </c>
      <c r="P1305">
        <v>11.2222222222222</v>
      </c>
      <c r="Q1305">
        <v>-5.9714512724024997E-2</v>
      </c>
    </row>
    <row r="1306" spans="1:17" hidden="1" x14ac:dyDescent="0.3">
      <c r="A1306" t="s">
        <v>2776</v>
      </c>
      <c r="B1306" t="s">
        <v>2777</v>
      </c>
      <c r="C1306" t="s">
        <v>3150</v>
      </c>
      <c r="D1306" t="s">
        <v>397</v>
      </c>
      <c r="E1306">
        <v>1432.7072535260399</v>
      </c>
      <c r="F1306">
        <v>189.95</v>
      </c>
      <c r="G1306">
        <v>15.9653229390421</v>
      </c>
      <c r="H1306">
        <v>35.574505103490097</v>
      </c>
      <c r="I1306">
        <v>44.320231112305201</v>
      </c>
      <c r="J1306">
        <v>-12.749037804098</v>
      </c>
      <c r="K1306">
        <v>170.20883094378999</v>
      </c>
      <c r="L1306">
        <v>137.10129794984101</v>
      </c>
      <c r="M1306">
        <v>34.634204014870697</v>
      </c>
      <c r="N1306">
        <v>0.35032553326475602</v>
      </c>
      <c r="O1306">
        <v>46.564885496183201</v>
      </c>
      <c r="P1306">
        <v>94.7206560738083</v>
      </c>
      <c r="Q1306">
        <v>2.8175956477344999E-2</v>
      </c>
    </row>
    <row r="1307" spans="1:17" hidden="1" x14ac:dyDescent="0.3">
      <c r="A1307" t="s">
        <v>2778</v>
      </c>
      <c r="B1307" t="s">
        <v>2779</v>
      </c>
      <c r="C1307" t="s">
        <v>3150</v>
      </c>
      <c r="D1307" t="s">
        <v>139</v>
      </c>
      <c r="E1307">
        <v>1431.8382536878901</v>
      </c>
      <c r="F1307">
        <v>355.35</v>
      </c>
      <c r="G1307">
        <v>80.915804556190395</v>
      </c>
      <c r="H1307">
        <v>-13.012360313046299</v>
      </c>
      <c r="I1307">
        <v>-10.5870378352208</v>
      </c>
      <c r="J1307">
        <v>-3.7102748792591398</v>
      </c>
      <c r="K1307">
        <v>357.473147974342</v>
      </c>
      <c r="L1307">
        <v>331.09314935937402</v>
      </c>
      <c r="M1307">
        <v>40.777549136968702</v>
      </c>
      <c r="N1307">
        <v>0.654162071248507</v>
      </c>
      <c r="O1307">
        <v>22.400450260306702</v>
      </c>
      <c r="P1307">
        <v>110.017730496453</v>
      </c>
      <c r="Q1307">
        <v>6.9283549106308004E-2</v>
      </c>
    </row>
    <row r="1308" spans="1:17" hidden="1" x14ac:dyDescent="0.3">
      <c r="A1308" t="s">
        <v>2780</v>
      </c>
      <c r="B1308" t="s">
        <v>2781</v>
      </c>
      <c r="C1308" t="s">
        <v>3150</v>
      </c>
      <c r="D1308" t="s">
        <v>766</v>
      </c>
      <c r="E1308">
        <v>1420.4630379412499</v>
      </c>
      <c r="F1308">
        <v>17.489999999999998</v>
      </c>
      <c r="G1308">
        <v>-16.411773648580699</v>
      </c>
      <c r="H1308">
        <v>-39.558489585957901</v>
      </c>
      <c r="I1308">
        <v>-66.874598534927998</v>
      </c>
      <c r="J1308">
        <v>4.3318247295947101</v>
      </c>
      <c r="K1308">
        <v>25.402281133409499</v>
      </c>
      <c r="L1308">
        <v>29.9433249740758</v>
      </c>
      <c r="M1308">
        <v>24.947284869109598</v>
      </c>
      <c r="N1308">
        <v>0.72386186736955105</v>
      </c>
      <c r="O1308">
        <v>158.71926815322999</v>
      </c>
      <c r="P1308">
        <v>22.0516399162595</v>
      </c>
      <c r="Q1308">
        <v>0.104831690181848</v>
      </c>
    </row>
    <row r="1309" spans="1:17" hidden="1" x14ac:dyDescent="0.3">
      <c r="A1309" t="s">
        <v>2782</v>
      </c>
      <c r="B1309" t="s">
        <v>2783</v>
      </c>
      <c r="C1309" t="s">
        <v>3150</v>
      </c>
      <c r="D1309" t="s">
        <v>284</v>
      </c>
      <c r="E1309">
        <v>1416.7022904192399</v>
      </c>
      <c r="F1309">
        <v>106.44</v>
      </c>
      <c r="G1309">
        <v>-28.000115098730301</v>
      </c>
      <c r="H1309">
        <v>-2.0590928704264901</v>
      </c>
      <c r="I1309">
        <v>-8.4121528129567995</v>
      </c>
      <c r="J1309">
        <v>6.19450752585269</v>
      </c>
      <c r="K1309">
        <v>106.40368573424</v>
      </c>
      <c r="L1309">
        <v>109.9378172008</v>
      </c>
      <c r="M1309">
        <v>51.082908307312998</v>
      </c>
      <c r="N1309">
        <v>0.61896185323453601</v>
      </c>
      <c r="O1309">
        <v>21.1856444945509</v>
      </c>
      <c r="P1309">
        <v>15.695652173913</v>
      </c>
      <c r="Q1309">
        <v>-5.2587597059503E-2</v>
      </c>
    </row>
    <row r="1310" spans="1:17" hidden="1" x14ac:dyDescent="0.3">
      <c r="A1310" t="s">
        <v>2784</v>
      </c>
      <c r="B1310" t="s">
        <v>2785</v>
      </c>
      <c r="C1310" t="s">
        <v>3150</v>
      </c>
      <c r="D1310" t="s">
        <v>86</v>
      </c>
      <c r="E1310">
        <v>1416.6238057088401</v>
      </c>
      <c r="F1310">
        <v>123.35</v>
      </c>
      <c r="G1310">
        <v>133.89887558596999</v>
      </c>
      <c r="H1310">
        <v>-17.9051271383595</v>
      </c>
      <c r="I1310">
        <v>89.526430370151303</v>
      </c>
      <c r="J1310">
        <v>3.1850850678486902</v>
      </c>
      <c r="K1310">
        <v>119.50730445346299</v>
      </c>
      <c r="L1310">
        <v>85.870585365449102</v>
      </c>
      <c r="M1310">
        <v>45.209051606212498</v>
      </c>
      <c r="N1310">
        <v>0.120863717486776</v>
      </c>
      <c r="O1310">
        <v>27.5719497365221</v>
      </c>
      <c r="P1310">
        <v>194.74313022700099</v>
      </c>
      <c r="Q1310">
        <v>0.134576075270601</v>
      </c>
    </row>
    <row r="1311" spans="1:17" hidden="1" x14ac:dyDescent="0.3">
      <c r="A1311" t="s">
        <v>2786</v>
      </c>
      <c r="B1311" t="s">
        <v>2787</v>
      </c>
      <c r="C1311" t="s">
        <v>3150</v>
      </c>
      <c r="D1311" t="s">
        <v>218</v>
      </c>
      <c r="E1311">
        <v>1411.07063349703</v>
      </c>
      <c r="F1311">
        <v>519.25</v>
      </c>
      <c r="G1311">
        <v>89.041671877460004</v>
      </c>
      <c r="H1311">
        <v>-1.4166744543910299</v>
      </c>
      <c r="I1311">
        <v>19.453214345476599</v>
      </c>
      <c r="J1311">
        <v>5.6164824313469603</v>
      </c>
      <c r="K1311">
        <v>485.72498123855701</v>
      </c>
      <c r="L1311">
        <v>420.89659914262597</v>
      </c>
      <c r="M1311">
        <v>53.584116002522997</v>
      </c>
      <c r="N1311">
        <v>0.33972045123421601</v>
      </c>
      <c r="O1311">
        <v>19.720751083293202</v>
      </c>
      <c r="P1311">
        <v>121.854304635761</v>
      </c>
      <c r="Q1311">
        <v>0.13122194818078001</v>
      </c>
    </row>
    <row r="1312" spans="1:17" hidden="1" x14ac:dyDescent="0.3">
      <c r="A1312" t="s">
        <v>2788</v>
      </c>
      <c r="B1312" t="s">
        <v>2789</v>
      </c>
      <c r="C1312" t="s">
        <v>3150</v>
      </c>
      <c r="D1312" t="s">
        <v>733</v>
      </c>
      <c r="E1312">
        <v>1408.5525867409201</v>
      </c>
      <c r="F1312">
        <v>65.489999999999995</v>
      </c>
      <c r="G1312">
        <v>74.451319168469496</v>
      </c>
      <c r="H1312">
        <v>-5.5803625300184203</v>
      </c>
      <c r="I1312">
        <v>12.646839550325399</v>
      </c>
      <c r="J1312">
        <v>3.8418082430587002</v>
      </c>
      <c r="K1312">
        <v>66.479012111276106</v>
      </c>
      <c r="L1312">
        <v>60.330995359057198</v>
      </c>
      <c r="M1312">
        <v>48.351703944204402</v>
      </c>
      <c r="N1312">
        <v>0.384327308921733</v>
      </c>
      <c r="O1312">
        <v>18.3386776607115</v>
      </c>
      <c r="P1312">
        <v>106.59305993690801</v>
      </c>
      <c r="Q1312">
        <v>0.18663622743689001</v>
      </c>
    </row>
    <row r="1313" spans="1:17" hidden="1" x14ac:dyDescent="0.3">
      <c r="A1313" t="s">
        <v>2790</v>
      </c>
      <c r="B1313" t="s">
        <v>2791</v>
      </c>
      <c r="C1313" t="s">
        <v>3150</v>
      </c>
      <c r="D1313" t="s">
        <v>247</v>
      </c>
      <c r="E1313">
        <v>1403.7227980293601</v>
      </c>
      <c r="F1313">
        <v>173.64</v>
      </c>
      <c r="G1313">
        <v>-41.473531181426303</v>
      </c>
      <c r="H1313">
        <v>-0.76766511513466595</v>
      </c>
      <c r="I1313">
        <v>-5.4971464779844696</v>
      </c>
      <c r="J1313">
        <v>6.1594645158499803</v>
      </c>
      <c r="K1313">
        <v>174.81313680401701</v>
      </c>
      <c r="M1313">
        <v>53.943368348714003</v>
      </c>
      <c r="N1313">
        <v>0.37421926444312598</v>
      </c>
      <c r="O1313">
        <v>26.641326883206599</v>
      </c>
      <c r="P1313">
        <v>34.918414918414904</v>
      </c>
    </row>
    <row r="1314" spans="1:17" hidden="1" x14ac:dyDescent="0.3">
      <c r="A1314" t="s">
        <v>2792</v>
      </c>
      <c r="B1314" t="s">
        <v>2793</v>
      </c>
      <c r="C1314" t="s">
        <v>3150</v>
      </c>
      <c r="D1314" t="s">
        <v>128</v>
      </c>
      <c r="E1314">
        <v>1394.92928311435</v>
      </c>
      <c r="F1314">
        <v>24.72</v>
      </c>
      <c r="G1314">
        <v>-25.841960686423199</v>
      </c>
      <c r="H1314">
        <v>4.0760311584281501</v>
      </c>
      <c r="I1314">
        <v>-28.4142980643534</v>
      </c>
      <c r="J1314">
        <v>6.0407815719282496</v>
      </c>
      <c r="K1314">
        <v>25.256238110174198</v>
      </c>
      <c r="L1314">
        <v>27.206897687610098</v>
      </c>
      <c r="M1314">
        <v>47.489027651639901</v>
      </c>
      <c r="N1314">
        <v>1.00784994945155</v>
      </c>
      <c r="O1314">
        <v>59.3851132686084</v>
      </c>
      <c r="P1314">
        <v>20.585365853658502</v>
      </c>
      <c r="Q1314">
        <v>0.19425475584740801</v>
      </c>
    </row>
    <row r="1315" spans="1:17" hidden="1" x14ac:dyDescent="0.3">
      <c r="A1315" t="s">
        <v>2794</v>
      </c>
      <c r="B1315" t="s">
        <v>2795</v>
      </c>
      <c r="C1315" t="s">
        <v>3150</v>
      </c>
      <c r="D1315" t="s">
        <v>2796</v>
      </c>
      <c r="E1315">
        <v>1394.1641057915699</v>
      </c>
      <c r="F1315">
        <v>40.479999999999997</v>
      </c>
      <c r="G1315">
        <v>-15.5462765725573</v>
      </c>
      <c r="H1315">
        <v>2.1222393275862399</v>
      </c>
      <c r="I1315">
        <v>27.4150352689798</v>
      </c>
      <c r="J1315">
        <v>9.7207176656574603</v>
      </c>
      <c r="K1315">
        <v>36.6547658343612</v>
      </c>
      <c r="L1315">
        <v>34.7049593002953</v>
      </c>
      <c r="M1315">
        <v>61.116544518876303</v>
      </c>
      <c r="N1315">
        <v>0.791584090929628</v>
      </c>
      <c r="O1315">
        <v>28.4584980237154</v>
      </c>
      <c r="P1315">
        <v>55.692307692307601</v>
      </c>
      <c r="Q1315">
        <v>0.15870086175276599</v>
      </c>
    </row>
    <row r="1316" spans="1:17" hidden="1" x14ac:dyDescent="0.3">
      <c r="A1316" t="s">
        <v>2797</v>
      </c>
      <c r="B1316" t="s">
        <v>2798</v>
      </c>
      <c r="C1316" t="s">
        <v>3150</v>
      </c>
      <c r="D1316" t="s">
        <v>67</v>
      </c>
      <c r="E1316">
        <v>1393.5464549999999</v>
      </c>
      <c r="F1316">
        <v>122</v>
      </c>
      <c r="G1316">
        <v>2.0039513324920701</v>
      </c>
      <c r="H1316">
        <v>-1.56009195253015</v>
      </c>
      <c r="I1316">
        <v>16.717954481471299</v>
      </c>
      <c r="J1316">
        <v>-0.64061271755476201</v>
      </c>
      <c r="K1316">
        <v>124.54893299862501</v>
      </c>
      <c r="L1316">
        <v>110.08567051447</v>
      </c>
      <c r="M1316">
        <v>39.148430988347101</v>
      </c>
      <c r="N1316">
        <v>0.43336297893547598</v>
      </c>
      <c r="O1316">
        <v>24.180327868852402</v>
      </c>
      <c r="P1316">
        <v>46.282973621103103</v>
      </c>
    </row>
    <row r="1317" spans="1:17" hidden="1" x14ac:dyDescent="0.3">
      <c r="A1317" t="s">
        <v>2799</v>
      </c>
      <c r="B1317" t="s">
        <v>2800</v>
      </c>
      <c r="C1317" t="s">
        <v>3150</v>
      </c>
      <c r="D1317" t="s">
        <v>502</v>
      </c>
      <c r="E1317">
        <v>1390.5345082722099</v>
      </c>
      <c r="F1317">
        <v>410.35</v>
      </c>
      <c r="G1317">
        <v>93.341533567679903</v>
      </c>
      <c r="H1317">
        <v>-0.84664738220022695</v>
      </c>
      <c r="I1317">
        <v>45.056529970597303</v>
      </c>
      <c r="J1317">
        <v>4.7393469720232098</v>
      </c>
      <c r="K1317">
        <v>387.19171799857202</v>
      </c>
      <c r="L1317">
        <v>316.11411839096502</v>
      </c>
      <c r="M1317">
        <v>53.962760807479199</v>
      </c>
      <c r="N1317">
        <v>0.52160909152832702</v>
      </c>
      <c r="O1317">
        <v>10.844401120994201</v>
      </c>
      <c r="P1317">
        <v>125.71507150715</v>
      </c>
      <c r="Q1317">
        <v>8.2625194868071003E-2</v>
      </c>
    </row>
    <row r="1318" spans="1:17" hidden="1" x14ac:dyDescent="0.3">
      <c r="A1318" t="s">
        <v>2801</v>
      </c>
      <c r="B1318" t="s">
        <v>2802</v>
      </c>
      <c r="C1318" t="s">
        <v>3150</v>
      </c>
      <c r="D1318" t="s">
        <v>2767</v>
      </c>
      <c r="E1318">
        <v>1389.34785374239</v>
      </c>
      <c r="F1318">
        <v>1391.15</v>
      </c>
      <c r="G1318">
        <v>425.48053420479999</v>
      </c>
      <c r="H1318">
        <v>-6.1810046995138901</v>
      </c>
      <c r="I1318">
        <v>73.350193127221601</v>
      </c>
      <c r="J1318">
        <v>4.2242352996098704</v>
      </c>
      <c r="K1318">
        <v>1402.51410447995</v>
      </c>
      <c r="L1318">
        <v>1046.1559625659299</v>
      </c>
      <c r="M1318">
        <v>45.878918278260201</v>
      </c>
      <c r="N1318">
        <v>1.09173977348704</v>
      </c>
      <c r="O1318">
        <v>30.0686482406641</v>
      </c>
      <c r="P1318">
        <v>481.09857978279001</v>
      </c>
    </row>
    <row r="1319" spans="1:17" hidden="1" x14ac:dyDescent="0.3">
      <c r="A1319" t="s">
        <v>2803</v>
      </c>
      <c r="B1319" t="s">
        <v>2804</v>
      </c>
      <c r="C1319" t="s">
        <v>3150</v>
      </c>
      <c r="D1319" t="s">
        <v>51</v>
      </c>
      <c r="E1319">
        <v>1385.16857999333</v>
      </c>
      <c r="F1319">
        <v>293.7</v>
      </c>
      <c r="G1319">
        <v>4.3661965134172904</v>
      </c>
      <c r="H1319">
        <v>-8.3440119798712402</v>
      </c>
      <c r="I1319">
        <v>8.4082857130296098</v>
      </c>
      <c r="J1319">
        <v>2.2077124152170202</v>
      </c>
      <c r="K1319">
        <v>300.85016864577699</v>
      </c>
      <c r="L1319">
        <v>272.88944896216299</v>
      </c>
      <c r="M1319">
        <v>43.820960341680497</v>
      </c>
      <c r="N1319">
        <v>0.57859162848885204</v>
      </c>
      <c r="O1319">
        <v>25.876744977868501</v>
      </c>
      <c r="P1319">
        <v>48.295884877556098</v>
      </c>
      <c r="Q1319">
        <v>2.7031595603623001E-2</v>
      </c>
    </row>
    <row r="1320" spans="1:17" hidden="1" x14ac:dyDescent="0.3">
      <c r="A1320" t="s">
        <v>2805</v>
      </c>
      <c r="B1320" t="s">
        <v>2806</v>
      </c>
      <c r="C1320" t="s">
        <v>3150</v>
      </c>
      <c r="E1320">
        <v>1384.57965653054</v>
      </c>
      <c r="F1320">
        <v>326.05</v>
      </c>
      <c r="G1320">
        <v>1083.64064278827</v>
      </c>
      <c r="H1320">
        <v>-12.4459891408824</v>
      </c>
      <c r="I1320">
        <v>87.138418353557</v>
      </c>
      <c r="J1320">
        <v>2.7148638856101202</v>
      </c>
      <c r="K1320">
        <v>353.78358232126499</v>
      </c>
      <c r="L1320">
        <v>273.00455699936703</v>
      </c>
      <c r="M1320">
        <v>38.236921654497998</v>
      </c>
      <c r="N1320">
        <v>0.609094363083724</v>
      </c>
      <c r="O1320">
        <v>51.7558656647753</v>
      </c>
      <c r="P1320">
        <v>1267.0859538784</v>
      </c>
      <c r="Q1320">
        <v>0.20187109597975</v>
      </c>
    </row>
    <row r="1321" spans="1:17" hidden="1" x14ac:dyDescent="0.3">
      <c r="A1321" t="s">
        <v>2807</v>
      </c>
      <c r="B1321" t="s">
        <v>2808</v>
      </c>
      <c r="C1321" t="s">
        <v>3150</v>
      </c>
      <c r="D1321" t="s">
        <v>158</v>
      </c>
      <c r="E1321">
        <v>1383.47487549016</v>
      </c>
      <c r="F1321">
        <v>1126.4000000000001</v>
      </c>
      <c r="G1321">
        <v>-38.721423188502797</v>
      </c>
      <c r="H1321">
        <v>-5.2158045779422704</v>
      </c>
      <c r="I1321">
        <v>-11.601407869777701</v>
      </c>
      <c r="J1321">
        <v>-0.181995197581719</v>
      </c>
      <c r="K1321">
        <v>1182.78603945794</v>
      </c>
      <c r="L1321">
        <v>1179.56259992846</v>
      </c>
      <c r="M1321">
        <v>37.731731685928899</v>
      </c>
      <c r="N1321">
        <v>0.87204680237421694</v>
      </c>
      <c r="O1321">
        <v>39.825994318181799</v>
      </c>
      <c r="P1321">
        <v>25.176418291937502</v>
      </c>
      <c r="Q1321">
        <v>-4.2731055128750001E-2</v>
      </c>
    </row>
    <row r="1322" spans="1:17" hidden="1" x14ac:dyDescent="0.3">
      <c r="A1322" t="s">
        <v>2809</v>
      </c>
      <c r="B1322" t="s">
        <v>2810</v>
      </c>
      <c r="C1322" t="s">
        <v>3150</v>
      </c>
      <c r="D1322" t="s">
        <v>117</v>
      </c>
      <c r="E1322">
        <v>1376.3177053091199</v>
      </c>
      <c r="F1322">
        <v>62.02</v>
      </c>
      <c r="G1322">
        <v>38.684903815032598</v>
      </c>
      <c r="H1322">
        <v>-2.57363721488138</v>
      </c>
      <c r="I1322">
        <v>-6.7546912406328801</v>
      </c>
      <c r="J1322">
        <v>5.5418251525693796</v>
      </c>
      <c r="K1322">
        <v>64.567689794751004</v>
      </c>
      <c r="L1322">
        <v>62.227700771803001</v>
      </c>
      <c r="M1322">
        <v>49.568092673770302</v>
      </c>
      <c r="N1322">
        <v>0.35159454915366201</v>
      </c>
      <c r="O1322">
        <v>38.6649467913576</v>
      </c>
      <c r="P1322">
        <v>68.0758807588076</v>
      </c>
      <c r="Q1322">
        <v>5.3473922394341997E-2</v>
      </c>
    </row>
    <row r="1323" spans="1:17" hidden="1" x14ac:dyDescent="0.3">
      <c r="A1323" t="s">
        <v>2811</v>
      </c>
      <c r="B1323" t="s">
        <v>2812</v>
      </c>
      <c r="C1323" t="s">
        <v>3150</v>
      </c>
      <c r="D1323" t="s">
        <v>117</v>
      </c>
      <c r="E1323">
        <v>1375.7696670502</v>
      </c>
      <c r="F1323">
        <v>11.74</v>
      </c>
      <c r="G1323">
        <v>6.1807075544267702</v>
      </c>
      <c r="H1323">
        <v>-5.0061527567145303</v>
      </c>
      <c r="I1323">
        <v>-24.842241726325199</v>
      </c>
      <c r="J1323">
        <v>1.9868272823469</v>
      </c>
      <c r="K1323">
        <v>12.363799724539</v>
      </c>
      <c r="L1323">
        <v>13.0484383621957</v>
      </c>
      <c r="M1323">
        <v>39.194109023595701</v>
      </c>
      <c r="N1323">
        <v>0.507702789365584</v>
      </c>
      <c r="O1323">
        <v>56.729131175468403</v>
      </c>
      <c r="P1323">
        <v>43.170731707317003</v>
      </c>
      <c r="Q1323">
        <v>3.1311584576006003E-2</v>
      </c>
    </row>
    <row r="1324" spans="1:17" hidden="1" x14ac:dyDescent="0.3">
      <c r="A1324" t="s">
        <v>2813</v>
      </c>
      <c r="B1324" t="s">
        <v>2814</v>
      </c>
      <c r="C1324" t="s">
        <v>3150</v>
      </c>
      <c r="D1324" t="s">
        <v>70</v>
      </c>
      <c r="E1324">
        <v>1363.7397588962899</v>
      </c>
      <c r="F1324">
        <v>907.3</v>
      </c>
      <c r="G1324">
        <v>73.721150926083993</v>
      </c>
      <c r="H1324">
        <v>11.36845404332</v>
      </c>
      <c r="I1324">
        <v>37.059823200884303</v>
      </c>
      <c r="J1324">
        <v>13.560495084944201</v>
      </c>
      <c r="K1324">
        <v>855.16588700551802</v>
      </c>
      <c r="L1324">
        <v>720.72818960727795</v>
      </c>
      <c r="M1324">
        <v>68.857862057801498</v>
      </c>
      <c r="N1324">
        <v>0.25576246923982898</v>
      </c>
      <c r="O1324">
        <v>18.8416179874352</v>
      </c>
      <c r="P1324">
        <v>124.829636971874</v>
      </c>
      <c r="Q1324">
        <v>0.16353177088172799</v>
      </c>
    </row>
    <row r="1325" spans="1:17" hidden="1" x14ac:dyDescent="0.3">
      <c r="A1325" t="s">
        <v>2815</v>
      </c>
      <c r="B1325" t="s">
        <v>2816</v>
      </c>
      <c r="C1325" t="s">
        <v>3150</v>
      </c>
      <c r="D1325" t="s">
        <v>21</v>
      </c>
      <c r="E1325">
        <v>1363.0507142265301</v>
      </c>
      <c r="F1325">
        <v>144.21</v>
      </c>
      <c r="G1325">
        <v>53.063892918968001</v>
      </c>
      <c r="H1325">
        <v>7.1619859497439897</v>
      </c>
      <c r="I1325">
        <v>35.7603904602367</v>
      </c>
      <c r="J1325">
        <v>1.8364066113281201</v>
      </c>
      <c r="K1325">
        <v>142.74432216424901</v>
      </c>
      <c r="L1325">
        <v>124.723446927475</v>
      </c>
      <c r="M1325">
        <v>49.7892756434956</v>
      </c>
      <c r="N1325">
        <v>0.80139591224321305</v>
      </c>
      <c r="O1325">
        <v>27.799736495388601</v>
      </c>
      <c r="P1325">
        <v>81.510383889238497</v>
      </c>
      <c r="Q1325">
        <v>0.10159888414226199</v>
      </c>
    </row>
    <row r="1326" spans="1:17" hidden="1" x14ac:dyDescent="0.3">
      <c r="A1326" t="s">
        <v>2817</v>
      </c>
      <c r="B1326" t="s">
        <v>2818</v>
      </c>
      <c r="C1326" t="s">
        <v>3150</v>
      </c>
      <c r="D1326" t="s">
        <v>51</v>
      </c>
      <c r="E1326">
        <v>1361.3132167987101</v>
      </c>
      <c r="F1326">
        <v>671.45</v>
      </c>
      <c r="G1326">
        <v>7.7242865625838597</v>
      </c>
      <c r="H1326">
        <v>6.60143339427895</v>
      </c>
      <c r="I1326">
        <v>5.4538563900925796</v>
      </c>
      <c r="J1326">
        <v>2.7707347357291998</v>
      </c>
      <c r="K1326">
        <v>680.918111991096</v>
      </c>
      <c r="L1326">
        <v>639.42791205262995</v>
      </c>
      <c r="M1326">
        <v>61.547856010160302</v>
      </c>
      <c r="N1326">
        <v>0.29880366492930199</v>
      </c>
      <c r="O1326">
        <v>20.909970958373599</v>
      </c>
      <c r="P1326">
        <v>40.972076422422802</v>
      </c>
      <c r="Q1326">
        <v>7.1130042417119996E-2</v>
      </c>
    </row>
    <row r="1327" spans="1:17" hidden="1" x14ac:dyDescent="0.3">
      <c r="A1327" t="s">
        <v>2819</v>
      </c>
      <c r="B1327" t="s">
        <v>2820</v>
      </c>
      <c r="C1327" t="s">
        <v>3150</v>
      </c>
      <c r="D1327" t="s">
        <v>284</v>
      </c>
      <c r="E1327">
        <v>1360.47862982735</v>
      </c>
      <c r="F1327">
        <v>147.88999999999999</v>
      </c>
      <c r="G1327">
        <v>34.2583190268818</v>
      </c>
      <c r="H1327">
        <v>1.6072414860261599</v>
      </c>
      <c r="I1327">
        <v>10.793701935646499</v>
      </c>
      <c r="J1327">
        <v>1.8952853179320901</v>
      </c>
      <c r="K1327">
        <v>146.17032076183901</v>
      </c>
      <c r="L1327">
        <v>127.65450986634301</v>
      </c>
      <c r="M1327">
        <v>52.3373189333524</v>
      </c>
      <c r="N1327">
        <v>0.30759651488409301</v>
      </c>
      <c r="O1327">
        <v>20.359726823990801</v>
      </c>
      <c r="P1327">
        <v>80.573870573870494</v>
      </c>
      <c r="Q1327">
        <v>7.6492220188760004E-3</v>
      </c>
    </row>
    <row r="1328" spans="1:17" hidden="1" x14ac:dyDescent="0.3">
      <c r="A1328" t="s">
        <v>2821</v>
      </c>
      <c r="B1328" t="s">
        <v>2822</v>
      </c>
      <c r="C1328" t="s">
        <v>3150</v>
      </c>
      <c r="D1328" t="s">
        <v>244</v>
      </c>
      <c r="E1328">
        <v>1355.5673359541199</v>
      </c>
      <c r="F1328">
        <v>873.45</v>
      </c>
      <c r="G1328">
        <v>9.7665536458796893</v>
      </c>
      <c r="H1328">
        <v>27.682495648547999</v>
      </c>
      <c r="I1328">
        <v>64.167205621150202</v>
      </c>
      <c r="J1328">
        <v>7.1577498718144001</v>
      </c>
      <c r="K1328">
        <v>770.91812442954495</v>
      </c>
      <c r="L1328">
        <v>682.21028324297401</v>
      </c>
      <c r="M1328">
        <v>61.446778458152799</v>
      </c>
      <c r="N1328">
        <v>0.67800863714887405</v>
      </c>
      <c r="O1328">
        <v>9.90325719846585</v>
      </c>
      <c r="P1328">
        <v>101.23257689206299</v>
      </c>
      <c r="Q1328">
        <v>0.20546306906185899</v>
      </c>
    </row>
    <row r="1329" spans="1:17" hidden="1" x14ac:dyDescent="0.3">
      <c r="A1329" t="s">
        <v>2823</v>
      </c>
      <c r="B1329" t="s">
        <v>2824</v>
      </c>
      <c r="C1329" t="s">
        <v>3150</v>
      </c>
      <c r="D1329" t="s">
        <v>178</v>
      </c>
      <c r="E1329">
        <v>1355.4389209922799</v>
      </c>
      <c r="F1329">
        <v>235.85</v>
      </c>
      <c r="G1329">
        <v>38.100828278772802</v>
      </c>
      <c r="H1329">
        <v>46.857301776600998</v>
      </c>
      <c r="I1329">
        <v>52.380007020392299</v>
      </c>
      <c r="J1329">
        <v>14.364636005098401</v>
      </c>
      <c r="K1329">
        <v>187.23078500266999</v>
      </c>
      <c r="L1329">
        <v>152.056928080652</v>
      </c>
      <c r="M1329">
        <v>64.678404786376007</v>
      </c>
      <c r="N1329">
        <v>0.78652824471453897</v>
      </c>
      <c r="O1329">
        <v>10.027559889760401</v>
      </c>
      <c r="P1329">
        <v>111.714542190305</v>
      </c>
      <c r="Q1329">
        <v>0.16555715887740299</v>
      </c>
    </row>
    <row r="1330" spans="1:17" hidden="1" x14ac:dyDescent="0.3">
      <c r="A1330" t="s">
        <v>2825</v>
      </c>
      <c r="B1330" t="s">
        <v>2826</v>
      </c>
      <c r="C1330" t="s">
        <v>3150</v>
      </c>
      <c r="D1330" t="s">
        <v>117</v>
      </c>
      <c r="E1330">
        <v>1355.4030557107701</v>
      </c>
      <c r="F1330">
        <v>492.25</v>
      </c>
      <c r="G1330">
        <v>45.275734456423002</v>
      </c>
      <c r="H1330">
        <v>-13.821102856300801</v>
      </c>
      <c r="I1330">
        <v>-17.510984112991199</v>
      </c>
      <c r="J1330">
        <v>4.112839944968</v>
      </c>
      <c r="K1330">
        <v>527.96550151736301</v>
      </c>
      <c r="L1330">
        <v>507.39859750852003</v>
      </c>
      <c r="M1330">
        <v>46.588937661923097</v>
      </c>
      <c r="N1330">
        <v>0.625004682734974</v>
      </c>
      <c r="O1330">
        <v>36.719146775012597</v>
      </c>
      <c r="P1330">
        <v>87.595274390243901</v>
      </c>
      <c r="Q1330">
        <v>0.12825462782174801</v>
      </c>
    </row>
    <row r="1331" spans="1:17" hidden="1" x14ac:dyDescent="0.3">
      <c r="A1331" t="s">
        <v>2827</v>
      </c>
      <c r="B1331" t="s">
        <v>2828</v>
      </c>
      <c r="C1331" t="s">
        <v>3150</v>
      </c>
      <c r="D1331" t="s">
        <v>244</v>
      </c>
      <c r="E1331">
        <v>1353.2173307021999</v>
      </c>
      <c r="F1331">
        <v>356.2</v>
      </c>
      <c r="G1331">
        <v>-52.508627353089899</v>
      </c>
      <c r="H1331">
        <v>-5.6435132731193702</v>
      </c>
      <c r="I1331">
        <v>-31.252373645126301</v>
      </c>
      <c r="J1331">
        <v>4.1433127531461604</v>
      </c>
      <c r="K1331">
        <v>369.32454620582098</v>
      </c>
      <c r="L1331">
        <v>429.82001710491897</v>
      </c>
      <c r="M1331">
        <v>47.905533294735498</v>
      </c>
      <c r="N1331">
        <v>0.42353436484423401</v>
      </c>
      <c r="O1331">
        <v>78.382930937675397</v>
      </c>
      <c r="P1331">
        <v>9.9213084400555402</v>
      </c>
    </row>
    <row r="1332" spans="1:17" hidden="1" x14ac:dyDescent="0.3">
      <c r="A1332" t="s">
        <v>2829</v>
      </c>
      <c r="B1332" t="s">
        <v>2830</v>
      </c>
      <c r="C1332" t="s">
        <v>3150</v>
      </c>
      <c r="D1332" t="s">
        <v>400</v>
      </c>
      <c r="E1332">
        <v>1351.5549869756701</v>
      </c>
      <c r="F1332">
        <v>219.55</v>
      </c>
      <c r="G1332">
        <v>-38.797139867296302</v>
      </c>
      <c r="H1332">
        <v>-1.5423615623009499</v>
      </c>
      <c r="I1332">
        <v>-11.6239979988369</v>
      </c>
      <c r="J1332">
        <v>-1.0205662635047099</v>
      </c>
      <c r="K1332">
        <v>235.02884250348899</v>
      </c>
      <c r="L1332">
        <v>245.28367575625899</v>
      </c>
      <c r="M1332">
        <v>44.025895935978603</v>
      </c>
      <c r="N1332">
        <v>0.409647415391449</v>
      </c>
      <c r="O1332">
        <v>42.086085174219903</v>
      </c>
      <c r="P1332">
        <v>7.0714459887832204</v>
      </c>
      <c r="Q1332">
        <v>9.7284504272728001E-2</v>
      </c>
    </row>
    <row r="1333" spans="1:17" hidden="1" x14ac:dyDescent="0.3">
      <c r="A1333" t="s">
        <v>2831</v>
      </c>
      <c r="B1333" t="s">
        <v>2832</v>
      </c>
      <c r="C1333" t="s">
        <v>3150</v>
      </c>
      <c r="D1333" t="s">
        <v>2833</v>
      </c>
      <c r="E1333">
        <v>1350.69234895458</v>
      </c>
      <c r="F1333">
        <v>587.70000000000005</v>
      </c>
      <c r="G1333">
        <v>154.082713108268</v>
      </c>
      <c r="H1333">
        <v>-5.1837851014085699</v>
      </c>
      <c r="I1333">
        <v>80.455474524803705</v>
      </c>
      <c r="J1333">
        <v>4.6969348957039996</v>
      </c>
      <c r="K1333">
        <v>605.91326892119901</v>
      </c>
      <c r="L1333">
        <v>456.44535084999598</v>
      </c>
      <c r="M1333">
        <v>57.982854471515502</v>
      </c>
      <c r="N1333">
        <v>0.59801795924632495</v>
      </c>
      <c r="O1333">
        <v>28.279734558448101</v>
      </c>
      <c r="P1333">
        <v>216.052702339338</v>
      </c>
    </row>
    <row r="1334" spans="1:17" hidden="1" x14ac:dyDescent="0.3">
      <c r="A1334" t="s">
        <v>2834</v>
      </c>
      <c r="B1334" t="s">
        <v>2835</v>
      </c>
      <c r="C1334" t="s">
        <v>3150</v>
      </c>
      <c r="D1334" t="s">
        <v>2836</v>
      </c>
      <c r="E1334">
        <v>1344.8137861646001</v>
      </c>
      <c r="F1334">
        <v>549</v>
      </c>
      <c r="G1334">
        <v>94.682164807374505</v>
      </c>
      <c r="H1334">
        <v>10.0961175367101</v>
      </c>
      <c r="I1334">
        <v>51.450863655640703</v>
      </c>
      <c r="J1334">
        <v>6.2537633163501596</v>
      </c>
      <c r="K1334">
        <v>511.985449791186</v>
      </c>
      <c r="L1334">
        <v>421.07358686328701</v>
      </c>
      <c r="M1334">
        <v>58.912878587250503</v>
      </c>
      <c r="N1334">
        <v>0.76197617438323695</v>
      </c>
      <c r="O1334">
        <v>1.8214936247722999</v>
      </c>
      <c r="P1334">
        <v>132.13530655391099</v>
      </c>
    </row>
    <row r="1335" spans="1:17" hidden="1" x14ac:dyDescent="0.3">
      <c r="A1335" t="s">
        <v>2837</v>
      </c>
      <c r="B1335" t="s">
        <v>2838</v>
      </c>
      <c r="C1335" t="s">
        <v>3150</v>
      </c>
      <c r="D1335" t="s">
        <v>284</v>
      </c>
      <c r="E1335">
        <v>1343.9741176667901</v>
      </c>
      <c r="F1335">
        <v>357.1</v>
      </c>
      <c r="G1335">
        <v>65.245209718928905</v>
      </c>
      <c r="H1335">
        <v>-8.0856809690080809</v>
      </c>
      <c r="I1335">
        <v>29.066134905621698</v>
      </c>
      <c r="J1335">
        <v>-8.0446352883747405</v>
      </c>
      <c r="K1335">
        <v>370.828563644067</v>
      </c>
      <c r="M1335">
        <v>36.559876268458702</v>
      </c>
      <c r="N1335">
        <v>0.397034402705436</v>
      </c>
      <c r="O1335">
        <v>29.935592271072501</v>
      </c>
      <c r="P1335">
        <v>108.40385176539201</v>
      </c>
    </row>
    <row r="1336" spans="1:17" hidden="1" x14ac:dyDescent="0.3">
      <c r="A1336" t="s">
        <v>2839</v>
      </c>
      <c r="B1336" t="s">
        <v>2840</v>
      </c>
      <c r="C1336" t="s">
        <v>3150</v>
      </c>
      <c r="D1336" t="s">
        <v>307</v>
      </c>
      <c r="E1336">
        <v>1339.53837104736</v>
      </c>
      <c r="F1336">
        <v>63.8</v>
      </c>
      <c r="G1336">
        <v>137.95342237607801</v>
      </c>
      <c r="H1336">
        <v>8.8502888381562297</v>
      </c>
      <c r="I1336">
        <v>134.83687762415499</v>
      </c>
      <c r="J1336">
        <v>10.1384080833478</v>
      </c>
      <c r="K1336">
        <v>54.036611356356701</v>
      </c>
      <c r="L1336">
        <v>37.649958968223601</v>
      </c>
      <c r="M1336">
        <v>56.110075777300999</v>
      </c>
      <c r="N1336">
        <v>0.63752057351027103</v>
      </c>
      <c r="O1336">
        <v>12.539184952977999</v>
      </c>
      <c r="P1336">
        <v>324.34319920186198</v>
      </c>
    </row>
    <row r="1337" spans="1:17" hidden="1" x14ac:dyDescent="0.3">
      <c r="A1337" t="s">
        <v>2841</v>
      </c>
      <c r="B1337" t="s">
        <v>2842</v>
      </c>
      <c r="C1337" t="s">
        <v>3150</v>
      </c>
      <c r="D1337" t="s">
        <v>218</v>
      </c>
      <c r="E1337">
        <v>1337.7233513896099</v>
      </c>
      <c r="F1337">
        <v>2177.65</v>
      </c>
      <c r="G1337">
        <v>117.129720225681</v>
      </c>
      <c r="H1337">
        <v>-2.3941436088676502</v>
      </c>
      <c r="I1337">
        <v>68.375244199690798</v>
      </c>
      <c r="J1337">
        <v>3.0276278515485302</v>
      </c>
      <c r="K1337">
        <v>2092.5798641533202</v>
      </c>
      <c r="L1337">
        <v>1585.15464882212</v>
      </c>
      <c r="M1337">
        <v>43.005149268034501</v>
      </c>
      <c r="N1337">
        <v>0.43459960263594499</v>
      </c>
      <c r="O1337">
        <v>22.540353132964398</v>
      </c>
      <c r="P1337">
        <v>154.84493856056099</v>
      </c>
      <c r="Q1337">
        <v>0.120354707241443</v>
      </c>
    </row>
    <row r="1338" spans="1:17" hidden="1" x14ac:dyDescent="0.3">
      <c r="A1338" t="s">
        <v>2843</v>
      </c>
      <c r="B1338" t="s">
        <v>2844</v>
      </c>
      <c r="C1338" t="s">
        <v>3150</v>
      </c>
      <c r="D1338" t="s">
        <v>277</v>
      </c>
      <c r="E1338">
        <v>1336.4907549208699</v>
      </c>
      <c r="F1338">
        <v>24.24</v>
      </c>
      <c r="G1338">
        <v>-48.645385501453497</v>
      </c>
      <c r="H1338">
        <v>-5.99184250667704</v>
      </c>
      <c r="I1338">
        <v>-27.9123867343041</v>
      </c>
      <c r="J1338">
        <v>3.8143169495681502</v>
      </c>
      <c r="K1338">
        <v>26.6278138664414</v>
      </c>
      <c r="L1338">
        <v>29.955856434203099</v>
      </c>
      <c r="M1338">
        <v>48.218697433402497</v>
      </c>
      <c r="N1338">
        <v>0.81676443758297002</v>
      </c>
      <c r="O1338">
        <v>88.943894389438896</v>
      </c>
      <c r="P1338">
        <v>10.231923601637099</v>
      </c>
      <c r="Q1338">
        <v>-3.2665170630016997E-2</v>
      </c>
    </row>
    <row r="1339" spans="1:17" hidden="1" x14ac:dyDescent="0.3">
      <c r="A1339" t="s">
        <v>2845</v>
      </c>
      <c r="B1339" t="s">
        <v>2846</v>
      </c>
      <c r="C1339" t="s">
        <v>3150</v>
      </c>
      <c r="D1339" t="s">
        <v>414</v>
      </c>
      <c r="E1339">
        <v>1333.7619746650801</v>
      </c>
      <c r="F1339">
        <v>657.35</v>
      </c>
      <c r="G1339">
        <v>255.63927606499399</v>
      </c>
      <c r="H1339">
        <v>49.311973582486402</v>
      </c>
      <c r="I1339">
        <v>280.986430068034</v>
      </c>
      <c r="J1339">
        <v>7.7037253078962999</v>
      </c>
      <c r="K1339">
        <v>476.73320638401901</v>
      </c>
      <c r="L1339">
        <v>285.04373195369197</v>
      </c>
      <c r="M1339">
        <v>65.137673427310503</v>
      </c>
      <c r="N1339">
        <v>0.28071038526899</v>
      </c>
      <c r="O1339">
        <v>4.48771582870617</v>
      </c>
      <c r="P1339">
        <v>386.92592592592598</v>
      </c>
    </row>
    <row r="1340" spans="1:17" hidden="1" x14ac:dyDescent="0.3">
      <c r="A1340" t="s">
        <v>2847</v>
      </c>
      <c r="B1340" t="s">
        <v>2848</v>
      </c>
      <c r="C1340" t="s">
        <v>3150</v>
      </c>
      <c r="D1340" t="s">
        <v>284</v>
      </c>
      <c r="E1340">
        <v>1333.50320795317</v>
      </c>
      <c r="F1340">
        <v>225.68</v>
      </c>
      <c r="G1340">
        <v>49.710066384572997</v>
      </c>
      <c r="H1340">
        <v>0.96793137442869803</v>
      </c>
      <c r="I1340">
        <v>62.934874141084599</v>
      </c>
      <c r="J1340">
        <v>6.5399405894229998</v>
      </c>
      <c r="K1340">
        <v>215.401518783684</v>
      </c>
      <c r="L1340">
        <v>174.37743057659301</v>
      </c>
      <c r="M1340">
        <v>51.706525774544602</v>
      </c>
      <c r="N1340">
        <v>0.353691340304296</v>
      </c>
      <c r="O1340">
        <v>18.495214462956401</v>
      </c>
      <c r="P1340">
        <v>108.67313915857601</v>
      </c>
      <c r="Q1340">
        <v>0.14327673939551799</v>
      </c>
    </row>
    <row r="1341" spans="1:17" hidden="1" x14ac:dyDescent="0.3">
      <c r="A1341" t="s">
        <v>2849</v>
      </c>
      <c r="B1341" t="s">
        <v>2850</v>
      </c>
      <c r="C1341" t="s">
        <v>3150</v>
      </c>
      <c r="D1341" t="s">
        <v>2851</v>
      </c>
      <c r="E1341">
        <v>1331.6991769217</v>
      </c>
      <c r="F1341">
        <v>545.4</v>
      </c>
      <c r="G1341">
        <v>125.153860092304</v>
      </c>
      <c r="H1341">
        <v>6.9833201320019196</v>
      </c>
      <c r="I1341">
        <v>145.626283044952</v>
      </c>
      <c r="J1341">
        <v>9.0523807407081396</v>
      </c>
      <c r="K1341">
        <v>451.30898238062599</v>
      </c>
      <c r="M1341">
        <v>61.284161356239103</v>
      </c>
      <c r="O1341">
        <v>8.2049871653831996</v>
      </c>
      <c r="P1341">
        <v>165.78947368421001</v>
      </c>
    </row>
    <row r="1342" spans="1:17" hidden="1" x14ac:dyDescent="0.3">
      <c r="A1342" t="s">
        <v>2852</v>
      </c>
      <c r="B1342" t="s">
        <v>2853</v>
      </c>
      <c r="C1342" t="s">
        <v>3150</v>
      </c>
      <c r="D1342" t="s">
        <v>75</v>
      </c>
      <c r="E1342">
        <v>1331.600677467</v>
      </c>
      <c r="F1342">
        <v>121.99</v>
      </c>
      <c r="G1342">
        <v>23.043078661096501</v>
      </c>
      <c r="H1342">
        <v>1.9729616640123999</v>
      </c>
      <c r="I1342">
        <v>-7.7309770009587604</v>
      </c>
      <c r="J1342">
        <v>-7.1853973946632097</v>
      </c>
      <c r="K1342">
        <v>120.60056073360499</v>
      </c>
      <c r="L1342">
        <v>115.671314576206</v>
      </c>
      <c r="M1342">
        <v>54.225496602458698</v>
      </c>
      <c r="N1342">
        <v>3.1241199126352099</v>
      </c>
      <c r="O1342">
        <v>22.026395606197202</v>
      </c>
      <c r="P1342">
        <v>58.737800910865303</v>
      </c>
    </row>
    <row r="1343" spans="1:17" hidden="1" x14ac:dyDescent="0.3">
      <c r="A1343" t="s">
        <v>2854</v>
      </c>
      <c r="B1343" t="s">
        <v>2855</v>
      </c>
      <c r="C1343" t="s">
        <v>3150</v>
      </c>
      <c r="D1343" t="s">
        <v>1008</v>
      </c>
      <c r="E1343">
        <v>1330.5</v>
      </c>
      <c r="F1343">
        <v>224.68</v>
      </c>
      <c r="G1343">
        <v>-12.740656897996899</v>
      </c>
      <c r="H1343">
        <v>-8.1478581855004997</v>
      </c>
      <c r="I1343">
        <v>45.221334838433698</v>
      </c>
      <c r="J1343">
        <v>-0.37547180510866301</v>
      </c>
      <c r="K1343">
        <v>233.42050328909701</v>
      </c>
      <c r="L1343">
        <v>210.26743344996899</v>
      </c>
      <c r="M1343">
        <v>46.970545602635198</v>
      </c>
      <c r="N1343">
        <v>0.313220134544065</v>
      </c>
      <c r="O1343">
        <v>28.6273811643225</v>
      </c>
      <c r="P1343">
        <v>98.831858407079594</v>
      </c>
      <c r="Q1343">
        <v>-8.1025529706830995E-2</v>
      </c>
    </row>
    <row r="1344" spans="1:17" hidden="1" x14ac:dyDescent="0.3">
      <c r="A1344" t="s">
        <v>2856</v>
      </c>
      <c r="B1344" t="s">
        <v>2857</v>
      </c>
      <c r="C1344" t="s">
        <v>3150</v>
      </c>
      <c r="D1344" t="s">
        <v>265</v>
      </c>
      <c r="E1344">
        <v>1328.96805911926</v>
      </c>
      <c r="F1344">
        <v>368.2</v>
      </c>
      <c r="G1344">
        <v>53.236822419529098</v>
      </c>
      <c r="H1344">
        <v>89.336160306023203</v>
      </c>
      <c r="I1344">
        <v>73.709245372177506</v>
      </c>
      <c r="J1344">
        <v>-1.01518662012497</v>
      </c>
      <c r="M1344">
        <v>50.581451629503</v>
      </c>
      <c r="O1344">
        <v>33.068984247691397</v>
      </c>
      <c r="P1344">
        <v>90.727790727790705</v>
      </c>
    </row>
    <row r="1345" spans="1:17" hidden="1" x14ac:dyDescent="0.3">
      <c r="A1345" t="s">
        <v>2858</v>
      </c>
      <c r="B1345" t="s">
        <v>2859</v>
      </c>
      <c r="C1345" t="s">
        <v>3150</v>
      </c>
      <c r="D1345" t="s">
        <v>397</v>
      </c>
      <c r="E1345">
        <v>1324.1175823277599</v>
      </c>
      <c r="F1345">
        <v>34.44</v>
      </c>
      <c r="G1345">
        <v>10.880246724933601</v>
      </c>
      <c r="H1345">
        <v>-2.8363509393373398</v>
      </c>
      <c r="I1345">
        <v>-17.1245972769518</v>
      </c>
      <c r="J1345">
        <v>0.90444204938184103</v>
      </c>
      <c r="K1345">
        <v>35.062737538743598</v>
      </c>
      <c r="L1345">
        <v>35.1638160310061</v>
      </c>
      <c r="M1345">
        <v>40.793777463249299</v>
      </c>
      <c r="N1345">
        <v>0.65345246060805195</v>
      </c>
      <c r="O1345">
        <v>35.017421602787401</v>
      </c>
      <c r="P1345">
        <v>44.705882352941103</v>
      </c>
      <c r="Q1345">
        <v>-3.3992456690715003E-2</v>
      </c>
    </row>
    <row r="1346" spans="1:17" hidden="1" x14ac:dyDescent="0.3">
      <c r="A1346" t="s">
        <v>2860</v>
      </c>
      <c r="B1346" t="s">
        <v>2861</v>
      </c>
      <c r="C1346" t="s">
        <v>3150</v>
      </c>
      <c r="D1346" t="s">
        <v>75</v>
      </c>
      <c r="E1346">
        <v>1321.9400054015</v>
      </c>
      <c r="F1346">
        <v>91.82</v>
      </c>
      <c r="G1346">
        <v>-20.283976148966602</v>
      </c>
      <c r="H1346">
        <v>-6.0768699504126999E-2</v>
      </c>
      <c r="I1346">
        <v>-26.655242141852298</v>
      </c>
      <c r="J1346">
        <v>-2.6386021404708599</v>
      </c>
      <c r="K1346">
        <v>94.732384466470506</v>
      </c>
      <c r="L1346">
        <v>99.477093881632698</v>
      </c>
      <c r="M1346">
        <v>37.229945875334799</v>
      </c>
      <c r="N1346">
        <v>0.945377820454264</v>
      </c>
      <c r="O1346">
        <v>34.937922021346097</v>
      </c>
      <c r="P1346">
        <v>8.0235294117646898</v>
      </c>
      <c r="Q1346">
        <v>-1.5555965415483999E-2</v>
      </c>
    </row>
    <row r="1347" spans="1:17" hidden="1" x14ac:dyDescent="0.3">
      <c r="A1347" t="s">
        <v>2862</v>
      </c>
      <c r="B1347" t="s">
        <v>2863</v>
      </c>
      <c r="C1347" t="s">
        <v>3150</v>
      </c>
      <c r="D1347" t="s">
        <v>297</v>
      </c>
      <c r="E1347">
        <v>1321.7885284792801</v>
      </c>
      <c r="F1347">
        <v>359.9</v>
      </c>
      <c r="G1347">
        <v>248.97580921192301</v>
      </c>
      <c r="H1347">
        <v>5.7717277653037398</v>
      </c>
      <c r="I1347">
        <v>88.846265874881198</v>
      </c>
      <c r="J1347">
        <v>10.7060547781621</v>
      </c>
      <c r="K1347">
        <v>323.59731860543798</v>
      </c>
      <c r="L1347">
        <v>254.927594464332</v>
      </c>
      <c r="M1347">
        <v>69.227108694544896</v>
      </c>
      <c r="N1347">
        <v>0.57222827545912403</v>
      </c>
      <c r="O1347">
        <v>14.948596832453401</v>
      </c>
      <c r="P1347">
        <v>360.24983341903601</v>
      </c>
    </row>
    <row r="1348" spans="1:17" hidden="1" x14ac:dyDescent="0.3">
      <c r="A1348" t="s">
        <v>2864</v>
      </c>
      <c r="B1348" t="s">
        <v>2865</v>
      </c>
      <c r="C1348" t="s">
        <v>3150</v>
      </c>
      <c r="D1348" t="s">
        <v>24</v>
      </c>
      <c r="E1348">
        <v>1320.45406763757</v>
      </c>
      <c r="F1348">
        <v>296.60000000000002</v>
      </c>
      <c r="G1348">
        <v>-59.806812971024698</v>
      </c>
      <c r="H1348">
        <v>2.2949115202552202</v>
      </c>
      <c r="I1348">
        <v>-23.412243903003599</v>
      </c>
      <c r="J1348">
        <v>-0.80015658437636095</v>
      </c>
      <c r="K1348">
        <v>298.97476297325602</v>
      </c>
      <c r="M1348">
        <v>51.714541754304797</v>
      </c>
      <c r="N1348">
        <v>0.55756915876908997</v>
      </c>
      <c r="O1348">
        <v>58.125421443020798</v>
      </c>
      <c r="P1348">
        <v>6.3082437275985699</v>
      </c>
    </row>
    <row r="1349" spans="1:17" hidden="1" x14ac:dyDescent="0.3">
      <c r="A1349" t="s">
        <v>2866</v>
      </c>
      <c r="B1349" t="s">
        <v>2867</v>
      </c>
      <c r="C1349" t="s">
        <v>3150</v>
      </c>
      <c r="D1349" t="s">
        <v>247</v>
      </c>
      <c r="E1349">
        <v>1319.5486522502999</v>
      </c>
      <c r="F1349">
        <v>82.16</v>
      </c>
      <c r="G1349">
        <v>-27.758928897933799</v>
      </c>
      <c r="H1349">
        <v>1.8592597408242599</v>
      </c>
      <c r="I1349">
        <v>-16.117697330122699</v>
      </c>
      <c r="J1349">
        <v>1.4775851586626101</v>
      </c>
      <c r="K1349">
        <v>82.500241678246894</v>
      </c>
      <c r="L1349">
        <v>84.231397766273204</v>
      </c>
      <c r="M1349">
        <v>52.6340313099277</v>
      </c>
      <c r="N1349">
        <v>0.61008533336940596</v>
      </c>
      <c r="O1349">
        <v>27.738558909444901</v>
      </c>
      <c r="P1349">
        <v>19.072463768115899</v>
      </c>
      <c r="Q1349">
        <v>5.0873951794109997E-3</v>
      </c>
    </row>
    <row r="1350" spans="1:17" hidden="1" x14ac:dyDescent="0.3">
      <c r="A1350" t="s">
        <v>2868</v>
      </c>
      <c r="B1350" t="s">
        <v>2869</v>
      </c>
      <c r="C1350" t="s">
        <v>3150</v>
      </c>
      <c r="D1350" t="s">
        <v>161</v>
      </c>
      <c r="E1350">
        <v>1317.22461304237</v>
      </c>
      <c r="F1350">
        <v>201.24</v>
      </c>
      <c r="G1350">
        <v>53.715825258393203</v>
      </c>
      <c r="H1350">
        <v>6.3127819317853602</v>
      </c>
      <c r="I1350">
        <v>27.6782084858649</v>
      </c>
      <c r="J1350">
        <v>9.1882390309890294</v>
      </c>
      <c r="K1350">
        <v>193.474858760899</v>
      </c>
      <c r="L1350">
        <v>175.17547777200701</v>
      </c>
      <c r="M1350">
        <v>57.654027064862298</v>
      </c>
      <c r="N1350">
        <v>0.70513080976281906</v>
      </c>
      <c r="O1350">
        <v>26.610017889087601</v>
      </c>
      <c r="P1350">
        <v>108.863518422418</v>
      </c>
      <c r="Q1350">
        <v>0.17878468646379</v>
      </c>
    </row>
    <row r="1351" spans="1:17" hidden="1" x14ac:dyDescent="0.3">
      <c r="A1351" t="s">
        <v>2870</v>
      </c>
      <c r="B1351" t="s">
        <v>2871</v>
      </c>
      <c r="C1351" t="s">
        <v>3150</v>
      </c>
      <c r="D1351" t="s">
        <v>397</v>
      </c>
      <c r="E1351">
        <v>1314.02539349225</v>
      </c>
      <c r="F1351">
        <v>4208.3</v>
      </c>
      <c r="G1351">
        <v>21.677634989044201</v>
      </c>
      <c r="H1351">
        <v>2.6834197679474898</v>
      </c>
      <c r="I1351">
        <v>22.981740698341302</v>
      </c>
      <c r="J1351">
        <v>-5.2506517990674002</v>
      </c>
      <c r="K1351">
        <v>4141.41755316533</v>
      </c>
      <c r="L1351">
        <v>3690.3691825822698</v>
      </c>
      <c r="M1351">
        <v>47.100862874792099</v>
      </c>
      <c r="N1351">
        <v>2.6417435598767298</v>
      </c>
      <c r="O1351">
        <v>30.195090654183399</v>
      </c>
      <c r="P1351">
        <v>73.538144329896895</v>
      </c>
      <c r="Q1351">
        <v>1.6005527159338999E-2</v>
      </c>
    </row>
    <row r="1352" spans="1:17" hidden="1" x14ac:dyDescent="0.3">
      <c r="A1352" t="s">
        <v>2872</v>
      </c>
      <c r="B1352" t="s">
        <v>2873</v>
      </c>
      <c r="C1352" t="s">
        <v>3150</v>
      </c>
      <c r="D1352" t="s">
        <v>470</v>
      </c>
      <c r="E1352">
        <v>1312.2230787728399</v>
      </c>
      <c r="F1352">
        <v>568.9</v>
      </c>
      <c r="G1352">
        <v>40.5223121583536</v>
      </c>
      <c r="H1352">
        <v>-1.2057527146048299</v>
      </c>
      <c r="I1352">
        <v>39.5983298125537</v>
      </c>
      <c r="J1352">
        <v>2.2031426001179502</v>
      </c>
      <c r="K1352">
        <v>557.38380146816496</v>
      </c>
      <c r="L1352">
        <v>479.27975936536302</v>
      </c>
      <c r="M1352">
        <v>46.217195758539702</v>
      </c>
      <c r="N1352">
        <v>0.46824653852474302</v>
      </c>
      <c r="O1352">
        <v>17.410792757953899</v>
      </c>
      <c r="P1352">
        <v>77.892432770481506</v>
      </c>
      <c r="Q1352">
        <v>0.12918789410242101</v>
      </c>
    </row>
    <row r="1353" spans="1:17" hidden="1" x14ac:dyDescent="0.3">
      <c r="A1353" t="s">
        <v>2874</v>
      </c>
      <c r="B1353" t="s">
        <v>2875</v>
      </c>
      <c r="C1353" t="s">
        <v>3150</v>
      </c>
      <c r="D1353" t="s">
        <v>438</v>
      </c>
      <c r="E1353">
        <v>1311.3574139309001</v>
      </c>
      <c r="F1353">
        <v>132.30000000000001</v>
      </c>
      <c r="G1353">
        <v>-45.012798287448298</v>
      </c>
      <c r="H1353">
        <v>-11.470466035409</v>
      </c>
      <c r="I1353">
        <v>-24.5403753348</v>
      </c>
      <c r="J1353">
        <v>-3.7525189799618599</v>
      </c>
      <c r="M1353">
        <v>22.459546615234299</v>
      </c>
      <c r="O1353">
        <v>33.7868480725623</v>
      </c>
      <c r="P1353">
        <v>7.1255060728744901</v>
      </c>
    </row>
    <row r="1354" spans="1:17" hidden="1" x14ac:dyDescent="0.3">
      <c r="A1354" t="s">
        <v>2876</v>
      </c>
      <c r="B1354" t="s">
        <v>2877</v>
      </c>
      <c r="C1354" t="s">
        <v>3150</v>
      </c>
      <c r="D1354" t="s">
        <v>502</v>
      </c>
      <c r="E1354">
        <v>1307.4984309177</v>
      </c>
      <c r="F1354">
        <v>576.4</v>
      </c>
      <c r="G1354">
        <v>1206.2685382422501</v>
      </c>
      <c r="H1354">
        <v>50.319373511531097</v>
      </c>
      <c r="I1354">
        <v>693.14846120776701</v>
      </c>
      <c r="J1354">
        <v>7.7230260754393401</v>
      </c>
      <c r="K1354">
        <v>393.84978732067498</v>
      </c>
      <c r="L1354">
        <v>206.615518837579</v>
      </c>
      <c r="M1354">
        <v>99.014184295779003</v>
      </c>
      <c r="N1354">
        <v>0.94432678650144497</v>
      </c>
      <c r="O1354">
        <v>0</v>
      </c>
      <c r="P1354">
        <v>1330.62794738148</v>
      </c>
    </row>
    <row r="1355" spans="1:17" hidden="1" x14ac:dyDescent="0.3">
      <c r="A1355" t="s">
        <v>2878</v>
      </c>
      <c r="B1355" t="s">
        <v>2879</v>
      </c>
      <c r="C1355" t="s">
        <v>3150</v>
      </c>
      <c r="D1355" t="s">
        <v>373</v>
      </c>
      <c r="E1355">
        <v>1302.3056446241601</v>
      </c>
      <c r="F1355">
        <v>44.42</v>
      </c>
      <c r="G1355">
        <v>-22.854626342445499</v>
      </c>
      <c r="H1355">
        <v>11.7140478981944</v>
      </c>
      <c r="I1355">
        <v>14.514668968613501</v>
      </c>
      <c r="J1355">
        <v>-1.8291243841845899</v>
      </c>
      <c r="K1355">
        <v>43.278371462553999</v>
      </c>
      <c r="M1355">
        <v>52.6563187558923</v>
      </c>
      <c r="N1355">
        <v>1.4872151681406001</v>
      </c>
      <c r="O1355">
        <v>27.330031517334501</v>
      </c>
      <c r="P1355">
        <v>48.066666666666599</v>
      </c>
    </row>
    <row r="1356" spans="1:17" hidden="1" x14ac:dyDescent="0.3">
      <c r="A1356" t="s">
        <v>2880</v>
      </c>
      <c r="B1356" t="s">
        <v>2881</v>
      </c>
      <c r="C1356" t="s">
        <v>3150</v>
      </c>
      <c r="D1356" t="s">
        <v>284</v>
      </c>
      <c r="E1356">
        <v>1301.8290734018201</v>
      </c>
      <c r="F1356">
        <v>782.8</v>
      </c>
      <c r="G1356">
        <v>13.6925369015502</v>
      </c>
      <c r="H1356">
        <v>10.738733417480301</v>
      </c>
      <c r="I1356">
        <v>31.9685159057106</v>
      </c>
      <c r="J1356">
        <v>3.5422773777596599</v>
      </c>
      <c r="K1356">
        <v>706.92774377188698</v>
      </c>
      <c r="L1356">
        <v>617.56932956159903</v>
      </c>
      <c r="M1356">
        <v>50.467587345518297</v>
      </c>
      <c r="N1356">
        <v>0.64041773799141899</v>
      </c>
      <c r="O1356">
        <v>20.3372508942258</v>
      </c>
      <c r="P1356">
        <v>77.505668934240305</v>
      </c>
      <c r="Q1356">
        <v>8.0134399756390001E-2</v>
      </c>
    </row>
    <row r="1357" spans="1:17" hidden="1" x14ac:dyDescent="0.3">
      <c r="A1357" t="s">
        <v>2882</v>
      </c>
      <c r="B1357" t="s">
        <v>2883</v>
      </c>
      <c r="C1357" t="s">
        <v>3150</v>
      </c>
      <c r="D1357" t="s">
        <v>202</v>
      </c>
      <c r="E1357">
        <v>1301.0123519423801</v>
      </c>
      <c r="F1357">
        <v>97.65</v>
      </c>
      <c r="G1357">
        <v>-13.4452664715472</v>
      </c>
      <c r="H1357">
        <v>-8.9167190883398799</v>
      </c>
      <c r="I1357">
        <v>-36.500116246171601</v>
      </c>
      <c r="J1357">
        <v>0.90181441870993095</v>
      </c>
      <c r="K1357">
        <v>108.321482670154</v>
      </c>
      <c r="L1357">
        <v>114.432965724282</v>
      </c>
      <c r="M1357">
        <v>43.1225366825078</v>
      </c>
      <c r="N1357">
        <v>0.78144418357180301</v>
      </c>
      <c r="O1357">
        <v>60.778289810547797</v>
      </c>
      <c r="P1357">
        <v>18.940316686967101</v>
      </c>
      <c r="Q1357">
        <v>7.9748683215038002E-2</v>
      </c>
    </row>
    <row r="1358" spans="1:17" hidden="1" x14ac:dyDescent="0.3">
      <c r="A1358" t="s">
        <v>2884</v>
      </c>
      <c r="B1358" t="s">
        <v>2885</v>
      </c>
      <c r="C1358" t="s">
        <v>3150</v>
      </c>
      <c r="D1358" t="s">
        <v>51</v>
      </c>
      <c r="E1358">
        <v>1300.7124865298599</v>
      </c>
      <c r="F1358">
        <v>127</v>
      </c>
      <c r="G1358">
        <v>23.199755173474301</v>
      </c>
      <c r="H1358">
        <v>-0.31697846886661102</v>
      </c>
      <c r="I1358">
        <v>-9.3730121292684405</v>
      </c>
      <c r="J1358">
        <v>4.6290455201175398</v>
      </c>
      <c r="K1358">
        <v>125.61552037937</v>
      </c>
      <c r="L1358">
        <v>117.658653561455</v>
      </c>
      <c r="M1358">
        <v>51.460448784874302</v>
      </c>
      <c r="N1358">
        <v>0.97932843268259195</v>
      </c>
      <c r="O1358">
        <v>17.7952755905511</v>
      </c>
      <c r="P1358">
        <v>51.823072325164297</v>
      </c>
      <c r="Q1358">
        <v>1.6059916461189001E-2</v>
      </c>
    </row>
    <row r="1359" spans="1:17" hidden="1" x14ac:dyDescent="0.3">
      <c r="A1359" t="s">
        <v>2886</v>
      </c>
      <c r="B1359" t="s">
        <v>2887</v>
      </c>
      <c r="C1359" t="s">
        <v>3150</v>
      </c>
      <c r="E1359">
        <v>1298.95882889267</v>
      </c>
      <c r="F1359">
        <v>692.75</v>
      </c>
      <c r="G1359">
        <v>-12.243018427193901</v>
      </c>
      <c r="H1359">
        <v>12.2051275478336</v>
      </c>
      <c r="I1359">
        <v>8.2294045254544006</v>
      </c>
      <c r="J1359">
        <v>5.9084122727068902</v>
      </c>
      <c r="O1359">
        <v>0</v>
      </c>
      <c r="P1359">
        <v>27.9316712834718</v>
      </c>
    </row>
    <row r="1360" spans="1:17" hidden="1" x14ac:dyDescent="0.3">
      <c r="A1360" t="s">
        <v>2888</v>
      </c>
      <c r="B1360" t="s">
        <v>2889</v>
      </c>
      <c r="C1360" t="s">
        <v>3150</v>
      </c>
      <c r="D1360" t="s">
        <v>202</v>
      </c>
      <c r="E1360">
        <v>1296.8068874881101</v>
      </c>
      <c r="F1360">
        <v>131.26</v>
      </c>
      <c r="G1360">
        <v>122.505462189105</v>
      </c>
      <c r="H1360">
        <v>12.9929799163311</v>
      </c>
      <c r="I1360">
        <v>47.910950011430998</v>
      </c>
      <c r="J1360">
        <v>1.63095837107889</v>
      </c>
      <c r="K1360">
        <v>123.169911002568</v>
      </c>
      <c r="L1360">
        <v>100.594981037906</v>
      </c>
      <c r="M1360">
        <v>53.006751678585303</v>
      </c>
      <c r="N1360">
        <v>0.41623162464310198</v>
      </c>
      <c r="O1360">
        <v>11.001066585403001</v>
      </c>
      <c r="P1360">
        <v>151.93857965450999</v>
      </c>
      <c r="Q1360">
        <v>8.5350142381570002E-2</v>
      </c>
    </row>
    <row r="1361" spans="1:17" hidden="1" x14ac:dyDescent="0.3">
      <c r="A1361" t="s">
        <v>2890</v>
      </c>
      <c r="B1361" t="s">
        <v>2891</v>
      </c>
      <c r="C1361" t="s">
        <v>3150</v>
      </c>
      <c r="D1361" t="s">
        <v>86</v>
      </c>
      <c r="E1361">
        <v>1294.1773978220299</v>
      </c>
      <c r="F1361">
        <v>811.2</v>
      </c>
      <c r="G1361">
        <v>-33.5608275300103</v>
      </c>
      <c r="H1361">
        <v>2.2086046834112198</v>
      </c>
      <c r="I1361">
        <v>-4.8672382731481196</v>
      </c>
      <c r="J1361">
        <v>2.5424925485010399</v>
      </c>
      <c r="K1361">
        <v>825.608359306338</v>
      </c>
      <c r="L1361">
        <v>818.71476451783803</v>
      </c>
      <c r="M1361">
        <v>39.131899852764803</v>
      </c>
      <c r="N1361">
        <v>0.264199758301986</v>
      </c>
      <c r="O1361">
        <v>28.9940828402367</v>
      </c>
      <c r="P1361">
        <v>16.242745575696699</v>
      </c>
      <c r="Q1361">
        <v>-7.3211866644762993E-2</v>
      </c>
    </row>
    <row r="1362" spans="1:17" hidden="1" x14ac:dyDescent="0.3">
      <c r="A1362" t="s">
        <v>2892</v>
      </c>
      <c r="B1362" t="s">
        <v>2893</v>
      </c>
      <c r="C1362" t="s">
        <v>3150</v>
      </c>
      <c r="D1362" t="s">
        <v>473</v>
      </c>
      <c r="E1362">
        <v>1290.27506558189</v>
      </c>
      <c r="F1362">
        <v>996</v>
      </c>
      <c r="G1362">
        <v>-36.057916881871598</v>
      </c>
      <c r="H1362">
        <v>-12.409176118872001</v>
      </c>
      <c r="I1362">
        <v>-37.308231801841103</v>
      </c>
      <c r="J1362">
        <v>-10.818168483381999</v>
      </c>
      <c r="K1362">
        <v>1179.5557321931301</v>
      </c>
      <c r="L1362">
        <v>1267.9151696853801</v>
      </c>
      <c r="M1362">
        <v>27.322682205448601</v>
      </c>
      <c r="N1362">
        <v>0.94469822917134705</v>
      </c>
      <c r="O1362">
        <v>55.923694779116403</v>
      </c>
      <c r="P1362">
        <v>3.75</v>
      </c>
      <c r="Q1362">
        <v>-8.0666978419341007E-2</v>
      </c>
    </row>
    <row r="1363" spans="1:17" hidden="1" x14ac:dyDescent="0.3">
      <c r="A1363" t="s">
        <v>2894</v>
      </c>
      <c r="B1363" t="s">
        <v>2895</v>
      </c>
      <c r="C1363" t="s">
        <v>3150</v>
      </c>
      <c r="D1363" t="s">
        <v>277</v>
      </c>
      <c r="E1363">
        <v>1289.4298748972401</v>
      </c>
      <c r="F1363">
        <v>778.85</v>
      </c>
      <c r="G1363">
        <v>2.1973274577161299</v>
      </c>
      <c r="H1363">
        <v>6.8760846959876796</v>
      </c>
      <c r="I1363">
        <v>40.692929338120301</v>
      </c>
      <c r="J1363">
        <v>5.3418772414250002</v>
      </c>
      <c r="K1363">
        <v>749.63521908422194</v>
      </c>
      <c r="L1363">
        <v>637.39099133912805</v>
      </c>
      <c r="M1363">
        <v>56.160818230028497</v>
      </c>
      <c r="N1363">
        <v>0.421290380988667</v>
      </c>
      <c r="O1363">
        <v>29.704050844193301</v>
      </c>
      <c r="P1363">
        <v>132.492537313432</v>
      </c>
      <c r="Q1363">
        <v>0.183185265373775</v>
      </c>
    </row>
    <row r="1364" spans="1:17" hidden="1" x14ac:dyDescent="0.3">
      <c r="A1364" t="s">
        <v>2896</v>
      </c>
      <c r="B1364" t="s">
        <v>2897</v>
      </c>
      <c r="C1364" t="s">
        <v>3150</v>
      </c>
      <c r="D1364" t="s">
        <v>86</v>
      </c>
      <c r="E1364">
        <v>1288.7926669030301</v>
      </c>
      <c r="F1364">
        <v>269.10000000000002</v>
      </c>
      <c r="G1364">
        <v>-24.510621036228802</v>
      </c>
      <c r="H1364">
        <v>1.74940907276033</v>
      </c>
      <c r="I1364">
        <v>1.4511289451626599</v>
      </c>
      <c r="J1364">
        <v>9.3558351192595008</v>
      </c>
      <c r="K1364">
        <v>255.233463799015</v>
      </c>
      <c r="L1364">
        <v>263.67470720864901</v>
      </c>
      <c r="M1364">
        <v>52.663552777573202</v>
      </c>
      <c r="N1364">
        <v>0.41212928353404399</v>
      </c>
      <c r="O1364">
        <v>41.954663693794103</v>
      </c>
      <c r="P1364">
        <v>63.090909090909101</v>
      </c>
    </row>
    <row r="1365" spans="1:17" hidden="1" x14ac:dyDescent="0.3">
      <c r="A1365" t="s">
        <v>2898</v>
      </c>
      <c r="B1365" t="s">
        <v>2899</v>
      </c>
      <c r="C1365" t="s">
        <v>3150</v>
      </c>
      <c r="D1365" t="s">
        <v>117</v>
      </c>
      <c r="E1365">
        <v>1288.67195619683</v>
      </c>
      <c r="F1365">
        <v>545.4</v>
      </c>
      <c r="G1365">
        <v>107.196859836814</v>
      </c>
      <c r="H1365">
        <v>7.4791947921310298</v>
      </c>
      <c r="I1365">
        <v>128.27936730529601</v>
      </c>
      <c r="J1365">
        <v>5.1327426078837499</v>
      </c>
      <c r="K1365">
        <v>440.96150207608702</v>
      </c>
      <c r="L1365">
        <v>323.50730663015202</v>
      </c>
      <c r="M1365">
        <v>63.495072135532297</v>
      </c>
      <c r="N1365">
        <v>0.17083081523975399</v>
      </c>
      <c r="O1365">
        <v>0</v>
      </c>
      <c r="P1365">
        <v>185.027436634439</v>
      </c>
      <c r="Q1365">
        <v>6.2387731420960997E-2</v>
      </c>
    </row>
    <row r="1366" spans="1:17" hidden="1" x14ac:dyDescent="0.3">
      <c r="A1366" t="s">
        <v>2900</v>
      </c>
      <c r="B1366" t="s">
        <v>2901</v>
      </c>
      <c r="C1366" t="s">
        <v>3150</v>
      </c>
      <c r="D1366" t="s">
        <v>265</v>
      </c>
      <c r="E1366">
        <v>1283.8660210647599</v>
      </c>
      <c r="F1366">
        <v>209.21</v>
      </c>
      <c r="G1366">
        <v>179.44498802046999</v>
      </c>
      <c r="H1366">
        <v>5.5335913402835004</v>
      </c>
      <c r="I1366">
        <v>133.785046803005</v>
      </c>
      <c r="J1366">
        <v>7.6073605173123404</v>
      </c>
      <c r="K1366">
        <v>191.71470520560899</v>
      </c>
      <c r="L1366">
        <v>144.573862178148</v>
      </c>
      <c r="M1366">
        <v>59.366359457480399</v>
      </c>
      <c r="N1366">
        <v>0.91456524707272902</v>
      </c>
      <c r="O1366">
        <v>4.3831556808947703</v>
      </c>
      <c r="P1366">
        <v>227.91536050156699</v>
      </c>
      <c r="Q1366">
        <v>0.15664812710328299</v>
      </c>
    </row>
    <row r="1367" spans="1:17" hidden="1" x14ac:dyDescent="0.3">
      <c r="A1367" t="s">
        <v>2902</v>
      </c>
      <c r="B1367" t="s">
        <v>2903</v>
      </c>
      <c r="C1367" t="s">
        <v>3150</v>
      </c>
      <c r="D1367" t="s">
        <v>202</v>
      </c>
      <c r="E1367">
        <v>1282.84792215692</v>
      </c>
      <c r="F1367">
        <v>715</v>
      </c>
      <c r="G1367">
        <v>-5.6116024889744098</v>
      </c>
      <c r="H1367">
        <v>4.11910604245731</v>
      </c>
      <c r="I1367">
        <v>-3.9701445524055798</v>
      </c>
      <c r="J1367">
        <v>2.4362715102435599</v>
      </c>
      <c r="K1367">
        <v>688.61552187503298</v>
      </c>
      <c r="L1367">
        <v>646.25661895485405</v>
      </c>
      <c r="M1367">
        <v>54.699338962785603</v>
      </c>
      <c r="N1367">
        <v>0.20180920690425699</v>
      </c>
      <c r="O1367">
        <v>6.2937062937062898</v>
      </c>
      <c r="P1367">
        <v>45.888594164456201</v>
      </c>
      <c r="Q1367">
        <v>7.1155341320508006E-2</v>
      </c>
    </row>
    <row r="1368" spans="1:17" hidden="1" x14ac:dyDescent="0.3">
      <c r="A1368" t="s">
        <v>2904</v>
      </c>
      <c r="B1368" t="s">
        <v>2905</v>
      </c>
      <c r="C1368" t="s">
        <v>3150</v>
      </c>
      <c r="D1368" t="s">
        <v>989</v>
      </c>
      <c r="E1368">
        <v>1278.56149664698</v>
      </c>
      <c r="F1368">
        <v>199.35</v>
      </c>
      <c r="G1368">
        <v>-49.351667762563899</v>
      </c>
      <c r="H1368">
        <v>-8.3205074841127296</v>
      </c>
      <c r="I1368">
        <v>-21.7025425757611</v>
      </c>
      <c r="J1368">
        <v>-2.1805535663667001E-3</v>
      </c>
      <c r="K1368">
        <v>208.73207019524699</v>
      </c>
      <c r="L1368">
        <v>224.51484932721499</v>
      </c>
      <c r="M1368">
        <v>44.984245123190803</v>
      </c>
      <c r="N1368">
        <v>0.41085753256319102</v>
      </c>
      <c r="O1368">
        <v>43.064961123651798</v>
      </c>
      <c r="P1368">
        <v>9.0536105032822594</v>
      </c>
      <c r="Q1368">
        <v>-4.3915106559029998E-2</v>
      </c>
    </row>
    <row r="1369" spans="1:17" hidden="1" x14ac:dyDescent="0.3">
      <c r="A1369" t="s">
        <v>2906</v>
      </c>
      <c r="B1369" t="s">
        <v>2907</v>
      </c>
      <c r="C1369" t="s">
        <v>3150</v>
      </c>
      <c r="D1369" t="s">
        <v>1399</v>
      </c>
      <c r="E1369">
        <v>1277.52374398642</v>
      </c>
      <c r="F1369">
        <v>292.60000000000002</v>
      </c>
      <c r="G1369">
        <v>-11.925667466823199</v>
      </c>
      <c r="H1369">
        <v>-7.1607921763722002</v>
      </c>
      <c r="I1369">
        <v>-6.0443948217663097</v>
      </c>
      <c r="J1369">
        <v>-0.96485318052789903</v>
      </c>
      <c r="K1369">
        <v>303.34675594907901</v>
      </c>
      <c r="L1369">
        <v>282.04950834370101</v>
      </c>
      <c r="M1369">
        <v>36.8039464504376</v>
      </c>
      <c r="N1369">
        <v>0.20859171339973601</v>
      </c>
      <c r="O1369">
        <v>36.363636363636303</v>
      </c>
      <c r="P1369">
        <v>38.607295120795797</v>
      </c>
    </row>
    <row r="1370" spans="1:17" hidden="1" x14ac:dyDescent="0.3">
      <c r="A1370" t="s">
        <v>2908</v>
      </c>
      <c r="B1370" t="s">
        <v>2909</v>
      </c>
      <c r="C1370" t="s">
        <v>3150</v>
      </c>
      <c r="D1370" t="s">
        <v>2910</v>
      </c>
      <c r="E1370">
        <v>1276.79723069755</v>
      </c>
      <c r="F1370">
        <v>589</v>
      </c>
      <c r="G1370">
        <v>442.19320928309497</v>
      </c>
      <c r="H1370">
        <v>13.4110241699918</v>
      </c>
      <c r="I1370">
        <v>-2.6487173646294102</v>
      </c>
      <c r="J1370">
        <v>6.8982352542649101</v>
      </c>
      <c r="K1370">
        <v>544.80592664870403</v>
      </c>
      <c r="L1370">
        <v>479.79553597997398</v>
      </c>
      <c r="M1370">
        <v>58.997724136928099</v>
      </c>
      <c r="N1370">
        <v>0.96782827869766597</v>
      </c>
      <c r="O1370">
        <v>35.4838709677419</v>
      </c>
      <c r="P1370">
        <v>470.18393030009599</v>
      </c>
    </row>
    <row r="1371" spans="1:17" hidden="1" x14ac:dyDescent="0.3">
      <c r="A1371" t="s">
        <v>2911</v>
      </c>
      <c r="B1371" t="s">
        <v>2912</v>
      </c>
      <c r="C1371" t="s">
        <v>3150</v>
      </c>
      <c r="D1371" t="s">
        <v>502</v>
      </c>
      <c r="E1371">
        <v>1276.1821188290401</v>
      </c>
      <c r="F1371">
        <v>7645</v>
      </c>
      <c r="G1371">
        <v>83.656082133476403</v>
      </c>
      <c r="H1371">
        <v>21.6869399063348</v>
      </c>
      <c r="I1371">
        <v>27.165692246150801</v>
      </c>
      <c r="J1371">
        <v>9.4320591891960695E-2</v>
      </c>
      <c r="K1371">
        <v>6923.4259888534798</v>
      </c>
      <c r="L1371">
        <v>5835.8317742775498</v>
      </c>
      <c r="M1371">
        <v>52.942254503695899</v>
      </c>
      <c r="N1371">
        <v>1.0180422031071299</v>
      </c>
      <c r="O1371">
        <v>8.5676913015042508</v>
      </c>
      <c r="P1371">
        <v>112.361111111111</v>
      </c>
      <c r="Q1371">
        <v>0.198506948452295</v>
      </c>
    </row>
    <row r="1372" spans="1:17" hidden="1" x14ac:dyDescent="0.3">
      <c r="A1372" t="s">
        <v>2913</v>
      </c>
      <c r="B1372" t="s">
        <v>2914</v>
      </c>
      <c r="C1372" t="s">
        <v>3150</v>
      </c>
      <c r="D1372" t="s">
        <v>158</v>
      </c>
      <c r="E1372">
        <v>1272.9815216483</v>
      </c>
      <c r="F1372">
        <v>540.70000000000005</v>
      </c>
      <c r="G1372">
        <v>-75.655629307182295</v>
      </c>
      <c r="H1372">
        <v>1.8093105122623501</v>
      </c>
      <c r="I1372">
        <v>-20.336743727042901</v>
      </c>
      <c r="J1372">
        <v>-6.9726413674618701</v>
      </c>
      <c r="K1372">
        <v>578.89040838448102</v>
      </c>
      <c r="L1372">
        <v>658.55687842066095</v>
      </c>
      <c r="M1372">
        <v>44.138221873526803</v>
      </c>
      <c r="N1372">
        <v>1.07182356252842</v>
      </c>
      <c r="O1372">
        <v>104.35546513778399</v>
      </c>
      <c r="P1372">
        <v>19.162534435261701</v>
      </c>
      <c r="Q1372">
        <v>-3.6275376913058002E-2</v>
      </c>
    </row>
    <row r="1373" spans="1:17" hidden="1" x14ac:dyDescent="0.3">
      <c r="A1373" t="s">
        <v>2915</v>
      </c>
      <c r="B1373" t="s">
        <v>2916</v>
      </c>
      <c r="C1373" t="s">
        <v>3150</v>
      </c>
      <c r="D1373" t="s">
        <v>1008</v>
      </c>
      <c r="E1373">
        <v>1269.9138100319201</v>
      </c>
      <c r="F1373">
        <v>83.85</v>
      </c>
      <c r="G1373">
        <v>-28.1098395399321</v>
      </c>
      <c r="H1373">
        <v>0.83990376325502503</v>
      </c>
      <c r="I1373">
        <v>-13.4105539566093</v>
      </c>
      <c r="J1373">
        <v>3.59539792326331</v>
      </c>
      <c r="K1373">
        <v>85.843215883833693</v>
      </c>
      <c r="L1373">
        <v>88.186103497990104</v>
      </c>
      <c r="M1373">
        <v>45.195680717135303</v>
      </c>
      <c r="N1373">
        <v>0.21806349651809301</v>
      </c>
      <c r="O1373">
        <v>37.924865831842602</v>
      </c>
      <c r="P1373">
        <v>13.3108108108108</v>
      </c>
      <c r="Q1373">
        <v>-1.6700921966078999E-2</v>
      </c>
    </row>
    <row r="1374" spans="1:17" hidden="1" x14ac:dyDescent="0.3">
      <c r="A1374" t="s">
        <v>2917</v>
      </c>
      <c r="B1374" t="s">
        <v>2918</v>
      </c>
      <c r="C1374" t="s">
        <v>3150</v>
      </c>
      <c r="D1374" t="s">
        <v>21</v>
      </c>
      <c r="E1374">
        <v>1269.8126592686599</v>
      </c>
      <c r="F1374">
        <v>209.25</v>
      </c>
      <c r="G1374">
        <v>35.167173719840299</v>
      </c>
      <c r="H1374">
        <v>-1.2618019177416999</v>
      </c>
      <c r="I1374">
        <v>28.800920176688798</v>
      </c>
      <c r="J1374">
        <v>4.9335018784416604</v>
      </c>
      <c r="K1374">
        <v>201.40091637822201</v>
      </c>
      <c r="L1374">
        <v>175.255283691823</v>
      </c>
      <c r="M1374">
        <v>54.434569199957501</v>
      </c>
      <c r="N1374">
        <v>0.207069281317415</v>
      </c>
      <c r="O1374">
        <v>19.426523297490998</v>
      </c>
      <c r="P1374">
        <v>67.266187050359704</v>
      </c>
      <c r="Q1374">
        <v>9.6595311797491007E-2</v>
      </c>
    </row>
    <row r="1375" spans="1:17" hidden="1" x14ac:dyDescent="0.3">
      <c r="A1375" t="s">
        <v>2919</v>
      </c>
      <c r="B1375" t="s">
        <v>2920</v>
      </c>
      <c r="C1375" t="s">
        <v>3150</v>
      </c>
      <c r="D1375" t="s">
        <v>766</v>
      </c>
      <c r="E1375">
        <v>1265.4099840152201</v>
      </c>
      <c r="F1375">
        <v>236.73</v>
      </c>
      <c r="G1375">
        <v>-55.496462863579602</v>
      </c>
      <c r="H1375">
        <v>-1.7142272908760201</v>
      </c>
      <c r="I1375">
        <v>-32.318170999550397</v>
      </c>
      <c r="J1375">
        <v>3.1895172544482899</v>
      </c>
      <c r="K1375">
        <v>238.85471941332199</v>
      </c>
      <c r="M1375">
        <v>53.370750110004202</v>
      </c>
      <c r="N1375">
        <v>0.284224580224547</v>
      </c>
      <c r="O1375">
        <v>96.848730621382998</v>
      </c>
      <c r="P1375">
        <v>11.670361809519299</v>
      </c>
    </row>
    <row r="1376" spans="1:17" hidden="1" x14ac:dyDescent="0.3">
      <c r="A1376" t="s">
        <v>2921</v>
      </c>
      <c r="B1376" t="s">
        <v>2922</v>
      </c>
      <c r="C1376" t="s">
        <v>3150</v>
      </c>
      <c r="D1376" t="s">
        <v>473</v>
      </c>
      <c r="E1376">
        <v>1264.0746395042499</v>
      </c>
      <c r="F1376">
        <v>207.23</v>
      </c>
      <c r="G1376">
        <v>-25.299938063582498</v>
      </c>
      <c r="H1376">
        <v>-7.7169295335246497</v>
      </c>
      <c r="I1376">
        <v>-6.4304931863046697</v>
      </c>
      <c r="J1376">
        <v>-4.63810637903046</v>
      </c>
      <c r="K1376">
        <v>215.31363824262201</v>
      </c>
      <c r="L1376">
        <v>208.75380744178699</v>
      </c>
      <c r="M1376">
        <v>38.849817714133401</v>
      </c>
      <c r="N1376">
        <v>0.83825211259905097</v>
      </c>
      <c r="O1376">
        <v>27.163055542151199</v>
      </c>
      <c r="P1376">
        <v>29.599749843652202</v>
      </c>
      <c r="Q1376">
        <v>-1.4606138674873001E-2</v>
      </c>
    </row>
    <row r="1377" spans="1:17" hidden="1" x14ac:dyDescent="0.3">
      <c r="A1377" t="s">
        <v>2923</v>
      </c>
      <c r="B1377" t="s">
        <v>2924</v>
      </c>
      <c r="C1377" t="s">
        <v>3150</v>
      </c>
      <c r="D1377" t="s">
        <v>580</v>
      </c>
      <c r="E1377">
        <v>1261.25867823467</v>
      </c>
      <c r="F1377">
        <v>592.6</v>
      </c>
      <c r="G1377">
        <v>1.8515226289228299</v>
      </c>
      <c r="H1377">
        <v>-9.5960241544257698</v>
      </c>
      <c r="I1377">
        <v>14.5665803864088</v>
      </c>
      <c r="J1377">
        <v>1.0725887087399</v>
      </c>
      <c r="K1377">
        <v>641.05106017527203</v>
      </c>
      <c r="L1377">
        <v>586.66090833280896</v>
      </c>
      <c r="M1377">
        <v>39.561987131317203</v>
      </c>
      <c r="N1377">
        <v>0.36917793821144002</v>
      </c>
      <c r="O1377">
        <v>45.950050624367101</v>
      </c>
      <c r="P1377">
        <v>56.876240900066101</v>
      </c>
      <c r="Q1377">
        <v>2.1871893842162999E-2</v>
      </c>
    </row>
    <row r="1378" spans="1:17" hidden="1" x14ac:dyDescent="0.3">
      <c r="A1378" t="s">
        <v>2925</v>
      </c>
      <c r="B1378" t="s">
        <v>2926</v>
      </c>
      <c r="C1378" t="s">
        <v>3150</v>
      </c>
      <c r="D1378" t="s">
        <v>473</v>
      </c>
      <c r="E1378">
        <v>1253.17379010732</v>
      </c>
      <c r="F1378">
        <v>543.5</v>
      </c>
      <c r="G1378">
        <v>-4.6082011532106497</v>
      </c>
      <c r="H1378">
        <v>-3.7058939575426901</v>
      </c>
      <c r="I1378">
        <v>29.729176683121299</v>
      </c>
      <c r="J1378">
        <v>-0.68557491894396005</v>
      </c>
      <c r="K1378">
        <v>549.16030274446496</v>
      </c>
      <c r="L1378">
        <v>502.918124627797</v>
      </c>
      <c r="M1378">
        <v>40.026051017596501</v>
      </c>
      <c r="N1378">
        <v>0.38141683095236301</v>
      </c>
      <c r="O1378">
        <v>35.032198712051503</v>
      </c>
      <c r="P1378">
        <v>53.531073446327603</v>
      </c>
      <c r="Q1378">
        <v>-7.1618055446710004E-3</v>
      </c>
    </row>
    <row r="1379" spans="1:17" hidden="1" x14ac:dyDescent="0.3">
      <c r="A1379" t="s">
        <v>2927</v>
      </c>
      <c r="B1379" t="s">
        <v>2928</v>
      </c>
      <c r="C1379" t="s">
        <v>3150</v>
      </c>
      <c r="D1379" t="s">
        <v>580</v>
      </c>
      <c r="E1379">
        <v>1250.9028767535499</v>
      </c>
      <c r="F1379">
        <v>22.67</v>
      </c>
      <c r="G1379">
        <v>-52.044322357035298</v>
      </c>
      <c r="H1379">
        <v>-0.42514850804984</v>
      </c>
      <c r="I1379">
        <v>-7.86994641600179</v>
      </c>
      <c r="J1379">
        <v>1.8548445131600899</v>
      </c>
      <c r="K1379">
        <v>23.445238104515699</v>
      </c>
      <c r="L1379">
        <v>24.6047573159174</v>
      </c>
      <c r="M1379">
        <v>33.9976887040376</v>
      </c>
      <c r="N1379">
        <v>0.373398124767855</v>
      </c>
      <c r="O1379">
        <v>47.331274812527496</v>
      </c>
      <c r="P1379">
        <v>51.133333333333297</v>
      </c>
      <c r="Q1379">
        <v>0.246261750886304</v>
      </c>
    </row>
    <row r="1380" spans="1:17" hidden="1" x14ac:dyDescent="0.3">
      <c r="A1380" t="s">
        <v>2929</v>
      </c>
      <c r="B1380" t="s">
        <v>2930</v>
      </c>
      <c r="C1380" t="s">
        <v>3150</v>
      </c>
      <c r="D1380" t="s">
        <v>989</v>
      </c>
      <c r="E1380">
        <v>1249.5676175073099</v>
      </c>
      <c r="F1380">
        <v>633.95000000000005</v>
      </c>
      <c r="G1380">
        <v>-43.542872342431302</v>
      </c>
      <c r="H1380">
        <v>-15.2824953060466</v>
      </c>
      <c r="I1380">
        <v>-1.4977277825573101</v>
      </c>
      <c r="J1380">
        <v>1.1912890678138099</v>
      </c>
      <c r="K1380">
        <v>687.58069366887003</v>
      </c>
      <c r="L1380">
        <v>653.27964752534899</v>
      </c>
      <c r="M1380">
        <v>43.1221044334293</v>
      </c>
      <c r="N1380">
        <v>0.45734081567882301</v>
      </c>
      <c r="O1380">
        <v>34.868680495307103</v>
      </c>
      <c r="P1380">
        <v>32.1968512146804</v>
      </c>
      <c r="Q1380">
        <v>4.0027162293455001E-2</v>
      </c>
    </row>
    <row r="1381" spans="1:17" hidden="1" x14ac:dyDescent="0.3">
      <c r="A1381" t="s">
        <v>2931</v>
      </c>
      <c r="B1381" t="s">
        <v>2932</v>
      </c>
      <c r="C1381" t="s">
        <v>3150</v>
      </c>
      <c r="D1381" t="s">
        <v>268</v>
      </c>
      <c r="E1381">
        <v>1249.0151982736099</v>
      </c>
      <c r="F1381">
        <v>19.16</v>
      </c>
      <c r="G1381">
        <v>-32.667337932424601</v>
      </c>
      <c r="H1381">
        <v>12.486223159574401</v>
      </c>
      <c r="I1381">
        <v>-39.333244683570499</v>
      </c>
      <c r="J1381">
        <v>8.9001428843436301</v>
      </c>
      <c r="K1381">
        <v>19.083676256187498</v>
      </c>
      <c r="L1381">
        <v>22.1654408666754</v>
      </c>
      <c r="M1381">
        <v>58.772360243421602</v>
      </c>
      <c r="N1381">
        <v>0.58942088614782595</v>
      </c>
      <c r="O1381">
        <v>119.20668058455099</v>
      </c>
      <c r="P1381">
        <v>29.810298102981001</v>
      </c>
      <c r="Q1381">
        <v>6.0378698045671003E-2</v>
      </c>
    </row>
    <row r="1382" spans="1:17" hidden="1" x14ac:dyDescent="0.3">
      <c r="A1382" t="s">
        <v>2933</v>
      </c>
      <c r="B1382" t="s">
        <v>2934</v>
      </c>
      <c r="C1382" t="s">
        <v>3150</v>
      </c>
      <c r="D1382" t="s">
        <v>2172</v>
      </c>
      <c r="E1382">
        <v>1247.59540922833</v>
      </c>
      <c r="F1382">
        <v>478.65</v>
      </c>
      <c r="G1382">
        <v>111.334278982998</v>
      </c>
      <c r="H1382">
        <v>-12.4598413259637</v>
      </c>
      <c r="I1382">
        <v>-57.7651667302232</v>
      </c>
      <c r="J1382">
        <v>1.24689125865057</v>
      </c>
      <c r="K1382">
        <v>547.89587974078597</v>
      </c>
      <c r="L1382">
        <v>609.49503262109204</v>
      </c>
      <c r="M1382">
        <v>38.0113489030906</v>
      </c>
      <c r="N1382">
        <v>1.9852214405628901</v>
      </c>
      <c r="O1382">
        <v>104.74250496187101</v>
      </c>
      <c r="P1382">
        <v>151.92105263157799</v>
      </c>
      <c r="Q1382">
        <v>0.25518424260654599</v>
      </c>
    </row>
    <row r="1383" spans="1:17" hidden="1" x14ac:dyDescent="0.3">
      <c r="A1383" t="s">
        <v>2935</v>
      </c>
      <c r="B1383" t="s">
        <v>2936</v>
      </c>
      <c r="C1383" t="s">
        <v>3150</v>
      </c>
      <c r="D1383" t="s">
        <v>967</v>
      </c>
      <c r="E1383">
        <v>1244.19207294696</v>
      </c>
      <c r="F1383">
        <v>892.5</v>
      </c>
      <c r="G1383">
        <v>31.869569149575302</v>
      </c>
      <c r="H1383">
        <v>9.5454808757514193</v>
      </c>
      <c r="I1383">
        <v>3.3512671530378499</v>
      </c>
      <c r="J1383">
        <v>6.60154528628098</v>
      </c>
      <c r="K1383">
        <v>830.69144846611903</v>
      </c>
      <c r="L1383">
        <v>765.74584907843405</v>
      </c>
      <c r="M1383">
        <v>55.697513796278201</v>
      </c>
      <c r="N1383">
        <v>0.30933481836058702</v>
      </c>
      <c r="O1383">
        <v>11.450980392156801</v>
      </c>
      <c r="P1383">
        <v>63.132882471211801</v>
      </c>
      <c r="Q1383">
        <v>8.4366743003188999E-2</v>
      </c>
    </row>
    <row r="1384" spans="1:17" hidden="1" x14ac:dyDescent="0.3">
      <c r="A1384" t="s">
        <v>2937</v>
      </c>
      <c r="B1384" t="s">
        <v>2938</v>
      </c>
      <c r="C1384" t="s">
        <v>3150</v>
      </c>
      <c r="D1384" t="s">
        <v>265</v>
      </c>
      <c r="E1384">
        <v>1243.6189938529301</v>
      </c>
      <c r="F1384">
        <v>1202.5999999999999</v>
      </c>
      <c r="G1384">
        <v>80.576743429754998</v>
      </c>
      <c r="H1384">
        <v>32.479974111221701</v>
      </c>
      <c r="I1384">
        <v>71.974239249079304</v>
      </c>
      <c r="J1384">
        <v>14.899948523106101</v>
      </c>
      <c r="K1384">
        <v>1001.29099010631</v>
      </c>
      <c r="L1384">
        <v>823.86274324351598</v>
      </c>
      <c r="M1384">
        <v>62.159879095737203</v>
      </c>
      <c r="N1384">
        <v>1.1302325581395301</v>
      </c>
      <c r="O1384">
        <v>3.85830700149676</v>
      </c>
      <c r="P1384">
        <v>135.803921568627</v>
      </c>
      <c r="Q1384">
        <v>0.16752079313715801</v>
      </c>
    </row>
    <row r="1385" spans="1:17" hidden="1" x14ac:dyDescent="0.3">
      <c r="A1385" t="s">
        <v>2939</v>
      </c>
      <c r="B1385" t="s">
        <v>2940</v>
      </c>
      <c r="C1385" t="s">
        <v>3150</v>
      </c>
      <c r="D1385" t="s">
        <v>75</v>
      </c>
      <c r="E1385">
        <v>1241.07948334919</v>
      </c>
      <c r="F1385">
        <v>41.99</v>
      </c>
      <c r="G1385">
        <v>-42.449778547807703</v>
      </c>
      <c r="H1385">
        <v>-6.9868129606579501</v>
      </c>
      <c r="I1385">
        <v>-8.4151590509005203</v>
      </c>
      <c r="J1385">
        <v>-2.15028682829786</v>
      </c>
      <c r="K1385">
        <v>45.8254818488167</v>
      </c>
      <c r="L1385">
        <v>47.455371846668001</v>
      </c>
      <c r="M1385">
        <v>35.419389281564001</v>
      </c>
      <c r="N1385">
        <v>0.55316837153004395</v>
      </c>
      <c r="O1385">
        <v>36.913550845439303</v>
      </c>
      <c r="P1385">
        <v>8.6416558861578299</v>
      </c>
      <c r="Q1385">
        <v>1.9836184354744001E-2</v>
      </c>
    </row>
    <row r="1386" spans="1:17" hidden="1" x14ac:dyDescent="0.3">
      <c r="A1386" t="s">
        <v>2941</v>
      </c>
      <c r="B1386" t="s">
        <v>2942</v>
      </c>
      <c r="C1386" t="s">
        <v>3150</v>
      </c>
      <c r="D1386" t="s">
        <v>46</v>
      </c>
      <c r="E1386">
        <v>1238.6584399537501</v>
      </c>
      <c r="F1386">
        <v>56.74</v>
      </c>
      <c r="G1386">
        <v>-55.060129757361601</v>
      </c>
      <c r="H1386">
        <v>-6.6351133668253901</v>
      </c>
      <c r="I1386">
        <v>-31.049295368935599</v>
      </c>
      <c r="J1386">
        <v>1.06732867642702</v>
      </c>
      <c r="K1386">
        <v>62.0566876990042</v>
      </c>
      <c r="L1386">
        <v>66.586425388936206</v>
      </c>
      <c r="M1386">
        <v>41.402483563967003</v>
      </c>
      <c r="N1386">
        <v>0.58791918607470695</v>
      </c>
      <c r="O1386">
        <v>64.169897779344296</v>
      </c>
      <c r="P1386">
        <v>14.164989939637801</v>
      </c>
      <c r="Q1386">
        <v>7.5377449033013993E-2</v>
      </c>
    </row>
    <row r="1387" spans="1:17" hidden="1" x14ac:dyDescent="0.3">
      <c r="A1387" t="s">
        <v>2943</v>
      </c>
      <c r="B1387" t="s">
        <v>2944</v>
      </c>
      <c r="C1387" t="s">
        <v>3150</v>
      </c>
      <c r="D1387" t="s">
        <v>169</v>
      </c>
      <c r="E1387">
        <v>1234.7792197746901</v>
      </c>
      <c r="F1387">
        <v>572.79999999999995</v>
      </c>
      <c r="G1387">
        <v>2.4133768771359199</v>
      </c>
      <c r="H1387">
        <v>7.5334165923703704</v>
      </c>
      <c r="I1387">
        <v>5.9878290233820401E-2</v>
      </c>
      <c r="J1387">
        <v>1.3205592654990499</v>
      </c>
      <c r="K1387">
        <v>556.59839924190499</v>
      </c>
      <c r="L1387">
        <v>519.64265620157801</v>
      </c>
      <c r="M1387">
        <v>50.754835897930697</v>
      </c>
      <c r="N1387">
        <v>0.27352338998223003</v>
      </c>
      <c r="O1387">
        <v>22.171787709497199</v>
      </c>
      <c r="P1387">
        <v>46.758903407635103</v>
      </c>
      <c r="Q1387">
        <v>4.2324397889745E-2</v>
      </c>
    </row>
    <row r="1388" spans="1:17" hidden="1" x14ac:dyDescent="0.3">
      <c r="A1388" t="s">
        <v>2945</v>
      </c>
      <c r="B1388" t="s">
        <v>2946</v>
      </c>
      <c r="C1388" t="s">
        <v>3150</v>
      </c>
      <c r="D1388" t="s">
        <v>473</v>
      </c>
      <c r="E1388">
        <v>1232.9557914475199</v>
      </c>
      <c r="F1388">
        <v>72.569999999999993</v>
      </c>
      <c r="G1388">
        <v>-19.9192392597419</v>
      </c>
      <c r="H1388">
        <v>-8.1191264263226994</v>
      </c>
      <c r="I1388">
        <v>-10.0434827520633</v>
      </c>
      <c r="J1388">
        <v>7.30860630617767</v>
      </c>
      <c r="K1388">
        <v>78.336900178465498</v>
      </c>
      <c r="L1388">
        <v>80.664400075032503</v>
      </c>
      <c r="M1388">
        <v>53.924410375971</v>
      </c>
      <c r="N1388">
        <v>0.69684900314753395</v>
      </c>
      <c r="O1388">
        <v>44.618988562767001</v>
      </c>
      <c r="P1388">
        <v>29.705093833780101</v>
      </c>
      <c r="Q1388">
        <v>-6.4008179522358002E-2</v>
      </c>
    </row>
    <row r="1389" spans="1:17" hidden="1" x14ac:dyDescent="0.3">
      <c r="A1389" t="s">
        <v>2947</v>
      </c>
      <c r="B1389" t="s">
        <v>2948</v>
      </c>
      <c r="C1389" t="s">
        <v>3150</v>
      </c>
      <c r="D1389" t="s">
        <v>1399</v>
      </c>
      <c r="E1389">
        <v>1232.50062959609</v>
      </c>
      <c r="F1389">
        <v>181.37</v>
      </c>
      <c r="G1389">
        <v>-61.396265353333703</v>
      </c>
      <c r="H1389">
        <v>-10.116021436296201</v>
      </c>
      <c r="I1389">
        <v>-45.030787297772903</v>
      </c>
      <c r="J1389">
        <v>-4.0212350903798004</v>
      </c>
      <c r="K1389">
        <v>206.49621889954</v>
      </c>
      <c r="L1389">
        <v>240.049786177339</v>
      </c>
      <c r="M1389">
        <v>26.4875662614661</v>
      </c>
      <c r="N1389">
        <v>1.08594968051351</v>
      </c>
      <c r="O1389">
        <v>82.499862160224893</v>
      </c>
      <c r="P1389">
        <v>6.0023378141437798</v>
      </c>
      <c r="Q1389">
        <v>2.1993240276395001E-2</v>
      </c>
    </row>
    <row r="1390" spans="1:17" hidden="1" x14ac:dyDescent="0.3">
      <c r="A1390" t="s">
        <v>2949</v>
      </c>
      <c r="B1390" t="s">
        <v>2950</v>
      </c>
      <c r="C1390" t="s">
        <v>3150</v>
      </c>
      <c r="D1390" t="s">
        <v>989</v>
      </c>
      <c r="E1390">
        <v>1231.7735533344701</v>
      </c>
      <c r="F1390">
        <v>323.7</v>
      </c>
      <c r="G1390">
        <v>-57.712822623601802</v>
      </c>
      <c r="H1390">
        <v>-7.09178931892348</v>
      </c>
      <c r="I1390">
        <v>-17.086673535788002</v>
      </c>
      <c r="J1390">
        <v>3.2468862440180901</v>
      </c>
      <c r="K1390">
        <v>338.10899067726098</v>
      </c>
      <c r="L1390">
        <v>345.14538858413698</v>
      </c>
      <c r="M1390">
        <v>48.224807135662999</v>
      </c>
      <c r="N1390">
        <v>0.39862410603392301</v>
      </c>
      <c r="O1390">
        <v>65.523632993512393</v>
      </c>
      <c r="P1390">
        <v>17.709090909090801</v>
      </c>
      <c r="Q1390">
        <v>6.3446735691523995E-2</v>
      </c>
    </row>
    <row r="1391" spans="1:17" hidden="1" x14ac:dyDescent="0.3">
      <c r="A1391" t="s">
        <v>2951</v>
      </c>
      <c r="B1391" t="s">
        <v>2952</v>
      </c>
      <c r="C1391" t="s">
        <v>3150</v>
      </c>
      <c r="D1391" t="s">
        <v>21</v>
      </c>
      <c r="E1391">
        <v>1229.8190871753</v>
      </c>
      <c r="F1391">
        <v>307.14999999999998</v>
      </c>
      <c r="G1391">
        <v>-26.4199538212346</v>
      </c>
      <c r="H1391">
        <v>13.086898753439201</v>
      </c>
      <c r="I1391">
        <v>-5.9475308685862496</v>
      </c>
      <c r="J1391">
        <v>0.96621305062379703</v>
      </c>
      <c r="M1391">
        <v>60.277525120675399</v>
      </c>
      <c r="O1391">
        <v>13.560149763958901</v>
      </c>
      <c r="P1391">
        <v>24.327059299736799</v>
      </c>
    </row>
    <row r="1392" spans="1:17" hidden="1" x14ac:dyDescent="0.3">
      <c r="A1392" t="s">
        <v>2953</v>
      </c>
      <c r="B1392" t="s">
        <v>2954</v>
      </c>
      <c r="C1392" t="s">
        <v>3150</v>
      </c>
      <c r="D1392" t="s">
        <v>1315</v>
      </c>
      <c r="E1392">
        <v>1229.08738211992</v>
      </c>
      <c r="F1392">
        <v>833.2</v>
      </c>
      <c r="G1392">
        <v>50.941953738716002</v>
      </c>
      <c r="H1392">
        <v>4.7473321917255298</v>
      </c>
      <c r="I1392">
        <v>64.399580817313705</v>
      </c>
      <c r="J1392">
        <v>-2.3422678672076001</v>
      </c>
      <c r="K1392">
        <v>799.78609168616902</v>
      </c>
      <c r="L1392">
        <v>642.21736400138104</v>
      </c>
      <c r="M1392">
        <v>55.674037648452703</v>
      </c>
      <c r="N1392">
        <v>0.52208441006535</v>
      </c>
      <c r="O1392">
        <v>23.259721555448799</v>
      </c>
      <c r="P1392">
        <v>148.67930159677601</v>
      </c>
      <c r="Q1392">
        <v>0.162557754199043</v>
      </c>
    </row>
    <row r="1393" spans="1:17" hidden="1" x14ac:dyDescent="0.3">
      <c r="A1393" t="s">
        <v>2955</v>
      </c>
      <c r="B1393" t="s">
        <v>2956</v>
      </c>
      <c r="C1393" t="s">
        <v>3150</v>
      </c>
      <c r="D1393" t="s">
        <v>62</v>
      </c>
      <c r="E1393">
        <v>1228.0337439258999</v>
      </c>
      <c r="F1393">
        <v>177.23</v>
      </c>
      <c r="G1393">
        <v>-63.811832731649602</v>
      </c>
      <c r="H1393">
        <v>-15.792480847855799</v>
      </c>
      <c r="I1393">
        <v>-31.339488694054701</v>
      </c>
      <c r="J1393">
        <v>-7.3525646838277003</v>
      </c>
      <c r="K1393">
        <v>205.983259038565</v>
      </c>
      <c r="M1393">
        <v>17.494148385928298</v>
      </c>
      <c r="N1393">
        <v>0.930766260672234</v>
      </c>
      <c r="O1393">
        <v>67.324944986740405</v>
      </c>
      <c r="P1393">
        <v>6.5660513498887401</v>
      </c>
    </row>
    <row r="1394" spans="1:17" hidden="1" x14ac:dyDescent="0.3">
      <c r="A1394" t="s">
        <v>2957</v>
      </c>
      <c r="B1394" t="s">
        <v>2958</v>
      </c>
      <c r="C1394" t="s">
        <v>3150</v>
      </c>
      <c r="D1394" t="s">
        <v>265</v>
      </c>
      <c r="E1394">
        <v>1225.48271263016</v>
      </c>
      <c r="F1394">
        <v>1258.0999999999999</v>
      </c>
      <c r="G1394">
        <v>143.88394132767601</v>
      </c>
      <c r="H1394">
        <v>-0.33612898799896701</v>
      </c>
      <c r="I1394">
        <v>-12.8353253456328</v>
      </c>
      <c r="J1394">
        <v>5.2097528910920001</v>
      </c>
      <c r="K1394">
        <v>1289.32038970945</v>
      </c>
      <c r="L1394">
        <v>1190.2018262362001</v>
      </c>
      <c r="M1394">
        <v>50.346989856956803</v>
      </c>
      <c r="N1394">
        <v>0.78899912167435005</v>
      </c>
      <c r="O1394">
        <v>38.061362371830498</v>
      </c>
      <c r="P1394">
        <v>180.26286478057401</v>
      </c>
      <c r="Q1394">
        <v>0.162348933855091</v>
      </c>
    </row>
    <row r="1395" spans="1:17" hidden="1" x14ac:dyDescent="0.3">
      <c r="A1395" t="s">
        <v>2959</v>
      </c>
      <c r="B1395" t="s">
        <v>2960</v>
      </c>
      <c r="C1395" t="s">
        <v>3150</v>
      </c>
      <c r="D1395" t="s">
        <v>51</v>
      </c>
      <c r="E1395">
        <v>1221.1811059465699</v>
      </c>
      <c r="F1395">
        <v>1982.35</v>
      </c>
      <c r="G1395">
        <v>-20.534628215614099</v>
      </c>
      <c r="H1395">
        <v>0.61980954718996395</v>
      </c>
      <c r="I1395">
        <v>-32.456293861320397</v>
      </c>
      <c r="J1395">
        <v>2.9885993787688401</v>
      </c>
      <c r="K1395">
        <v>2092.1475788705502</v>
      </c>
      <c r="L1395">
        <v>2173.1901922008801</v>
      </c>
      <c r="M1395">
        <v>45.733381591727699</v>
      </c>
      <c r="N1395">
        <v>0.42221633172832501</v>
      </c>
      <c r="O1395">
        <v>42.452140136706397</v>
      </c>
      <c r="P1395">
        <v>11.8045176390964</v>
      </c>
      <c r="Q1395">
        <v>-2.6030251386189002E-2</v>
      </c>
    </row>
    <row r="1396" spans="1:17" hidden="1" x14ac:dyDescent="0.3">
      <c r="A1396" t="s">
        <v>2961</v>
      </c>
      <c r="B1396" t="s">
        <v>2962</v>
      </c>
      <c r="C1396" t="s">
        <v>3150</v>
      </c>
      <c r="D1396" t="s">
        <v>1629</v>
      </c>
      <c r="E1396">
        <v>1220.40683347754</v>
      </c>
      <c r="F1396">
        <v>1632.8</v>
      </c>
      <c r="G1396">
        <v>32.119104438969899</v>
      </c>
      <c r="H1396">
        <v>-5.5583724255654099</v>
      </c>
      <c r="I1396">
        <v>20.770839629616201</v>
      </c>
      <c r="J1396">
        <v>1.57812779768538</v>
      </c>
      <c r="K1396">
        <v>1676.69045212736</v>
      </c>
      <c r="L1396">
        <v>1479.57837997926</v>
      </c>
      <c r="M1396">
        <v>43.988577701161802</v>
      </c>
      <c r="N1396">
        <v>0.23962601377807599</v>
      </c>
      <c r="O1396">
        <v>26.059529642332201</v>
      </c>
      <c r="P1396">
        <v>65.699208443271701</v>
      </c>
      <c r="Q1396">
        <v>7.0915511932719999E-2</v>
      </c>
    </row>
    <row r="1397" spans="1:17" hidden="1" x14ac:dyDescent="0.3">
      <c r="A1397" t="s">
        <v>2963</v>
      </c>
      <c r="B1397" t="s">
        <v>2964</v>
      </c>
      <c r="C1397" t="s">
        <v>3150</v>
      </c>
      <c r="D1397" t="s">
        <v>473</v>
      </c>
      <c r="E1397">
        <v>1216.9248334562501</v>
      </c>
      <c r="F1397">
        <v>174.27</v>
      </c>
      <c r="G1397">
        <v>35.950953489112898</v>
      </c>
      <c r="H1397">
        <v>-22.104158602653499</v>
      </c>
      <c r="I1397">
        <v>20.3393688468717</v>
      </c>
      <c r="J1397">
        <v>-1.56266670393381</v>
      </c>
      <c r="K1397">
        <v>188.24338260128101</v>
      </c>
      <c r="L1397">
        <v>160.155435443399</v>
      </c>
      <c r="M1397">
        <v>39.118519191137601</v>
      </c>
      <c r="N1397">
        <v>0.27727282339739501</v>
      </c>
      <c r="O1397">
        <v>42.537441900499203</v>
      </c>
      <c r="P1397">
        <v>66.845380564863504</v>
      </c>
      <c r="Q1397">
        <v>4.4265207677386002E-2</v>
      </c>
    </row>
    <row r="1398" spans="1:17" hidden="1" x14ac:dyDescent="0.3">
      <c r="A1398" t="s">
        <v>2965</v>
      </c>
      <c r="B1398" t="s">
        <v>2966</v>
      </c>
      <c r="C1398" t="s">
        <v>3150</v>
      </c>
      <c r="D1398" t="s">
        <v>2967</v>
      </c>
      <c r="E1398">
        <v>1213.44901106366</v>
      </c>
      <c r="F1398">
        <v>654.4</v>
      </c>
      <c r="G1398">
        <v>31.0565508264785</v>
      </c>
      <c r="H1398">
        <v>5.9867373393490499</v>
      </c>
      <c r="I1398">
        <v>46.042654651826297</v>
      </c>
      <c r="J1398">
        <v>8.0691968068195195</v>
      </c>
      <c r="K1398">
        <v>633.49650848775502</v>
      </c>
      <c r="L1398">
        <v>589.82008412576204</v>
      </c>
      <c r="M1398">
        <v>58.132470673956597</v>
      </c>
      <c r="N1398">
        <v>0.96873333520446803</v>
      </c>
      <c r="O1398">
        <v>45.018337408312902</v>
      </c>
      <c r="P1398">
        <v>84.338028169013995</v>
      </c>
    </row>
    <row r="1399" spans="1:17" hidden="1" x14ac:dyDescent="0.3">
      <c r="A1399" t="s">
        <v>2968</v>
      </c>
      <c r="B1399" t="s">
        <v>2969</v>
      </c>
      <c r="C1399" t="s">
        <v>3150</v>
      </c>
      <c r="D1399" t="s">
        <v>117</v>
      </c>
      <c r="E1399">
        <v>1209.1808708557601</v>
      </c>
      <c r="F1399">
        <v>645</v>
      </c>
      <c r="G1399">
        <v>-37.235801517896199</v>
      </c>
      <c r="H1399">
        <v>-8.9454100865749506</v>
      </c>
      <c r="I1399">
        <v>-5.29149720850116</v>
      </c>
      <c r="J1399">
        <v>-1.6870466239512201</v>
      </c>
      <c r="K1399">
        <v>672.88737504677601</v>
      </c>
      <c r="L1399">
        <v>659.81355353235801</v>
      </c>
      <c r="M1399">
        <v>36.886549879788397</v>
      </c>
      <c r="N1399">
        <v>0.49715343938308798</v>
      </c>
      <c r="O1399">
        <v>31.007751937984501</v>
      </c>
      <c r="P1399">
        <v>17.486338797814199</v>
      </c>
      <c r="Q1399">
        <v>4.5194694248749001E-2</v>
      </c>
    </row>
    <row r="1400" spans="1:17" hidden="1" x14ac:dyDescent="0.3">
      <c r="A1400" t="s">
        <v>2970</v>
      </c>
      <c r="B1400" t="s">
        <v>2971</v>
      </c>
      <c r="C1400" t="s">
        <v>3150</v>
      </c>
      <c r="D1400" t="s">
        <v>634</v>
      </c>
      <c r="E1400">
        <v>1208.6804448252101</v>
      </c>
      <c r="F1400">
        <v>20.28</v>
      </c>
      <c r="G1400">
        <v>18.965800722128598</v>
      </c>
      <c r="H1400">
        <v>-12.995739895918</v>
      </c>
      <c r="I1400">
        <v>76.011113700352396</v>
      </c>
      <c r="J1400">
        <v>-1.38273743779765</v>
      </c>
      <c r="K1400">
        <v>18.358279647545501</v>
      </c>
      <c r="L1400">
        <v>15.2106084870329</v>
      </c>
      <c r="M1400">
        <v>47.865894445442002</v>
      </c>
      <c r="N1400">
        <v>0.31569114899782902</v>
      </c>
      <c r="O1400">
        <v>29.930966469428</v>
      </c>
      <c r="P1400">
        <v>102.8</v>
      </c>
      <c r="Q1400">
        <v>5.8980769362782001E-2</v>
      </c>
    </row>
    <row r="1401" spans="1:17" hidden="1" x14ac:dyDescent="0.3">
      <c r="A1401" t="s">
        <v>2972</v>
      </c>
      <c r="B1401" t="s">
        <v>2973</v>
      </c>
      <c r="C1401" t="s">
        <v>3150</v>
      </c>
      <c r="D1401" t="s">
        <v>2974</v>
      </c>
      <c r="E1401">
        <v>1202.2461544043299</v>
      </c>
      <c r="F1401">
        <v>1456.1</v>
      </c>
      <c r="G1401">
        <v>63.828538632583196</v>
      </c>
      <c r="H1401">
        <v>12.563027435268999</v>
      </c>
      <c r="I1401">
        <v>88.602652841431393</v>
      </c>
      <c r="J1401">
        <v>5.1062045145589297</v>
      </c>
      <c r="K1401">
        <v>1347.51815122635</v>
      </c>
      <c r="L1401">
        <v>1098.8959183801601</v>
      </c>
      <c r="M1401">
        <v>49.0866402080404</v>
      </c>
      <c r="N1401">
        <v>0.85980698438224901</v>
      </c>
      <c r="O1401">
        <v>6.44873291669529</v>
      </c>
      <c r="P1401">
        <v>120.621212121212</v>
      </c>
      <c r="Q1401">
        <v>0.104836020627597</v>
      </c>
    </row>
    <row r="1402" spans="1:17" hidden="1" x14ac:dyDescent="0.3">
      <c r="A1402" t="s">
        <v>2975</v>
      </c>
      <c r="B1402" t="s">
        <v>2976</v>
      </c>
      <c r="C1402" t="s">
        <v>3150</v>
      </c>
      <c r="D1402" t="s">
        <v>21</v>
      </c>
      <c r="E1402">
        <v>1199.3241350456599</v>
      </c>
      <c r="F1402">
        <v>109</v>
      </c>
      <c r="G1402">
        <v>-4.8964240096613096</v>
      </c>
      <c r="H1402">
        <v>-3.9013865628713198</v>
      </c>
      <c r="I1402">
        <v>-16.9491248196504</v>
      </c>
      <c r="J1402">
        <v>-5.0076166236524298</v>
      </c>
      <c r="K1402">
        <v>116.74407612033001</v>
      </c>
      <c r="L1402">
        <v>117.184874791884</v>
      </c>
      <c r="M1402">
        <v>48.117568755407902</v>
      </c>
      <c r="N1402">
        <v>0.65592314149091402</v>
      </c>
      <c r="O1402">
        <v>61.926605504587101</v>
      </c>
      <c r="P1402">
        <v>24.571428571428498</v>
      </c>
      <c r="Q1402">
        <v>-5.4865379653899998E-4</v>
      </c>
    </row>
    <row r="1403" spans="1:17" hidden="1" x14ac:dyDescent="0.3">
      <c r="A1403" t="s">
        <v>2977</v>
      </c>
      <c r="B1403" t="s">
        <v>2978</v>
      </c>
      <c r="C1403" t="s">
        <v>3150</v>
      </c>
      <c r="D1403" t="s">
        <v>117</v>
      </c>
      <c r="E1403">
        <v>1198.6367317189199</v>
      </c>
      <c r="F1403">
        <v>930.95</v>
      </c>
      <c r="G1403">
        <v>625.50988602468101</v>
      </c>
      <c r="H1403">
        <v>3.0262253989074499</v>
      </c>
      <c r="I1403">
        <v>6.5477437171818202</v>
      </c>
      <c r="J1403">
        <v>2.0675572159422702</v>
      </c>
      <c r="K1403">
        <v>938.72292968660997</v>
      </c>
      <c r="L1403">
        <v>740.06921762049001</v>
      </c>
      <c r="M1403">
        <v>49.954617294712001</v>
      </c>
      <c r="N1403">
        <v>0.78702529071539595</v>
      </c>
      <c r="O1403">
        <v>16.837638970943601</v>
      </c>
      <c r="P1403">
        <v>675.79166666666595</v>
      </c>
      <c r="Q1403">
        <v>0.17578225341331799</v>
      </c>
    </row>
    <row r="1404" spans="1:17" hidden="1" x14ac:dyDescent="0.3">
      <c r="A1404" t="s">
        <v>2979</v>
      </c>
      <c r="B1404" t="s">
        <v>2980</v>
      </c>
      <c r="C1404" t="s">
        <v>3150</v>
      </c>
      <c r="D1404" t="s">
        <v>2981</v>
      </c>
      <c r="E1404">
        <v>1198.0702957763599</v>
      </c>
      <c r="F1404">
        <v>190.49</v>
      </c>
      <c r="G1404">
        <v>-66.975346257232403</v>
      </c>
      <c r="H1404">
        <v>-2.1658176089396299</v>
      </c>
      <c r="I1404">
        <v>-5.4336249668186003</v>
      </c>
      <c r="J1404">
        <v>7.4421366128828499</v>
      </c>
      <c r="K1404">
        <v>189.43748841357601</v>
      </c>
      <c r="L1404">
        <v>198.45335867893601</v>
      </c>
      <c r="M1404">
        <v>54.039367120782003</v>
      </c>
      <c r="N1404">
        <v>0.64390978183427305</v>
      </c>
      <c r="O1404">
        <v>70.507638196230701</v>
      </c>
      <c r="P1404">
        <v>31.1914600550964</v>
      </c>
    </row>
    <row r="1405" spans="1:17" hidden="1" x14ac:dyDescent="0.3">
      <c r="A1405" t="s">
        <v>2982</v>
      </c>
      <c r="B1405" t="s">
        <v>2983</v>
      </c>
      <c r="C1405" t="s">
        <v>3150</v>
      </c>
      <c r="D1405" t="s">
        <v>2767</v>
      </c>
      <c r="E1405">
        <v>1196.3506632405999</v>
      </c>
      <c r="F1405">
        <v>1440</v>
      </c>
      <c r="G1405">
        <v>431.55853097444901</v>
      </c>
      <c r="H1405">
        <v>-5.43690530471304</v>
      </c>
      <c r="I1405">
        <v>36.625846079790698</v>
      </c>
      <c r="J1405">
        <v>11.892158209191001</v>
      </c>
      <c r="K1405">
        <v>1577.31938173604</v>
      </c>
      <c r="L1405">
        <v>1307.0259387231699</v>
      </c>
      <c r="M1405">
        <v>57.726006634696901</v>
      </c>
      <c r="N1405">
        <v>2.20798569725864</v>
      </c>
      <c r="O1405">
        <v>53.4722222222222</v>
      </c>
      <c r="P1405">
        <v>480.29417690912697</v>
      </c>
    </row>
    <row r="1406" spans="1:17" hidden="1" x14ac:dyDescent="0.3">
      <c r="A1406" t="s">
        <v>2984</v>
      </c>
      <c r="B1406" t="s">
        <v>2985</v>
      </c>
      <c r="C1406" t="s">
        <v>3150</v>
      </c>
      <c r="D1406" t="s">
        <v>1629</v>
      </c>
      <c r="E1406">
        <v>1194.23669605287</v>
      </c>
      <c r="F1406">
        <v>113.35</v>
      </c>
      <c r="G1406">
        <v>921.54631602003496</v>
      </c>
      <c r="H1406">
        <v>13.340069215261799</v>
      </c>
      <c r="I1406">
        <v>321.35041173511598</v>
      </c>
      <c r="J1406">
        <v>13.9614192430424</v>
      </c>
      <c r="K1406">
        <v>95.5600269123738</v>
      </c>
      <c r="L1406">
        <v>57.331176914454403</v>
      </c>
      <c r="M1406">
        <v>65.235658031778797</v>
      </c>
      <c r="N1406">
        <v>1.43046999779662</v>
      </c>
      <c r="O1406">
        <v>7.1460079400088299</v>
      </c>
      <c r="P1406">
        <v>1093.15789473684</v>
      </c>
    </row>
    <row r="1407" spans="1:17" hidden="1" x14ac:dyDescent="0.3">
      <c r="A1407" t="s">
        <v>2986</v>
      </c>
      <c r="B1407" t="s">
        <v>2987</v>
      </c>
      <c r="C1407" t="s">
        <v>3150</v>
      </c>
      <c r="D1407" t="s">
        <v>18</v>
      </c>
      <c r="E1407">
        <v>1192.7759997486901</v>
      </c>
      <c r="F1407">
        <v>1158.8499999999999</v>
      </c>
      <c r="G1407">
        <v>24.459453290700601</v>
      </c>
      <c r="H1407">
        <v>36.049521306205897</v>
      </c>
      <c r="I1407">
        <v>-2.11080306708222</v>
      </c>
      <c r="J1407">
        <v>5.4844912239515704</v>
      </c>
      <c r="K1407">
        <v>970.930256273488</v>
      </c>
      <c r="L1407">
        <v>957.98125035871101</v>
      </c>
      <c r="M1407">
        <v>67.120688262803995</v>
      </c>
      <c r="N1407">
        <v>2.7426807200965002</v>
      </c>
      <c r="O1407">
        <v>36.514648142555103</v>
      </c>
      <c r="P1407">
        <v>56.168721784246301</v>
      </c>
      <c r="Q1407">
        <v>0.20806380417661999</v>
      </c>
    </row>
    <row r="1408" spans="1:17" hidden="1" x14ac:dyDescent="0.3">
      <c r="A1408" t="s">
        <v>2988</v>
      </c>
      <c r="B1408" t="s">
        <v>2989</v>
      </c>
      <c r="C1408" t="s">
        <v>3150</v>
      </c>
      <c r="D1408" t="s">
        <v>470</v>
      </c>
      <c r="E1408">
        <v>1192.67601637758</v>
      </c>
      <c r="F1408">
        <v>499.2</v>
      </c>
      <c r="G1408">
        <v>-59.560289214397201</v>
      </c>
      <c r="H1408">
        <v>-0.953563783767021</v>
      </c>
      <c r="I1408">
        <v>-34.7539222899929</v>
      </c>
      <c r="J1408">
        <v>2.2247784322221298</v>
      </c>
      <c r="K1408">
        <v>535.42691571126397</v>
      </c>
      <c r="L1408">
        <v>629.13804158317305</v>
      </c>
      <c r="M1408">
        <v>48.054121610421497</v>
      </c>
      <c r="N1408">
        <v>0.709716197959256</v>
      </c>
      <c r="O1408">
        <v>67.217548076922995</v>
      </c>
      <c r="P1408">
        <v>12.2049898853675</v>
      </c>
      <c r="Q1408">
        <v>-3.7151017120719998E-2</v>
      </c>
    </row>
    <row r="1409" spans="1:17" hidden="1" x14ac:dyDescent="0.3">
      <c r="A1409" t="s">
        <v>2990</v>
      </c>
      <c r="B1409" t="s">
        <v>2991</v>
      </c>
      <c r="C1409" t="s">
        <v>3150</v>
      </c>
      <c r="D1409" t="s">
        <v>284</v>
      </c>
      <c r="E1409">
        <v>1183.82434311887</v>
      </c>
      <c r="F1409">
        <v>110.9</v>
      </c>
      <c r="G1409">
        <v>-29.0466494286349</v>
      </c>
      <c r="H1409">
        <v>23.543477278730698</v>
      </c>
      <c r="I1409">
        <v>9.3538697088576406</v>
      </c>
      <c r="J1409">
        <v>6.03713435707414</v>
      </c>
      <c r="K1409">
        <v>99.8256517282868</v>
      </c>
      <c r="L1409">
        <v>97.668437018329897</v>
      </c>
      <c r="M1409">
        <v>67.002228192837606</v>
      </c>
      <c r="N1409">
        <v>1.47779963194278</v>
      </c>
      <c r="O1409">
        <v>4.5987376014427301</v>
      </c>
      <c r="P1409">
        <v>49.4810621377544</v>
      </c>
      <c r="Q1409">
        <v>6.8266352393867996E-2</v>
      </c>
    </row>
    <row r="1410" spans="1:17" hidden="1" x14ac:dyDescent="0.3">
      <c r="A1410" t="s">
        <v>2992</v>
      </c>
      <c r="B1410" t="s">
        <v>2993</v>
      </c>
      <c r="C1410" t="s">
        <v>3150</v>
      </c>
      <c r="D1410" t="s">
        <v>634</v>
      </c>
      <c r="E1410">
        <v>1180.5750497947399</v>
      </c>
      <c r="F1410">
        <v>202.86</v>
      </c>
      <c r="G1410">
        <v>-30.014386798214002</v>
      </c>
      <c r="H1410">
        <v>-9.5728518150623199</v>
      </c>
      <c r="I1410">
        <v>-20.285444914493201</v>
      </c>
      <c r="J1410">
        <v>-7.7221203604513802</v>
      </c>
      <c r="K1410">
        <v>228.23428330592</v>
      </c>
      <c r="L1410">
        <v>234.56163028115199</v>
      </c>
      <c r="M1410">
        <v>25.530523963433001</v>
      </c>
      <c r="N1410">
        <v>0.40954641550835302</v>
      </c>
      <c r="O1410">
        <v>51.828847481021299</v>
      </c>
      <c r="P1410">
        <v>9.2701319687584096</v>
      </c>
      <c r="Q1410">
        <v>-5.0441304751625997E-2</v>
      </c>
    </row>
    <row r="1411" spans="1:17" hidden="1" x14ac:dyDescent="0.3">
      <c r="A1411" t="s">
        <v>2994</v>
      </c>
      <c r="B1411" t="s">
        <v>2995</v>
      </c>
      <c r="C1411" t="s">
        <v>3150</v>
      </c>
      <c r="D1411" t="s">
        <v>21</v>
      </c>
      <c r="E1411">
        <v>1179.51163858368</v>
      </c>
      <c r="F1411">
        <v>716.8</v>
      </c>
      <c r="G1411">
        <v>567.59394662006696</v>
      </c>
      <c r="H1411">
        <v>-16.338222043627901</v>
      </c>
      <c r="I1411">
        <v>128.77641101756501</v>
      </c>
      <c r="J1411">
        <v>2.45263484143257</v>
      </c>
      <c r="K1411">
        <v>751.38674515089895</v>
      </c>
      <c r="L1411">
        <v>517.88097765473196</v>
      </c>
      <c r="M1411">
        <v>35.990839493631</v>
      </c>
      <c r="N1411">
        <v>2.1242448504257898</v>
      </c>
      <c r="O1411">
        <v>39.229910714285701</v>
      </c>
      <c r="P1411">
        <v>668.68632707774702</v>
      </c>
    </row>
    <row r="1412" spans="1:17" hidden="1" x14ac:dyDescent="0.3">
      <c r="A1412" t="s">
        <v>2996</v>
      </c>
      <c r="B1412" t="s">
        <v>2997</v>
      </c>
      <c r="C1412" t="s">
        <v>3150</v>
      </c>
      <c r="D1412" t="s">
        <v>989</v>
      </c>
      <c r="E1412">
        <v>1165.2799060500699</v>
      </c>
      <c r="F1412">
        <v>63.5</v>
      </c>
      <c r="G1412">
        <v>-55.5434877026834</v>
      </c>
      <c r="H1412">
        <v>-12.7902790708113</v>
      </c>
      <c r="I1412">
        <v>-19.629024707951999</v>
      </c>
      <c r="J1412">
        <v>-3.2027742491710902</v>
      </c>
      <c r="K1412">
        <v>69.820463667892099</v>
      </c>
      <c r="L1412">
        <v>75.465473460378007</v>
      </c>
      <c r="M1412">
        <v>37.576456826147599</v>
      </c>
      <c r="N1412">
        <v>0.70967973063628698</v>
      </c>
      <c r="O1412">
        <v>48.425196850393696</v>
      </c>
      <c r="P1412">
        <v>8.5470085470085309</v>
      </c>
      <c r="Q1412">
        <v>-2.8041685357207E-2</v>
      </c>
    </row>
    <row r="1413" spans="1:17" hidden="1" x14ac:dyDescent="0.3">
      <c r="A1413" t="s">
        <v>2998</v>
      </c>
      <c r="B1413" t="s">
        <v>2999</v>
      </c>
      <c r="C1413" t="s">
        <v>3150</v>
      </c>
      <c r="D1413" t="s">
        <v>247</v>
      </c>
      <c r="E1413">
        <v>1165.1315317465701</v>
      </c>
      <c r="F1413">
        <v>276.8</v>
      </c>
      <c r="G1413">
        <v>69.794202169850607</v>
      </c>
      <c r="H1413">
        <v>11.214399930369799</v>
      </c>
      <c r="I1413">
        <v>-4.98079111862274</v>
      </c>
      <c r="J1413">
        <v>3.4159101770193501</v>
      </c>
      <c r="K1413">
        <v>265.13544702119799</v>
      </c>
      <c r="L1413">
        <v>247.833627648441</v>
      </c>
      <c r="M1413">
        <v>58.636737254561702</v>
      </c>
      <c r="N1413">
        <v>1.08902489925479</v>
      </c>
      <c r="O1413">
        <v>22.109826589595301</v>
      </c>
      <c r="P1413">
        <v>101.38232084394301</v>
      </c>
      <c r="Q1413">
        <v>0.10739283745972</v>
      </c>
    </row>
    <row r="1414" spans="1:17" hidden="1" x14ac:dyDescent="0.3">
      <c r="A1414" t="s">
        <v>3000</v>
      </c>
      <c r="B1414" t="s">
        <v>3001</v>
      </c>
      <c r="C1414" t="s">
        <v>3150</v>
      </c>
      <c r="D1414" t="s">
        <v>1399</v>
      </c>
      <c r="E1414">
        <v>1164.9679379530801</v>
      </c>
      <c r="F1414">
        <v>136.93</v>
      </c>
      <c r="G1414">
        <v>-48.931829562036398</v>
      </c>
      <c r="H1414">
        <v>0.56183914393128198</v>
      </c>
      <c r="I1414">
        <v>-29.428762849069699</v>
      </c>
      <c r="J1414">
        <v>4.3912492793896298</v>
      </c>
      <c r="K1414">
        <v>139.06014990759701</v>
      </c>
      <c r="L1414">
        <v>152.783803043202</v>
      </c>
      <c r="M1414">
        <v>56.274515747870502</v>
      </c>
      <c r="N1414">
        <v>0.52224080665767603</v>
      </c>
      <c r="O1414">
        <v>39.487329292339098</v>
      </c>
      <c r="P1414">
        <v>12.876102547193099</v>
      </c>
      <c r="Q1414">
        <v>4.7215919239843002E-2</v>
      </c>
    </row>
    <row r="1415" spans="1:17" hidden="1" x14ac:dyDescent="0.3">
      <c r="A1415" t="s">
        <v>3002</v>
      </c>
      <c r="B1415" t="s">
        <v>3003</v>
      </c>
      <c r="C1415" t="s">
        <v>3150</v>
      </c>
      <c r="D1415" t="s">
        <v>102</v>
      </c>
      <c r="E1415">
        <v>1161.9107837604499</v>
      </c>
      <c r="F1415">
        <v>45.59</v>
      </c>
      <c r="G1415">
        <v>-31.705623824777099</v>
      </c>
      <c r="H1415">
        <v>-3.2958599439372498</v>
      </c>
      <c r="I1415">
        <v>-30.115921154336402</v>
      </c>
      <c r="J1415">
        <v>6.0935082595535697</v>
      </c>
      <c r="K1415">
        <v>48.6541716417643</v>
      </c>
      <c r="L1415">
        <v>54.5216084762408</v>
      </c>
      <c r="M1415">
        <v>46.016362372563499</v>
      </c>
      <c r="N1415">
        <v>0.60771969825625904</v>
      </c>
      <c r="O1415">
        <v>89.734590919061105</v>
      </c>
      <c r="P1415">
        <v>14.2606516290726</v>
      </c>
      <c r="Q1415">
        <v>-4.4537799238206999E-2</v>
      </c>
    </row>
    <row r="1416" spans="1:17" hidden="1" x14ac:dyDescent="0.3">
      <c r="A1416" t="s">
        <v>3004</v>
      </c>
      <c r="B1416" t="s">
        <v>3005</v>
      </c>
      <c r="C1416" t="s">
        <v>3150</v>
      </c>
      <c r="D1416" t="s">
        <v>139</v>
      </c>
      <c r="E1416">
        <v>1160.00158945063</v>
      </c>
      <c r="F1416">
        <v>49.87</v>
      </c>
      <c r="G1416">
        <v>70.694537947141598</v>
      </c>
      <c r="H1416">
        <v>-17.1020921142247</v>
      </c>
      <c r="I1416">
        <v>34.764155573307001</v>
      </c>
      <c r="J1416">
        <v>-2.1866770600180101</v>
      </c>
      <c r="K1416">
        <v>49.907285455745203</v>
      </c>
      <c r="L1416">
        <v>41.452404638743999</v>
      </c>
      <c r="M1416">
        <v>32.811603741585898</v>
      </c>
      <c r="N1416">
        <v>0.26158628741581302</v>
      </c>
      <c r="O1416">
        <v>38.159213956286301</v>
      </c>
      <c r="P1416">
        <v>102.723577235772</v>
      </c>
      <c r="Q1416">
        <v>6.8229673587621997E-2</v>
      </c>
    </row>
    <row r="1417" spans="1:17" hidden="1" x14ac:dyDescent="0.3">
      <c r="A1417" t="s">
        <v>3006</v>
      </c>
      <c r="B1417" t="s">
        <v>3007</v>
      </c>
      <c r="C1417" t="s">
        <v>3150</v>
      </c>
      <c r="D1417" t="s">
        <v>139</v>
      </c>
      <c r="E1417">
        <v>1159.4278116</v>
      </c>
      <c r="F1417">
        <v>1234.4000000000001</v>
      </c>
      <c r="G1417">
        <v>80.241397741432706</v>
      </c>
      <c r="H1417">
        <v>15.6166905835201</v>
      </c>
      <c r="I1417">
        <v>28.2046266195388</v>
      </c>
      <c r="J1417">
        <v>17.366384130735899</v>
      </c>
      <c r="K1417">
        <v>985.06600833981395</v>
      </c>
      <c r="L1417">
        <v>898.16560080450097</v>
      </c>
      <c r="M1417">
        <v>41.011072277330904</v>
      </c>
      <c r="N1417">
        <v>2.9872792765096299</v>
      </c>
      <c r="O1417">
        <v>7.7446532728450999</v>
      </c>
      <c r="P1417">
        <v>112.827586206896</v>
      </c>
    </row>
    <row r="1418" spans="1:17" hidden="1" x14ac:dyDescent="0.3">
      <c r="A1418" t="s">
        <v>3008</v>
      </c>
      <c r="B1418" t="s">
        <v>3009</v>
      </c>
      <c r="C1418" t="s">
        <v>3150</v>
      </c>
      <c r="D1418" t="s">
        <v>397</v>
      </c>
      <c r="E1418">
        <v>1158.7217879574901</v>
      </c>
      <c r="F1418">
        <v>112.17</v>
      </c>
      <c r="G1418">
        <v>34.3392355676581</v>
      </c>
      <c r="H1418">
        <v>6.6099734155817202</v>
      </c>
      <c r="I1418">
        <v>67.747326935646498</v>
      </c>
      <c r="J1418">
        <v>0.82724587277737704</v>
      </c>
      <c r="K1418">
        <v>103.850465129894</v>
      </c>
      <c r="L1418">
        <v>82.794440375868803</v>
      </c>
      <c r="M1418">
        <v>46.915212828412699</v>
      </c>
      <c r="N1418">
        <v>0.45329963665680401</v>
      </c>
      <c r="O1418">
        <v>11.2596951056432</v>
      </c>
      <c r="P1418">
        <v>127.987804878048</v>
      </c>
      <c r="Q1418">
        <v>0.114120962822992</v>
      </c>
    </row>
    <row r="1419" spans="1:17" hidden="1" x14ac:dyDescent="0.3">
      <c r="A1419" t="s">
        <v>3010</v>
      </c>
      <c r="B1419" t="s">
        <v>3011</v>
      </c>
      <c r="C1419" t="s">
        <v>3150</v>
      </c>
      <c r="D1419" t="s">
        <v>131</v>
      </c>
      <c r="E1419">
        <v>1156.04026099321</v>
      </c>
      <c r="F1419">
        <v>722.35</v>
      </c>
      <c r="G1419">
        <v>-41.971072312030003</v>
      </c>
      <c r="H1419">
        <v>-8.1436278504331394</v>
      </c>
      <c r="I1419">
        <v>-29.1170390422662</v>
      </c>
      <c r="J1419">
        <v>-10.2606460801404</v>
      </c>
      <c r="K1419">
        <v>797.769459752942</v>
      </c>
      <c r="L1419">
        <v>828.72122083536897</v>
      </c>
      <c r="M1419">
        <v>18.952773299166498</v>
      </c>
      <c r="N1419">
        <v>1.34639775963931</v>
      </c>
      <c r="O1419">
        <v>49.512009413719099</v>
      </c>
      <c r="P1419">
        <v>12.8495547570692</v>
      </c>
      <c r="Q1419">
        <v>9.0532202508376E-2</v>
      </c>
    </row>
    <row r="1420" spans="1:17" hidden="1" x14ac:dyDescent="0.3">
      <c r="A1420" t="s">
        <v>3012</v>
      </c>
      <c r="B1420" t="s">
        <v>3013</v>
      </c>
      <c r="C1420" t="s">
        <v>3150</v>
      </c>
      <c r="D1420" t="s">
        <v>21</v>
      </c>
      <c r="E1420">
        <v>1155.10029541019</v>
      </c>
      <c r="F1420">
        <v>1333.45</v>
      </c>
      <c r="G1420">
        <v>209.57230728632399</v>
      </c>
      <c r="H1420">
        <v>1.84859228545705</v>
      </c>
      <c r="I1420">
        <v>36.919384998556602</v>
      </c>
      <c r="J1420">
        <v>6.4077566209890797</v>
      </c>
      <c r="K1420">
        <v>1297.25947088833</v>
      </c>
      <c r="L1420">
        <v>1121.7889785244699</v>
      </c>
      <c r="M1420">
        <v>58.052220828665099</v>
      </c>
      <c r="N1420">
        <v>0.83076853907368897</v>
      </c>
      <c r="O1420">
        <v>36.372683912239701</v>
      </c>
      <c r="P1420">
        <v>237.56302830332601</v>
      </c>
    </row>
    <row r="1421" spans="1:17" hidden="1" x14ac:dyDescent="0.3">
      <c r="A1421" t="s">
        <v>3014</v>
      </c>
      <c r="B1421" t="s">
        <v>3015</v>
      </c>
      <c r="C1421" t="s">
        <v>3150</v>
      </c>
      <c r="D1421" t="s">
        <v>237</v>
      </c>
      <c r="E1421">
        <v>1152.92872294276</v>
      </c>
      <c r="F1421">
        <v>267</v>
      </c>
      <c r="G1421">
        <v>-2.9321730076341099</v>
      </c>
      <c r="H1421">
        <v>-5.3491309311329802</v>
      </c>
      <c r="I1421">
        <v>27.740060598260499</v>
      </c>
      <c r="J1421">
        <v>1.2463112141361701</v>
      </c>
      <c r="K1421">
        <v>252.805416902915</v>
      </c>
      <c r="L1421">
        <v>217.43461107108499</v>
      </c>
      <c r="M1421">
        <v>25.877500411738801</v>
      </c>
      <c r="N1421">
        <v>0.31461064799955102</v>
      </c>
      <c r="O1421">
        <v>15.917602996254599</v>
      </c>
      <c r="P1421">
        <v>85.4166666666666</v>
      </c>
      <c r="Q1421">
        <v>0.118221948700678</v>
      </c>
    </row>
    <row r="1422" spans="1:17" hidden="1" x14ac:dyDescent="0.3">
      <c r="A1422" t="s">
        <v>3016</v>
      </c>
      <c r="B1422" t="s">
        <v>3017</v>
      </c>
      <c r="C1422" t="s">
        <v>3150</v>
      </c>
      <c r="D1422" t="s">
        <v>1399</v>
      </c>
      <c r="E1422">
        <v>1149.11002087</v>
      </c>
      <c r="F1422">
        <v>122.27</v>
      </c>
      <c r="G1422">
        <v>138.97434448518101</v>
      </c>
      <c r="H1422">
        <v>12.8717599702704</v>
      </c>
      <c r="I1422">
        <v>29.555692967036599</v>
      </c>
      <c r="J1422">
        <v>7.3863744854278304</v>
      </c>
      <c r="K1422">
        <v>115.371519009547</v>
      </c>
      <c r="L1422">
        <v>98.048196336558803</v>
      </c>
      <c r="M1422">
        <v>61.130186947108697</v>
      </c>
      <c r="N1422">
        <v>0.98259088506895298</v>
      </c>
      <c r="O1422">
        <v>11.6381778032223</v>
      </c>
      <c r="P1422">
        <v>168.13596491228</v>
      </c>
      <c r="Q1422">
        <v>0.119050564066182</v>
      </c>
    </row>
    <row r="1423" spans="1:17" hidden="1" x14ac:dyDescent="0.3">
      <c r="A1423" t="s">
        <v>3018</v>
      </c>
      <c r="B1423" t="s">
        <v>3019</v>
      </c>
      <c r="C1423" t="s">
        <v>3150</v>
      </c>
      <c r="D1423" t="s">
        <v>580</v>
      </c>
      <c r="E1423">
        <v>1148.34699155873</v>
      </c>
      <c r="F1423">
        <v>237.73</v>
      </c>
      <c r="G1423">
        <v>227.360549536062</v>
      </c>
      <c r="H1423">
        <v>6.4348058275947499</v>
      </c>
      <c r="I1423">
        <v>148.10535784962499</v>
      </c>
      <c r="J1423">
        <v>-0.599199924460045</v>
      </c>
      <c r="K1423">
        <v>201.12174481898501</v>
      </c>
      <c r="L1423">
        <v>138.62071436070599</v>
      </c>
      <c r="M1423">
        <v>42.7973727657848</v>
      </c>
      <c r="N1423">
        <v>0.30744417529523499</v>
      </c>
      <c r="O1423">
        <v>5.4137046228915198</v>
      </c>
      <c r="P1423">
        <v>265.45734050730198</v>
      </c>
      <c r="Q1423">
        <v>7.9199906366480999E-2</v>
      </c>
    </row>
    <row r="1424" spans="1:17" hidden="1" x14ac:dyDescent="0.3">
      <c r="A1424" t="s">
        <v>3020</v>
      </c>
      <c r="B1424" t="s">
        <v>3021</v>
      </c>
      <c r="C1424" t="s">
        <v>3150</v>
      </c>
      <c r="D1424" t="s">
        <v>571</v>
      </c>
      <c r="E1424">
        <v>1142.1921996697999</v>
      </c>
      <c r="F1424">
        <v>216.74</v>
      </c>
      <c r="G1424">
        <v>-19.430741052063102</v>
      </c>
      <c r="H1424">
        <v>-4.6956822045854603</v>
      </c>
      <c r="I1424">
        <v>-10.4343115022033</v>
      </c>
      <c r="J1424">
        <v>1.1860038891048299</v>
      </c>
      <c r="K1424">
        <v>226.28269746753199</v>
      </c>
      <c r="L1424">
        <v>226.94466125096</v>
      </c>
      <c r="M1424">
        <v>48.279475119606097</v>
      </c>
      <c r="N1424">
        <v>0.36698461491532702</v>
      </c>
      <c r="O1424">
        <v>34.908184922026301</v>
      </c>
      <c r="P1424">
        <v>19.745856353591101</v>
      </c>
      <c r="Q1424">
        <v>2.0988359382155E-2</v>
      </c>
    </row>
    <row r="1425" spans="1:17" hidden="1" x14ac:dyDescent="0.3">
      <c r="A1425" t="s">
        <v>3022</v>
      </c>
      <c r="B1425" t="s">
        <v>3023</v>
      </c>
      <c r="C1425" t="s">
        <v>3150</v>
      </c>
      <c r="D1425" t="s">
        <v>438</v>
      </c>
      <c r="E1425">
        <v>1141.1201706316001</v>
      </c>
      <c r="F1425">
        <v>70.790000000000006</v>
      </c>
      <c r="G1425">
        <v>17.518014851446299</v>
      </c>
      <c r="H1425">
        <v>-12.425434187427699</v>
      </c>
      <c r="I1425">
        <v>-2.1760361595915301</v>
      </c>
      <c r="J1425">
        <v>-0.32027081475608199</v>
      </c>
      <c r="K1425">
        <v>76.107123241878895</v>
      </c>
      <c r="L1425">
        <v>72.154239283077899</v>
      </c>
      <c r="M1425">
        <v>39.490232645604202</v>
      </c>
      <c r="N1425">
        <v>0.39940941881375203</v>
      </c>
      <c r="O1425">
        <v>29.467438903799898</v>
      </c>
      <c r="P1425">
        <v>46.411582213029902</v>
      </c>
      <c r="Q1425">
        <v>5.0764865414593997E-2</v>
      </c>
    </row>
    <row r="1426" spans="1:17" hidden="1" x14ac:dyDescent="0.3">
      <c r="A1426" t="s">
        <v>3024</v>
      </c>
      <c r="B1426" t="s">
        <v>3025</v>
      </c>
      <c r="C1426" t="s">
        <v>3150</v>
      </c>
      <c r="D1426" t="s">
        <v>51</v>
      </c>
      <c r="E1426">
        <v>1137.5295416633101</v>
      </c>
      <c r="F1426">
        <v>368.6</v>
      </c>
      <c r="G1426">
        <v>-36.344773727096197</v>
      </c>
      <c r="H1426">
        <v>0.116749404593998</v>
      </c>
      <c r="I1426">
        <v>6.7054391528761901</v>
      </c>
      <c r="J1426">
        <v>-1.26851832357853</v>
      </c>
      <c r="K1426">
        <v>372.90327372620197</v>
      </c>
      <c r="L1426">
        <v>360.17987025301301</v>
      </c>
      <c r="M1426">
        <v>46.730452780903001</v>
      </c>
      <c r="N1426">
        <v>0.28344345820828798</v>
      </c>
      <c r="O1426">
        <v>16.250678241996699</v>
      </c>
      <c r="P1426">
        <v>39.992404101784999</v>
      </c>
      <c r="Q1426">
        <v>-1.7175783092193999E-2</v>
      </c>
    </row>
    <row r="1427" spans="1:17" hidden="1" x14ac:dyDescent="0.3">
      <c r="A1427" t="s">
        <v>3026</v>
      </c>
      <c r="B1427" t="s">
        <v>3027</v>
      </c>
      <c r="C1427" t="s">
        <v>3150</v>
      </c>
      <c r="D1427" t="s">
        <v>766</v>
      </c>
      <c r="E1427">
        <v>1137.49990720147</v>
      </c>
      <c r="F1427">
        <v>234.39</v>
      </c>
      <c r="G1427">
        <v>-38.733295274427498</v>
      </c>
      <c r="H1427">
        <v>-1.9694963721119501</v>
      </c>
      <c r="I1427">
        <v>-22.517391446039699</v>
      </c>
      <c r="J1427">
        <v>-3.7685931089445299</v>
      </c>
      <c r="K1427">
        <v>244.68968331590099</v>
      </c>
      <c r="M1427">
        <v>41.6230261769092</v>
      </c>
      <c r="N1427">
        <v>0.36378244608257498</v>
      </c>
      <c r="O1427">
        <v>36.823243312427998</v>
      </c>
      <c r="P1427">
        <v>7.46905089408527</v>
      </c>
    </row>
    <row r="1428" spans="1:17" hidden="1" x14ac:dyDescent="0.3">
      <c r="A1428" t="s">
        <v>3028</v>
      </c>
      <c r="B1428" t="s">
        <v>3029</v>
      </c>
      <c r="C1428" t="s">
        <v>3150</v>
      </c>
      <c r="D1428" t="s">
        <v>458</v>
      </c>
      <c r="E1428">
        <v>1136.4930251353501</v>
      </c>
      <c r="F1428">
        <v>96.51</v>
      </c>
      <c r="G1428">
        <v>31.3982137476555</v>
      </c>
      <c r="H1428">
        <v>0.47264139599265698</v>
      </c>
      <c r="I1428">
        <v>21.333504338850801</v>
      </c>
      <c r="J1428">
        <v>6.6204860054257901</v>
      </c>
      <c r="K1428">
        <v>94.436632182374893</v>
      </c>
      <c r="L1428">
        <v>87.740224170411594</v>
      </c>
      <c r="M1428">
        <v>53.115086165740301</v>
      </c>
      <c r="N1428">
        <v>0.52119155717641796</v>
      </c>
      <c r="O1428">
        <v>31.3335405657444</v>
      </c>
      <c r="P1428">
        <v>60.716069941715197</v>
      </c>
      <c r="Q1428">
        <v>-5.4832312588923002E-2</v>
      </c>
    </row>
    <row r="1429" spans="1:17" hidden="1" x14ac:dyDescent="0.3">
      <c r="A1429" t="s">
        <v>3030</v>
      </c>
      <c r="B1429" t="s">
        <v>3031</v>
      </c>
      <c r="C1429" t="s">
        <v>3150</v>
      </c>
      <c r="D1429" t="s">
        <v>580</v>
      </c>
      <c r="E1429">
        <v>1129.7777604200301</v>
      </c>
      <c r="F1429">
        <v>163.25</v>
      </c>
      <c r="G1429">
        <v>-26.766888488821401</v>
      </c>
      <c r="H1429">
        <v>-2.38045803775193</v>
      </c>
      <c r="I1429">
        <v>13.005880599360101</v>
      </c>
      <c r="J1429">
        <v>-6.4353248226267601</v>
      </c>
      <c r="K1429">
        <v>168.31618022520101</v>
      </c>
      <c r="L1429">
        <v>158.16459112607299</v>
      </c>
      <c r="M1429">
        <v>38.495721312658503</v>
      </c>
      <c r="N1429">
        <v>0.68690330122320098</v>
      </c>
      <c r="O1429">
        <v>35.344563552833002</v>
      </c>
      <c r="P1429">
        <v>67.952674897119294</v>
      </c>
      <c r="Q1429">
        <v>0.12343245006615799</v>
      </c>
    </row>
    <row r="1430" spans="1:17" hidden="1" x14ac:dyDescent="0.3">
      <c r="A1430" t="s">
        <v>3032</v>
      </c>
      <c r="B1430" t="s">
        <v>3033</v>
      </c>
      <c r="C1430" t="s">
        <v>3150</v>
      </c>
      <c r="D1430" t="s">
        <v>21</v>
      </c>
      <c r="E1430">
        <v>1128.49541031494</v>
      </c>
      <c r="F1430">
        <v>973.25</v>
      </c>
      <c r="G1430">
        <v>-35.988074138899897</v>
      </c>
      <c r="H1430">
        <v>-1.52572025684984</v>
      </c>
      <c r="I1430">
        <v>-26.944575074039602</v>
      </c>
      <c r="J1430">
        <v>-2.8597809679721098</v>
      </c>
      <c r="K1430">
        <v>1014.7714114138701</v>
      </c>
      <c r="L1430">
        <v>1063.23156376407</v>
      </c>
      <c r="M1430">
        <v>30.888411489819202</v>
      </c>
      <c r="N1430">
        <v>1.24328282255621</v>
      </c>
      <c r="O1430">
        <v>50.773182635499602</v>
      </c>
      <c r="P1430">
        <v>3.5372340425531901</v>
      </c>
      <c r="Q1430">
        <v>0.11530575158687</v>
      </c>
    </row>
    <row r="1431" spans="1:17" hidden="1" x14ac:dyDescent="0.3">
      <c r="A1431" t="s">
        <v>3034</v>
      </c>
      <c r="B1431" t="s">
        <v>3035</v>
      </c>
      <c r="C1431" t="s">
        <v>3150</v>
      </c>
      <c r="D1431" t="s">
        <v>502</v>
      </c>
      <c r="E1431">
        <v>1111.04531452019</v>
      </c>
      <c r="F1431">
        <v>209.99</v>
      </c>
      <c r="G1431">
        <v>130.29956188582699</v>
      </c>
      <c r="H1431">
        <v>8.05500347835474</v>
      </c>
      <c r="I1431">
        <v>29.819831432049401</v>
      </c>
      <c r="J1431">
        <v>-10.641910035373201</v>
      </c>
      <c r="K1431">
        <v>197.46675761669999</v>
      </c>
      <c r="L1431">
        <v>164.793387119252</v>
      </c>
      <c r="M1431">
        <v>48.408665187708799</v>
      </c>
      <c r="N1431">
        <v>2.0673185906417801</v>
      </c>
      <c r="O1431">
        <v>12.7196533168246</v>
      </c>
      <c r="P1431">
        <v>161.506849315068</v>
      </c>
      <c r="Q1431">
        <v>6.0523544178168E-2</v>
      </c>
    </row>
    <row r="1432" spans="1:17" hidden="1" x14ac:dyDescent="0.3">
      <c r="A1432" t="s">
        <v>3036</v>
      </c>
      <c r="B1432" t="s">
        <v>3037</v>
      </c>
      <c r="C1432" t="s">
        <v>3150</v>
      </c>
      <c r="D1432" t="s">
        <v>400</v>
      </c>
      <c r="E1432">
        <v>1106.6113206955799</v>
      </c>
      <c r="F1432">
        <v>333.2</v>
      </c>
      <c r="G1432">
        <v>3.29375494832522</v>
      </c>
      <c r="H1432">
        <v>2.1376409056523702</v>
      </c>
      <c r="I1432">
        <v>32.628915395162799</v>
      </c>
      <c r="J1432">
        <v>5.9066041439891004</v>
      </c>
      <c r="K1432">
        <v>328.09484900741802</v>
      </c>
      <c r="L1432">
        <v>290.80533719842202</v>
      </c>
      <c r="M1432">
        <v>55.936855397537499</v>
      </c>
      <c r="N1432">
        <v>0.45405883297981497</v>
      </c>
      <c r="O1432">
        <v>16.941776710684199</v>
      </c>
      <c r="P1432">
        <v>69.179994922569193</v>
      </c>
    </row>
    <row r="1433" spans="1:17" hidden="1" x14ac:dyDescent="0.3">
      <c r="A1433" t="s">
        <v>3038</v>
      </c>
      <c r="B1433" t="s">
        <v>3039</v>
      </c>
      <c r="C1433" t="s">
        <v>3150</v>
      </c>
      <c r="D1433" t="s">
        <v>438</v>
      </c>
      <c r="E1433">
        <v>1105.3289860319701</v>
      </c>
      <c r="F1433">
        <v>398.65</v>
      </c>
      <c r="G1433">
        <v>36.7747263894871</v>
      </c>
      <c r="H1433">
        <v>25.2867676578458</v>
      </c>
      <c r="I1433">
        <v>43.772024516291701</v>
      </c>
      <c r="J1433">
        <v>3.5823907673305602</v>
      </c>
      <c r="K1433">
        <v>346.75467428104503</v>
      </c>
      <c r="L1433">
        <v>298.79981236351603</v>
      </c>
      <c r="M1433">
        <v>59.8559843748669</v>
      </c>
      <c r="N1433">
        <v>1.1098949421622999</v>
      </c>
      <c r="O1433">
        <v>2.5962623855512401</v>
      </c>
      <c r="P1433">
        <v>110.75865715040899</v>
      </c>
      <c r="Q1433">
        <v>0.10917116386947</v>
      </c>
    </row>
    <row r="1434" spans="1:17" hidden="1" x14ac:dyDescent="0.3">
      <c r="A1434" t="s">
        <v>3040</v>
      </c>
      <c r="B1434" t="s">
        <v>3041</v>
      </c>
      <c r="C1434" t="s">
        <v>3150</v>
      </c>
      <c r="D1434" t="s">
        <v>202</v>
      </c>
      <c r="E1434">
        <v>1104.40698743295</v>
      </c>
      <c r="F1434">
        <v>123.95</v>
      </c>
      <c r="G1434">
        <v>-21.641514667795398</v>
      </c>
      <c r="H1434">
        <v>-1.786525616599</v>
      </c>
      <c r="I1434">
        <v>-17.569096322698801</v>
      </c>
      <c r="J1434">
        <v>-0.71636573773654699</v>
      </c>
      <c r="K1434">
        <v>128.89849034014</v>
      </c>
      <c r="L1434">
        <v>130.024250160375</v>
      </c>
      <c r="M1434">
        <v>43.6217763876544</v>
      </c>
      <c r="N1434">
        <v>0.59716315708950496</v>
      </c>
      <c r="O1434">
        <v>25.857200484066102</v>
      </c>
      <c r="P1434">
        <v>13.715596330275201</v>
      </c>
      <c r="Q1434">
        <v>6.2617029527560999E-2</v>
      </c>
    </row>
    <row r="1435" spans="1:17" hidden="1" x14ac:dyDescent="0.3">
      <c r="A1435" t="s">
        <v>3042</v>
      </c>
      <c r="B1435" t="s">
        <v>3043</v>
      </c>
      <c r="C1435" t="s">
        <v>3150</v>
      </c>
      <c r="D1435" t="s">
        <v>161</v>
      </c>
      <c r="E1435">
        <v>1102.8195337392999</v>
      </c>
      <c r="F1435">
        <v>472.7</v>
      </c>
      <c r="G1435">
        <v>81.400198141359198</v>
      </c>
      <c r="H1435">
        <v>17.875324947929901</v>
      </c>
      <c r="I1435">
        <v>101.872621094007</v>
      </c>
      <c r="J1435">
        <v>6.62172505168623</v>
      </c>
      <c r="K1435">
        <v>425.09332124325903</v>
      </c>
      <c r="M1435">
        <v>58.947168517319199</v>
      </c>
      <c r="N1435">
        <v>1.11392517550875</v>
      </c>
      <c r="O1435">
        <v>17.410619843452501</v>
      </c>
      <c r="P1435">
        <v>131.94308145240399</v>
      </c>
    </row>
    <row r="1436" spans="1:17" hidden="1" x14ac:dyDescent="0.3">
      <c r="A1436" t="s">
        <v>3044</v>
      </c>
      <c r="B1436" t="s">
        <v>3045</v>
      </c>
      <c r="C1436" t="s">
        <v>3150</v>
      </c>
      <c r="D1436" t="s">
        <v>580</v>
      </c>
      <c r="E1436">
        <v>1100.0821707694199</v>
      </c>
      <c r="F1436">
        <v>42.88</v>
      </c>
      <c r="G1436">
        <v>-52.297870178519801</v>
      </c>
      <c r="H1436">
        <v>-9.9342272908760201</v>
      </c>
      <c r="I1436">
        <v>-11.3748003065059</v>
      </c>
      <c r="J1436">
        <v>4.9709097493914598</v>
      </c>
      <c r="K1436">
        <v>45.534990658907397</v>
      </c>
      <c r="L1436">
        <v>46.942867269643202</v>
      </c>
      <c r="M1436">
        <v>42.100697039906301</v>
      </c>
      <c r="N1436">
        <v>0.34191060585066502</v>
      </c>
      <c r="O1436">
        <v>56.483208955223802</v>
      </c>
      <c r="P1436">
        <v>17.802197802197799</v>
      </c>
      <c r="Q1436">
        <v>-2.2031773360360999E-2</v>
      </c>
    </row>
    <row r="1437" spans="1:17" hidden="1" x14ac:dyDescent="0.3">
      <c r="A1437" t="s">
        <v>3046</v>
      </c>
      <c r="B1437" t="s">
        <v>3047</v>
      </c>
      <c r="C1437" t="s">
        <v>3150</v>
      </c>
      <c r="D1437" t="s">
        <v>202</v>
      </c>
      <c r="E1437">
        <v>1099.7887067660199</v>
      </c>
      <c r="F1437">
        <v>704.65</v>
      </c>
      <c r="G1437">
        <v>53.620103725266198</v>
      </c>
      <c r="H1437">
        <v>-6.9995867022337901</v>
      </c>
      <c r="I1437">
        <v>-28.031552435475799</v>
      </c>
      <c r="J1437">
        <v>-1.5174383901158499</v>
      </c>
      <c r="K1437">
        <v>757.46093707077603</v>
      </c>
      <c r="L1437">
        <v>745.78123113204697</v>
      </c>
      <c r="M1437">
        <v>47.429844713394097</v>
      </c>
      <c r="N1437">
        <v>0.85843022177936601</v>
      </c>
      <c r="O1437">
        <v>55.332434541971097</v>
      </c>
      <c r="P1437">
        <v>87.906666666666595</v>
      </c>
      <c r="Q1437">
        <v>0.14666358108309599</v>
      </c>
    </row>
    <row r="1438" spans="1:17" hidden="1" x14ac:dyDescent="0.3">
      <c r="A1438" t="s">
        <v>3048</v>
      </c>
      <c r="B1438" t="s">
        <v>3049</v>
      </c>
      <c r="C1438" t="s">
        <v>3150</v>
      </c>
      <c r="D1438" t="s">
        <v>91</v>
      </c>
      <c r="E1438">
        <v>1099.56806015796</v>
      </c>
      <c r="F1438">
        <v>2619.8000000000002</v>
      </c>
      <c r="G1438">
        <v>93.089447759369506</v>
      </c>
      <c r="H1438">
        <v>2.1931606511616502</v>
      </c>
      <c r="I1438">
        <v>23.809871973494001</v>
      </c>
      <c r="J1438">
        <v>0.39671951651195497</v>
      </c>
      <c r="K1438">
        <v>2617.4185980336301</v>
      </c>
      <c r="L1438">
        <v>2327.7195525614402</v>
      </c>
      <c r="M1438">
        <v>55.516109253829697</v>
      </c>
      <c r="N1438">
        <v>0.57102024119175199</v>
      </c>
      <c r="O1438">
        <v>35.430185510344202</v>
      </c>
      <c r="P1438">
        <v>134.55994269854</v>
      </c>
      <c r="Q1438">
        <v>0.11772288245038701</v>
      </c>
    </row>
    <row r="1439" spans="1:17" hidden="1" x14ac:dyDescent="0.3">
      <c r="A1439" t="s">
        <v>3050</v>
      </c>
      <c r="B1439" t="s">
        <v>3051</v>
      </c>
      <c r="C1439" t="s">
        <v>3150</v>
      </c>
      <c r="D1439" t="s">
        <v>284</v>
      </c>
      <c r="E1439">
        <v>1096.68756894484</v>
      </c>
      <c r="F1439">
        <v>400</v>
      </c>
      <c r="G1439">
        <v>-36.057832025965197</v>
      </c>
      <c r="H1439">
        <v>3.8143582192274699</v>
      </c>
      <c r="I1439">
        <v>-11.8474059332843</v>
      </c>
      <c r="J1439">
        <v>-4.88594256600277</v>
      </c>
      <c r="K1439">
        <v>406.35793656419702</v>
      </c>
      <c r="L1439">
        <v>424.03225560070098</v>
      </c>
      <c r="M1439">
        <v>50.314239601759901</v>
      </c>
      <c r="N1439">
        <v>0.76288185284121701</v>
      </c>
      <c r="O1439">
        <v>29.237500000000001</v>
      </c>
      <c r="P1439">
        <v>8.6661233360499601</v>
      </c>
      <c r="Q1439">
        <v>-0.13172721788223399</v>
      </c>
    </row>
    <row r="1440" spans="1:17" hidden="1" x14ac:dyDescent="0.3">
      <c r="A1440" t="s">
        <v>3052</v>
      </c>
      <c r="B1440" t="s">
        <v>3053</v>
      </c>
      <c r="C1440" t="s">
        <v>3150</v>
      </c>
      <c r="D1440" t="s">
        <v>397</v>
      </c>
      <c r="E1440">
        <v>1092.0022635072701</v>
      </c>
      <c r="F1440">
        <v>90.4</v>
      </c>
      <c r="G1440">
        <v>9.9613619984109896</v>
      </c>
      <c r="H1440">
        <v>-2.8129534055257102</v>
      </c>
      <c r="I1440">
        <v>23.4961946892697</v>
      </c>
      <c r="J1440">
        <v>4.2973349750805898</v>
      </c>
      <c r="K1440">
        <v>93.222128454336897</v>
      </c>
      <c r="L1440">
        <v>79.918721630757403</v>
      </c>
      <c r="M1440">
        <v>31.8827996608821</v>
      </c>
      <c r="N1440">
        <v>0.75320630459631499</v>
      </c>
      <c r="O1440">
        <v>50.110619469026503</v>
      </c>
      <c r="P1440">
        <v>93.991416309012806</v>
      </c>
      <c r="Q1440">
        <v>6.0286618111250002E-2</v>
      </c>
    </row>
    <row r="1441" spans="1:17" hidden="1" x14ac:dyDescent="0.3">
      <c r="A1441" t="s">
        <v>3054</v>
      </c>
      <c r="B1441" t="s">
        <v>3055</v>
      </c>
      <c r="C1441" t="s">
        <v>3150</v>
      </c>
      <c r="D1441" t="s">
        <v>400</v>
      </c>
      <c r="E1441">
        <v>1091.4145033295499</v>
      </c>
      <c r="F1441">
        <v>162.27000000000001</v>
      </c>
      <c r="G1441">
        <v>-22.001171702828</v>
      </c>
      <c r="H1441">
        <v>-5.4276256937154201</v>
      </c>
      <c r="I1441">
        <v>-6.0995480643534403</v>
      </c>
      <c r="J1441">
        <v>-0.115883934285214</v>
      </c>
      <c r="K1441">
        <v>167.652076190977</v>
      </c>
      <c r="L1441">
        <v>162.48513024226401</v>
      </c>
      <c r="M1441">
        <v>35.782115035422898</v>
      </c>
      <c r="N1441">
        <v>0.245821476493637</v>
      </c>
      <c r="O1441">
        <v>20.478215320145399</v>
      </c>
      <c r="P1441">
        <v>23.352337514253101</v>
      </c>
      <c r="Q1441">
        <v>-3.74903048319E-4</v>
      </c>
    </row>
    <row r="1442" spans="1:17" hidden="1" x14ac:dyDescent="0.3">
      <c r="A1442" t="s">
        <v>3056</v>
      </c>
      <c r="B1442" t="s">
        <v>3057</v>
      </c>
      <c r="C1442" t="s">
        <v>3150</v>
      </c>
      <c r="D1442" t="s">
        <v>1399</v>
      </c>
      <c r="E1442">
        <v>1088.25402592769</v>
      </c>
      <c r="F1442">
        <v>112.77</v>
      </c>
      <c r="G1442">
        <v>-36.789750535804799</v>
      </c>
      <c r="H1442">
        <v>-4.6404945719820097</v>
      </c>
      <c r="I1442">
        <v>-14.0883063493575</v>
      </c>
      <c r="J1442">
        <v>0.74487138748559001</v>
      </c>
      <c r="K1442">
        <v>114.184876099275</v>
      </c>
      <c r="L1442">
        <v>119.683374489603</v>
      </c>
      <c r="M1442">
        <v>49.612623753782103</v>
      </c>
      <c r="N1442">
        <v>0.81908074360717698</v>
      </c>
      <c r="O1442">
        <v>37.447902811031298</v>
      </c>
      <c r="P1442">
        <v>12.432701894317001</v>
      </c>
      <c r="Q1442">
        <v>8.6316028986930006E-3</v>
      </c>
    </row>
    <row r="1443" spans="1:17" hidden="1" x14ac:dyDescent="0.3">
      <c r="A1443" t="s">
        <v>3058</v>
      </c>
      <c r="B1443" t="s">
        <v>3059</v>
      </c>
      <c r="C1443" t="s">
        <v>3150</v>
      </c>
      <c r="D1443" t="s">
        <v>502</v>
      </c>
      <c r="E1443">
        <v>1087.7101136162</v>
      </c>
      <c r="F1443">
        <v>335.3</v>
      </c>
      <c r="G1443">
        <v>100.493094996626</v>
      </c>
      <c r="H1443">
        <v>24.5769815003327</v>
      </c>
      <c r="I1443">
        <v>75.956394138108905</v>
      </c>
      <c r="J1443">
        <v>1.9373278494134201</v>
      </c>
      <c r="K1443">
        <v>296.09506713693003</v>
      </c>
      <c r="L1443">
        <v>238.278554098787</v>
      </c>
      <c r="M1443">
        <v>55.454048894389302</v>
      </c>
      <c r="N1443">
        <v>1.5294376415852999</v>
      </c>
      <c r="O1443">
        <v>1.3719057560393599</v>
      </c>
      <c r="P1443">
        <v>134.39356868227799</v>
      </c>
      <c r="Q1443">
        <v>0.113105192099771</v>
      </c>
    </row>
    <row r="1444" spans="1:17" hidden="1" x14ac:dyDescent="0.3">
      <c r="A1444" t="s">
        <v>3060</v>
      </c>
      <c r="B1444" t="s">
        <v>3061</v>
      </c>
      <c r="C1444" t="s">
        <v>3150</v>
      </c>
      <c r="D1444" t="s">
        <v>634</v>
      </c>
      <c r="E1444">
        <v>1083.5170948688699</v>
      </c>
      <c r="F1444">
        <v>169.76</v>
      </c>
      <c r="G1444">
        <v>-40.463007688824398</v>
      </c>
      <c r="H1444">
        <v>-4.7993336738547496</v>
      </c>
      <c r="I1444">
        <v>-33.629288271099902</v>
      </c>
      <c r="J1444">
        <v>0.90685532238334399</v>
      </c>
      <c r="K1444">
        <v>183.79664045695901</v>
      </c>
      <c r="L1444">
        <v>210.814602631296</v>
      </c>
      <c r="M1444">
        <v>39.805974219519499</v>
      </c>
      <c r="N1444">
        <v>0.75302194032206005</v>
      </c>
      <c r="O1444">
        <v>81.344250706880302</v>
      </c>
      <c r="P1444">
        <v>9.7846472224018601</v>
      </c>
      <c r="Q1444">
        <v>7.1946399648624995E-2</v>
      </c>
    </row>
    <row r="1445" spans="1:17" hidden="1" x14ac:dyDescent="0.3">
      <c r="A1445" t="s">
        <v>3062</v>
      </c>
      <c r="B1445" t="s">
        <v>3063</v>
      </c>
      <c r="C1445" t="s">
        <v>3150</v>
      </c>
      <c r="D1445" t="s">
        <v>202</v>
      </c>
      <c r="E1445">
        <v>1082.03000561421</v>
      </c>
      <c r="F1445">
        <v>181.19</v>
      </c>
      <c r="G1445">
        <v>-58.251296052604701</v>
      </c>
      <c r="H1445">
        <v>-15.0699683985276</v>
      </c>
      <c r="I1445">
        <v>-37.7788730999563</v>
      </c>
      <c r="J1445">
        <v>-3.5172442368127301</v>
      </c>
      <c r="M1445">
        <v>36.336106848520103</v>
      </c>
      <c r="O1445">
        <v>49.506043379877397</v>
      </c>
      <c r="P1445">
        <v>14.677215189873399</v>
      </c>
    </row>
    <row r="1446" spans="1:17" hidden="1" x14ac:dyDescent="0.3">
      <c r="A1446" t="s">
        <v>3064</v>
      </c>
      <c r="B1446" t="s">
        <v>3065</v>
      </c>
      <c r="C1446" t="s">
        <v>3150</v>
      </c>
      <c r="D1446" t="s">
        <v>284</v>
      </c>
      <c r="E1446">
        <v>1079.2215213116301</v>
      </c>
      <c r="F1446">
        <v>90.2</v>
      </c>
      <c r="G1446">
        <v>-34.654628301770003</v>
      </c>
      <c r="H1446">
        <v>5.8764242671976197</v>
      </c>
      <c r="I1446">
        <v>-8.4844816392326692</v>
      </c>
      <c r="J1446">
        <v>1.5928604625488201</v>
      </c>
      <c r="K1446">
        <v>89.291762712585495</v>
      </c>
      <c r="L1446">
        <v>88.007985576290594</v>
      </c>
      <c r="M1446">
        <v>53.849672789416999</v>
      </c>
      <c r="N1446">
        <v>0.26751166866329701</v>
      </c>
      <c r="O1446">
        <v>29.7117516629711</v>
      </c>
      <c r="P1446">
        <v>32.647058823529399</v>
      </c>
      <c r="Q1446">
        <v>0.13477690927723601</v>
      </c>
    </row>
    <row r="1447" spans="1:17" hidden="1" x14ac:dyDescent="0.3">
      <c r="A1447" t="s">
        <v>3066</v>
      </c>
      <c r="B1447" t="s">
        <v>3067</v>
      </c>
      <c r="C1447" t="s">
        <v>3150</v>
      </c>
      <c r="E1447">
        <v>1076.9660093167499</v>
      </c>
      <c r="F1447">
        <v>2.09</v>
      </c>
      <c r="G1447">
        <v>120.92992808229801</v>
      </c>
      <c r="H1447">
        <v>3.89003811196757</v>
      </c>
      <c r="I1447">
        <v>-47.804012350067701</v>
      </c>
      <c r="J1447">
        <v>3.5091579365097698</v>
      </c>
      <c r="K1447">
        <v>2.1701059066581601</v>
      </c>
      <c r="L1447">
        <v>2.3605626491921901</v>
      </c>
      <c r="M1447">
        <v>53.599694771157303</v>
      </c>
      <c r="N1447">
        <v>0.37730722187705901</v>
      </c>
      <c r="O1447">
        <v>97.607655502392305</v>
      </c>
      <c r="P1447">
        <v>148.99478778853299</v>
      </c>
    </row>
    <row r="1448" spans="1:17" hidden="1" x14ac:dyDescent="0.3">
      <c r="A1448" t="s">
        <v>3068</v>
      </c>
      <c r="B1448" t="s">
        <v>3069</v>
      </c>
      <c r="C1448" t="s">
        <v>3150</v>
      </c>
      <c r="D1448" t="s">
        <v>131</v>
      </c>
      <c r="E1448">
        <v>1073.4890180483401</v>
      </c>
      <c r="F1448">
        <v>223.93</v>
      </c>
      <c r="G1448">
        <v>9.8547699032813707</v>
      </c>
      <c r="H1448">
        <v>-1.6344799134407899</v>
      </c>
      <c r="I1448">
        <v>26.291083471350099</v>
      </c>
      <c r="J1448">
        <v>1.7304041334487099</v>
      </c>
      <c r="K1448">
        <v>224.487915201904</v>
      </c>
      <c r="L1448">
        <v>198.05885924266801</v>
      </c>
      <c r="M1448">
        <v>52.852326103214402</v>
      </c>
      <c r="N1448">
        <v>0.25964029368332597</v>
      </c>
      <c r="O1448">
        <v>25.932210958781699</v>
      </c>
      <c r="P1448">
        <v>73.186388244392802</v>
      </c>
    </row>
    <row r="1449" spans="1:17" hidden="1" x14ac:dyDescent="0.3">
      <c r="A1449" t="s">
        <v>3070</v>
      </c>
      <c r="B1449" t="s">
        <v>3071</v>
      </c>
      <c r="C1449" t="s">
        <v>3150</v>
      </c>
      <c r="D1449" t="s">
        <v>268</v>
      </c>
      <c r="E1449">
        <v>1073.08945352046</v>
      </c>
      <c r="F1449">
        <v>8320</v>
      </c>
      <c r="G1449">
        <v>3.9628097708337302</v>
      </c>
      <c r="H1449">
        <v>6.4636538568152702</v>
      </c>
      <c r="I1449">
        <v>-18.556700177191399</v>
      </c>
      <c r="J1449">
        <v>-1.1839493262230001</v>
      </c>
      <c r="K1449">
        <v>8311.4781526415409</v>
      </c>
      <c r="L1449">
        <v>8125.4654282743204</v>
      </c>
      <c r="M1449">
        <v>43.989769453583399</v>
      </c>
      <c r="N1449">
        <v>0.65717090573875903</v>
      </c>
      <c r="O1449">
        <v>20.8052884615384</v>
      </c>
      <c r="P1449">
        <v>33.011462646480403</v>
      </c>
      <c r="Q1449">
        <v>0.19740818580036501</v>
      </c>
    </row>
    <row r="1450" spans="1:17" hidden="1" x14ac:dyDescent="0.3">
      <c r="A1450" t="s">
        <v>3072</v>
      </c>
      <c r="B1450" t="s">
        <v>3073</v>
      </c>
      <c r="C1450" t="s">
        <v>3150</v>
      </c>
      <c r="D1450" t="s">
        <v>91</v>
      </c>
      <c r="E1450">
        <v>1072.3101738181899</v>
      </c>
      <c r="F1450">
        <v>419.85</v>
      </c>
      <c r="G1450">
        <v>54.394161693684502</v>
      </c>
      <c r="H1450">
        <v>-12.154458966141201</v>
      </c>
      <c r="I1450">
        <v>-17.691597165765501</v>
      </c>
      <c r="J1450">
        <v>-2.9640784141860701</v>
      </c>
      <c r="K1450">
        <v>488.98458969942101</v>
      </c>
      <c r="L1450">
        <v>470.008800862329</v>
      </c>
      <c r="M1450">
        <v>25.427241402525599</v>
      </c>
      <c r="N1450">
        <v>0.89196457629108195</v>
      </c>
      <c r="O1450">
        <v>69.108014767178702</v>
      </c>
      <c r="P1450">
        <v>86.517103509551305</v>
      </c>
      <c r="Q1450">
        <v>0.145630970409241</v>
      </c>
    </row>
    <row r="1451" spans="1:17" hidden="1" x14ac:dyDescent="0.3">
      <c r="A1451" t="s">
        <v>3074</v>
      </c>
      <c r="B1451" t="s">
        <v>3075</v>
      </c>
      <c r="C1451" t="s">
        <v>3150</v>
      </c>
      <c r="D1451" t="s">
        <v>400</v>
      </c>
      <c r="E1451">
        <v>1064.4709013802401</v>
      </c>
      <c r="F1451">
        <v>53.99</v>
      </c>
      <c r="G1451">
        <v>-53.418897812581903</v>
      </c>
      <c r="H1451">
        <v>1.65650879529991</v>
      </c>
      <c r="I1451">
        <v>-31.849061904577599</v>
      </c>
      <c r="J1451">
        <v>-4.6229914078056096</v>
      </c>
      <c r="K1451">
        <v>55.683793277820797</v>
      </c>
      <c r="L1451">
        <v>64.128173451954694</v>
      </c>
      <c r="M1451">
        <v>55.069673991178099</v>
      </c>
      <c r="N1451">
        <v>0.43012026948698701</v>
      </c>
      <c r="O1451">
        <v>57.4365623263567</v>
      </c>
      <c r="P1451">
        <v>7.7429654759529001</v>
      </c>
      <c r="Q1451">
        <v>-6.1158336362437997E-2</v>
      </c>
    </row>
    <row r="1452" spans="1:17" hidden="1" x14ac:dyDescent="0.3">
      <c r="A1452" t="s">
        <v>3076</v>
      </c>
      <c r="B1452" t="s">
        <v>3077</v>
      </c>
      <c r="C1452" t="s">
        <v>3150</v>
      </c>
      <c r="D1452" t="s">
        <v>265</v>
      </c>
      <c r="E1452">
        <v>1060.4866203556901</v>
      </c>
      <c r="F1452">
        <v>203.92</v>
      </c>
      <c r="G1452">
        <v>37.595961890022103</v>
      </c>
      <c r="H1452">
        <v>13.2584892297411</v>
      </c>
      <c r="I1452">
        <v>39.610129064073597</v>
      </c>
      <c r="J1452">
        <v>11.258038760174101</v>
      </c>
      <c r="K1452">
        <v>188.27256511682199</v>
      </c>
      <c r="L1452">
        <v>160.72815543519201</v>
      </c>
      <c r="M1452">
        <v>67.329968284847098</v>
      </c>
      <c r="N1452">
        <v>0.51133688245766795</v>
      </c>
      <c r="O1452">
        <v>10.4697920753236</v>
      </c>
      <c r="P1452">
        <v>90.401493930905602</v>
      </c>
    </row>
    <row r="1453" spans="1:17" hidden="1" x14ac:dyDescent="0.3">
      <c r="A1453" t="s">
        <v>3078</v>
      </c>
      <c r="B1453" t="s">
        <v>3079</v>
      </c>
      <c r="C1453" t="s">
        <v>3150</v>
      </c>
      <c r="D1453" t="s">
        <v>265</v>
      </c>
      <c r="E1453">
        <v>1057.52124112149</v>
      </c>
      <c r="F1453">
        <v>942.6</v>
      </c>
      <c r="G1453">
        <v>1.2387826846708101</v>
      </c>
      <c r="H1453">
        <v>-8.7369321973852294</v>
      </c>
      <c r="I1453">
        <v>-16.181088762027802</v>
      </c>
      <c r="J1453">
        <v>0.25697080894888902</v>
      </c>
      <c r="K1453">
        <v>969.757456935204</v>
      </c>
      <c r="L1453">
        <v>932.26210833709899</v>
      </c>
      <c r="M1453">
        <v>29.5515765081085</v>
      </c>
      <c r="N1453">
        <v>0.44555637023007499</v>
      </c>
      <c r="O1453">
        <v>18.814979842987398</v>
      </c>
      <c r="P1453">
        <v>38.211143695014599</v>
      </c>
      <c r="Q1453">
        <v>6.0934355654043003E-2</v>
      </c>
    </row>
    <row r="1454" spans="1:17" hidden="1" x14ac:dyDescent="0.3">
      <c r="A1454" t="s">
        <v>3080</v>
      </c>
      <c r="B1454" t="s">
        <v>3081</v>
      </c>
      <c r="C1454" t="s">
        <v>3150</v>
      </c>
      <c r="D1454" t="s">
        <v>3082</v>
      </c>
      <c r="E1454">
        <v>1055.366025845</v>
      </c>
      <c r="F1454">
        <v>989.65</v>
      </c>
      <c r="G1454">
        <v>1138.3560480169001</v>
      </c>
      <c r="H1454">
        <v>22.904115904390199</v>
      </c>
      <c r="I1454">
        <v>684.51851666153698</v>
      </c>
      <c r="J1454">
        <v>-0.51094256600277599</v>
      </c>
      <c r="K1454">
        <v>825.81555847018797</v>
      </c>
      <c r="L1454">
        <v>455.23426115756803</v>
      </c>
      <c r="M1454">
        <v>95.331975044024105</v>
      </c>
      <c r="N1454">
        <v>5.5357142857142799E-2</v>
      </c>
      <c r="O1454">
        <v>0</v>
      </c>
      <c r="P1454">
        <v>1370.5052005943501</v>
      </c>
      <c r="Q1454">
        <v>0.312398287877172</v>
      </c>
    </row>
    <row r="1455" spans="1:17" hidden="1" x14ac:dyDescent="0.3">
      <c r="A1455" t="s">
        <v>3083</v>
      </c>
      <c r="B1455" t="s">
        <v>3084</v>
      </c>
      <c r="C1455" t="s">
        <v>3150</v>
      </c>
      <c r="D1455" t="s">
        <v>3085</v>
      </c>
      <c r="E1455">
        <v>1042.22551251902</v>
      </c>
      <c r="F1455">
        <v>1000</v>
      </c>
      <c r="G1455">
        <v>199.87813144201399</v>
      </c>
      <c r="H1455">
        <v>22.683920857272099</v>
      </c>
      <c r="I1455">
        <v>81.911518188724799</v>
      </c>
      <c r="J1455">
        <v>4.7028706534357303</v>
      </c>
      <c r="K1455">
        <v>884.15173712451701</v>
      </c>
      <c r="L1455">
        <v>692.44708308118402</v>
      </c>
      <c r="M1455">
        <v>67.046877263860196</v>
      </c>
      <c r="N1455">
        <v>1.1833075557083099</v>
      </c>
      <c r="O1455">
        <v>6.4</v>
      </c>
      <c r="P1455">
        <v>227.86885245901601</v>
      </c>
    </row>
    <row r="1456" spans="1:17" hidden="1" x14ac:dyDescent="0.3">
      <c r="A1456" t="s">
        <v>3086</v>
      </c>
      <c r="B1456" t="s">
        <v>3087</v>
      </c>
      <c r="C1456" t="s">
        <v>3150</v>
      </c>
      <c r="D1456" t="s">
        <v>21</v>
      </c>
      <c r="E1456">
        <v>1036.6336799999999</v>
      </c>
      <c r="F1456">
        <v>608.70000000000005</v>
      </c>
      <c r="G1456">
        <v>43.740129596624897</v>
      </c>
      <c r="H1456">
        <v>0.284368446774734</v>
      </c>
      <c r="I1456">
        <v>30.290169221134398</v>
      </c>
      <c r="J1456">
        <v>3.5268893728841002</v>
      </c>
      <c r="K1456">
        <v>554.50620971535898</v>
      </c>
      <c r="L1456">
        <v>496.44220354202901</v>
      </c>
      <c r="M1456">
        <v>30.0409329122831</v>
      </c>
      <c r="N1456">
        <v>0.53431690526323405</v>
      </c>
      <c r="O1456">
        <v>13.504189255790999</v>
      </c>
      <c r="P1456">
        <v>81.701492537313399</v>
      </c>
    </row>
    <row r="1457" spans="1:17" hidden="1" x14ac:dyDescent="0.3">
      <c r="A1457" t="s">
        <v>3088</v>
      </c>
      <c r="B1457" t="s">
        <v>3089</v>
      </c>
      <c r="C1457" t="s">
        <v>3150</v>
      </c>
      <c r="D1457" t="s">
        <v>438</v>
      </c>
      <c r="E1457">
        <v>1035.1269721771</v>
      </c>
      <c r="F1457">
        <v>42.43</v>
      </c>
      <c r="G1457">
        <v>-16.803385924653501</v>
      </c>
      <c r="H1457">
        <v>0.90992620799531398</v>
      </c>
      <c r="I1457">
        <v>-35.112154719643499</v>
      </c>
      <c r="J1457">
        <v>6.5792734441623999</v>
      </c>
      <c r="K1457">
        <v>43.723310463129501</v>
      </c>
      <c r="L1457">
        <v>48.654654792917697</v>
      </c>
      <c r="M1457">
        <v>63.136843262055301</v>
      </c>
      <c r="N1457">
        <v>0.64913734351260599</v>
      </c>
      <c r="O1457">
        <v>94.437897713881696</v>
      </c>
      <c r="P1457">
        <v>12.845744680851</v>
      </c>
    </row>
    <row r="1458" spans="1:17" hidden="1" x14ac:dyDescent="0.3">
      <c r="A1458" t="s">
        <v>3090</v>
      </c>
      <c r="B1458" t="s">
        <v>3091</v>
      </c>
      <c r="C1458" t="s">
        <v>3150</v>
      </c>
      <c r="D1458" t="s">
        <v>244</v>
      </c>
      <c r="E1458">
        <v>1034.15271174961</v>
      </c>
      <c r="F1458">
        <v>3096.5</v>
      </c>
      <c r="G1458">
        <v>1229.78982411226</v>
      </c>
      <c r="H1458">
        <v>-17.7632310319777</v>
      </c>
      <c r="I1458">
        <v>453.68279733348902</v>
      </c>
      <c r="J1458">
        <v>-19.057274033415801</v>
      </c>
      <c r="K1458">
        <v>3620.7752542893199</v>
      </c>
      <c r="L1458">
        <v>2048.87642289417</v>
      </c>
      <c r="M1458">
        <v>10.800836455348101</v>
      </c>
      <c r="N1458">
        <v>0.88891410373274005</v>
      </c>
      <c r="O1458">
        <v>58.151138382044202</v>
      </c>
      <c r="P1458">
        <v>1258.1140350877099</v>
      </c>
      <c r="Q1458">
        <v>0.32398637027295102</v>
      </c>
    </row>
    <row r="1459" spans="1:17" hidden="1" x14ac:dyDescent="0.3">
      <c r="A1459" t="s">
        <v>3092</v>
      </c>
      <c r="B1459" t="s">
        <v>3093</v>
      </c>
      <c r="C1459" t="s">
        <v>3150</v>
      </c>
      <c r="D1459" t="s">
        <v>117</v>
      </c>
      <c r="E1459">
        <v>1031.7750260691901</v>
      </c>
      <c r="F1459">
        <v>120.31</v>
      </c>
      <c r="G1459">
        <v>-55.775835062619997</v>
      </c>
      <c r="H1459">
        <v>-7.7879977826792999</v>
      </c>
      <c r="I1459">
        <v>-31.444949977094499</v>
      </c>
      <c r="J1459">
        <v>1.4400673179680099</v>
      </c>
      <c r="K1459">
        <v>129.571312053741</v>
      </c>
      <c r="L1459">
        <v>139.48522396579699</v>
      </c>
      <c r="M1459">
        <v>45.616466384685403</v>
      </c>
      <c r="N1459">
        <v>0.48604227548364998</v>
      </c>
      <c r="O1459">
        <v>61.499459729033298</v>
      </c>
      <c r="P1459">
        <v>13.264921860289901</v>
      </c>
      <c r="Q1459">
        <v>3.3911487428651001E-2</v>
      </c>
    </row>
    <row r="1460" spans="1:17" hidden="1" x14ac:dyDescent="0.3">
      <c r="A1460" t="s">
        <v>3094</v>
      </c>
      <c r="B1460" t="s">
        <v>3095</v>
      </c>
      <c r="C1460" t="s">
        <v>3150</v>
      </c>
      <c r="D1460" t="s">
        <v>202</v>
      </c>
      <c r="E1460">
        <v>1027.7097105375799</v>
      </c>
      <c r="F1460">
        <v>102.43</v>
      </c>
      <c r="G1460">
        <v>-31.767141871863199</v>
      </c>
      <c r="H1460">
        <v>-0.194425310678012</v>
      </c>
      <c r="I1460">
        <v>-19.708610966196499</v>
      </c>
      <c r="J1460">
        <v>6.32974150240406</v>
      </c>
      <c r="K1460">
        <v>99.233824723174095</v>
      </c>
      <c r="L1460">
        <v>106.29219451743801</v>
      </c>
      <c r="M1460">
        <v>46.648048601650601</v>
      </c>
      <c r="N1460">
        <v>0.90496816369258903</v>
      </c>
      <c r="O1460">
        <v>40.583813335936703</v>
      </c>
      <c r="P1460">
        <v>20.5058823529411</v>
      </c>
      <c r="Q1460">
        <v>1.5091121768212999E-2</v>
      </c>
    </row>
    <row r="1461" spans="1:17" hidden="1" x14ac:dyDescent="0.3">
      <c r="A1461" t="s">
        <v>3096</v>
      </c>
      <c r="B1461" t="s">
        <v>3097</v>
      </c>
      <c r="C1461" t="s">
        <v>3150</v>
      </c>
      <c r="D1461" t="s">
        <v>502</v>
      </c>
      <c r="E1461">
        <v>1026.8892359864401</v>
      </c>
      <c r="F1461">
        <v>1290</v>
      </c>
      <c r="G1461">
        <v>48.046396886928299</v>
      </c>
      <c r="H1461">
        <v>2.9871872115765399</v>
      </c>
      <c r="I1461">
        <v>-2.6231931692485402</v>
      </c>
      <c r="J1461">
        <v>-0.81125457848326799</v>
      </c>
      <c r="K1461">
        <v>1272.482846805</v>
      </c>
      <c r="L1461">
        <v>1197.2972820171101</v>
      </c>
      <c r="M1461">
        <v>51.794243831029704</v>
      </c>
      <c r="N1461">
        <v>1.7422784825596001</v>
      </c>
      <c r="O1461">
        <v>25.565891472868199</v>
      </c>
      <c r="P1461">
        <v>78.176795580110493</v>
      </c>
      <c r="Q1461">
        <v>0.13115866834856299</v>
      </c>
    </row>
    <row r="1462" spans="1:17" hidden="1" x14ac:dyDescent="0.3">
      <c r="A1462" t="s">
        <v>3098</v>
      </c>
      <c r="B1462" t="s">
        <v>3099</v>
      </c>
      <c r="C1462" t="s">
        <v>3150</v>
      </c>
      <c r="D1462" t="s">
        <v>502</v>
      </c>
      <c r="E1462">
        <v>1023.72716589756</v>
      </c>
      <c r="F1462">
        <v>1028</v>
      </c>
      <c r="G1462">
        <v>339.17583203912102</v>
      </c>
      <c r="H1462">
        <v>37.5299736574771</v>
      </c>
      <c r="I1462">
        <v>207.62578532007299</v>
      </c>
      <c r="J1462">
        <v>-1.70279185473788</v>
      </c>
      <c r="K1462">
        <v>771.91522384014399</v>
      </c>
      <c r="L1462">
        <v>475.77485350093502</v>
      </c>
      <c r="M1462">
        <v>86.151440034193499</v>
      </c>
      <c r="N1462">
        <v>0.29916250417129497</v>
      </c>
      <c r="O1462">
        <v>1.2062256809338701</v>
      </c>
      <c r="P1462">
        <v>400.974658869395</v>
      </c>
      <c r="Q1462">
        <v>0.16865045575914001</v>
      </c>
    </row>
    <row r="1463" spans="1:17" hidden="1" x14ac:dyDescent="0.3">
      <c r="A1463" t="s">
        <v>3100</v>
      </c>
      <c r="B1463" t="s">
        <v>3101</v>
      </c>
      <c r="C1463" t="s">
        <v>3150</v>
      </c>
      <c r="D1463" t="s">
        <v>989</v>
      </c>
      <c r="E1463">
        <v>1021.2009822316001</v>
      </c>
      <c r="F1463">
        <v>733.95</v>
      </c>
      <c r="G1463">
        <v>-28.948821010254601</v>
      </c>
      <c r="H1463">
        <v>-15.516002438805</v>
      </c>
      <c r="I1463">
        <v>1.78991550329864</v>
      </c>
      <c r="J1463">
        <v>-1.97233462690544</v>
      </c>
      <c r="K1463">
        <v>811.50183424151396</v>
      </c>
      <c r="L1463">
        <v>738.26831066246905</v>
      </c>
      <c r="M1463">
        <v>36.348434703607701</v>
      </c>
      <c r="N1463">
        <v>0.25560971496480001</v>
      </c>
      <c r="O1463">
        <v>37.611553920566699</v>
      </c>
      <c r="P1463">
        <v>40.603448275862</v>
      </c>
      <c r="Q1463">
        <v>0.101057227360768</v>
      </c>
    </row>
    <row r="1464" spans="1:17" hidden="1" x14ac:dyDescent="0.3">
      <c r="A1464" t="s">
        <v>3102</v>
      </c>
      <c r="B1464" t="s">
        <v>3103</v>
      </c>
      <c r="C1464" t="s">
        <v>3150</v>
      </c>
      <c r="D1464" t="s">
        <v>51</v>
      </c>
      <c r="E1464">
        <v>1020.73611181457</v>
      </c>
      <c r="F1464">
        <v>784.7</v>
      </c>
      <c r="G1464">
        <v>34.020221483256201</v>
      </c>
      <c r="H1464">
        <v>3.8067344847096698</v>
      </c>
      <c r="I1464">
        <v>18.295394416005699</v>
      </c>
      <c r="J1464">
        <v>-0.51723187417887095</v>
      </c>
      <c r="K1464">
        <v>803.00196766991496</v>
      </c>
      <c r="L1464">
        <v>734.54998214786804</v>
      </c>
      <c r="M1464">
        <v>53.225981440042801</v>
      </c>
      <c r="N1464">
        <v>0.98531318577008598</v>
      </c>
      <c r="O1464">
        <v>21.071747164521401</v>
      </c>
      <c r="P1464">
        <v>65.008937020292294</v>
      </c>
      <c r="Q1464">
        <v>7.9458567424264007E-2</v>
      </c>
    </row>
    <row r="1465" spans="1:17" hidden="1" x14ac:dyDescent="0.3">
      <c r="A1465" t="s">
        <v>3104</v>
      </c>
      <c r="B1465" t="s">
        <v>3105</v>
      </c>
      <c r="C1465" t="s">
        <v>3150</v>
      </c>
      <c r="D1465" t="s">
        <v>473</v>
      </c>
      <c r="E1465">
        <v>1019.85958044374</v>
      </c>
      <c r="F1465">
        <v>144.04</v>
      </c>
      <c r="G1465">
        <v>-26.375200734814801</v>
      </c>
      <c r="H1465">
        <v>4.6347437590018901</v>
      </c>
      <c r="I1465">
        <v>-21.4728978254048</v>
      </c>
      <c r="J1465">
        <v>0.32161987618037802</v>
      </c>
      <c r="K1465">
        <v>149.89291041653101</v>
      </c>
      <c r="L1465">
        <v>158.20313939327201</v>
      </c>
      <c r="M1465">
        <v>41.105506032395198</v>
      </c>
      <c r="N1465">
        <v>0.43050496178153203</v>
      </c>
      <c r="O1465">
        <v>50.687309080810799</v>
      </c>
      <c r="P1465">
        <v>13.4619929105947</v>
      </c>
      <c r="Q1465">
        <v>4.9037790487018999E-2</v>
      </c>
    </row>
    <row r="1466" spans="1:17" hidden="1" x14ac:dyDescent="0.3">
      <c r="A1466" t="s">
        <v>3106</v>
      </c>
      <c r="B1466" t="s">
        <v>3107</v>
      </c>
      <c r="C1466" t="s">
        <v>3150</v>
      </c>
      <c r="D1466" t="s">
        <v>131</v>
      </c>
      <c r="E1466">
        <v>1019.13245522318</v>
      </c>
      <c r="F1466">
        <v>810</v>
      </c>
      <c r="G1466">
        <v>35.678707150304703</v>
      </c>
      <c r="H1466">
        <v>10.70805250187</v>
      </c>
      <c r="I1466">
        <v>2.25267361202547</v>
      </c>
      <c r="J1466">
        <v>1.63281531546002</v>
      </c>
      <c r="K1466">
        <v>833.29660722071503</v>
      </c>
      <c r="L1466">
        <v>767.16837014071098</v>
      </c>
      <c r="M1466">
        <v>58.284160565758199</v>
      </c>
      <c r="N1466">
        <v>1.17599460552933</v>
      </c>
      <c r="O1466">
        <v>78.086419753086403</v>
      </c>
      <c r="P1466">
        <v>95.180722891566205</v>
      </c>
    </row>
    <row r="1467" spans="1:17" hidden="1" x14ac:dyDescent="0.3">
      <c r="A1467" t="s">
        <v>3108</v>
      </c>
      <c r="B1467" t="s">
        <v>3109</v>
      </c>
      <c r="C1467" t="s">
        <v>3150</v>
      </c>
      <c r="D1467" t="s">
        <v>1590</v>
      </c>
      <c r="E1467">
        <v>1018.59325663428</v>
      </c>
      <c r="F1467">
        <v>177.39</v>
      </c>
      <c r="G1467">
        <v>-59.128143377250197</v>
      </c>
      <c r="H1467">
        <v>-14.194183559097601</v>
      </c>
      <c r="I1467">
        <v>-38.9485261277473</v>
      </c>
      <c r="J1467">
        <v>-0.61898919665389796</v>
      </c>
      <c r="K1467">
        <v>205.22214597631699</v>
      </c>
      <c r="L1467">
        <v>228.66783549093699</v>
      </c>
      <c r="M1467">
        <v>33.106445697290702</v>
      </c>
      <c r="N1467">
        <v>0.689876248116714</v>
      </c>
      <c r="O1467">
        <v>67.709566491910493</v>
      </c>
      <c r="P1467">
        <v>6.4765906362544898</v>
      </c>
      <c r="Q1467">
        <v>-4.4057800374201997E-2</v>
      </c>
    </row>
    <row r="1468" spans="1:17" hidden="1" x14ac:dyDescent="0.3">
      <c r="A1468" t="s">
        <v>3110</v>
      </c>
      <c r="B1468" t="s">
        <v>3111</v>
      </c>
      <c r="C1468" t="s">
        <v>3150</v>
      </c>
      <c r="D1468" t="s">
        <v>277</v>
      </c>
      <c r="E1468">
        <v>1018.02146188695</v>
      </c>
      <c r="F1468">
        <v>426.2</v>
      </c>
      <c r="G1468">
        <v>-23.632248930811699</v>
      </c>
      <c r="H1468">
        <v>1.2507030266930901</v>
      </c>
      <c r="I1468">
        <v>2.82474400684396</v>
      </c>
      <c r="J1468">
        <v>7.6282913884485799</v>
      </c>
      <c r="K1468">
        <v>418.779545872298</v>
      </c>
      <c r="L1468">
        <v>428.69922693771599</v>
      </c>
      <c r="M1468">
        <v>59.469439182456497</v>
      </c>
      <c r="N1468">
        <v>0.87274620712404505</v>
      </c>
      <c r="O1468">
        <v>20.037541060534899</v>
      </c>
      <c r="P1468">
        <v>17.8487487902668</v>
      </c>
      <c r="Q1468">
        <v>-2.2599464936928E-2</v>
      </c>
    </row>
    <row r="1469" spans="1:17" hidden="1" x14ac:dyDescent="0.3">
      <c r="A1469" t="s">
        <v>3112</v>
      </c>
      <c r="B1469" t="s">
        <v>3113</v>
      </c>
      <c r="C1469" t="s">
        <v>3150</v>
      </c>
      <c r="D1469" t="s">
        <v>1521</v>
      </c>
      <c r="E1469">
        <v>1015.32804036115</v>
      </c>
      <c r="F1469">
        <v>37.11</v>
      </c>
      <c r="G1469">
        <v>-25.533515053445701</v>
      </c>
      <c r="H1469">
        <v>8.1204030593185301</v>
      </c>
      <c r="I1469">
        <v>13.223527216271201</v>
      </c>
      <c r="J1469">
        <v>14.264618531253999</v>
      </c>
      <c r="K1469">
        <v>34.658984672848199</v>
      </c>
      <c r="L1469">
        <v>34.342240245967403</v>
      </c>
      <c r="M1469">
        <v>45.750075008675701</v>
      </c>
      <c r="N1469">
        <v>0.42250539146494198</v>
      </c>
      <c r="O1469">
        <v>22.473726758286102</v>
      </c>
      <c r="P1469">
        <v>30.210526315789402</v>
      </c>
      <c r="Q1469">
        <v>2.7504167688941001E-2</v>
      </c>
    </row>
    <row r="1470" spans="1:17" hidden="1" x14ac:dyDescent="0.3">
      <c r="A1470" t="s">
        <v>3114</v>
      </c>
      <c r="B1470" t="s">
        <v>3115</v>
      </c>
      <c r="C1470" t="s">
        <v>3150</v>
      </c>
      <c r="D1470" t="s">
        <v>114</v>
      </c>
      <c r="E1470">
        <v>1015.01114330823</v>
      </c>
      <c r="F1470">
        <v>345.3</v>
      </c>
      <c r="G1470">
        <v>112.804258062496</v>
      </c>
      <c r="H1470">
        <v>1.9765176301172001</v>
      </c>
      <c r="I1470">
        <v>-6.4943074265535596</v>
      </c>
      <c r="J1470">
        <v>0.61631937407433801</v>
      </c>
      <c r="K1470">
        <v>351.55011486887702</v>
      </c>
      <c r="L1470">
        <v>320.448553179611</v>
      </c>
      <c r="M1470">
        <v>44.488638892071499</v>
      </c>
      <c r="N1470">
        <v>1.43359521632374</v>
      </c>
      <c r="O1470">
        <v>22.6180133217491</v>
      </c>
      <c r="P1470">
        <v>142.23079621185499</v>
      </c>
      <c r="Q1470">
        <v>8.7738965509083999E-2</v>
      </c>
    </row>
    <row r="1471" spans="1:17" hidden="1" x14ac:dyDescent="0.3">
      <c r="A1471" t="s">
        <v>3116</v>
      </c>
      <c r="B1471" t="s">
        <v>3117</v>
      </c>
      <c r="C1471" t="s">
        <v>3150</v>
      </c>
      <c r="D1471" t="s">
        <v>397</v>
      </c>
      <c r="E1471">
        <v>1014.36662392658</v>
      </c>
      <c r="F1471">
        <v>329.85</v>
      </c>
      <c r="G1471">
        <v>-26.560831718108801</v>
      </c>
      <c r="H1471">
        <v>11.0497991117642</v>
      </c>
      <c r="I1471">
        <v>-0.63236157699116602</v>
      </c>
      <c r="J1471">
        <v>7.82805199921461</v>
      </c>
      <c r="K1471">
        <v>306.65685427391099</v>
      </c>
      <c r="L1471">
        <v>321.018976384886</v>
      </c>
      <c r="M1471">
        <v>50.591467196754898</v>
      </c>
      <c r="N1471">
        <v>1.09526363633066</v>
      </c>
      <c r="O1471">
        <v>53.6304380779141</v>
      </c>
      <c r="P1471">
        <v>19.662615635769999</v>
      </c>
      <c r="Q1471">
        <v>-3.9709532133216999E-2</v>
      </c>
    </row>
    <row r="1472" spans="1:17" hidden="1" x14ac:dyDescent="0.3">
      <c r="A1472" t="s">
        <v>3118</v>
      </c>
      <c r="B1472" t="s">
        <v>3119</v>
      </c>
      <c r="C1472" t="s">
        <v>3150</v>
      </c>
      <c r="D1472" t="s">
        <v>51</v>
      </c>
      <c r="E1472">
        <v>1012.407292877</v>
      </c>
      <c r="F1472">
        <v>1435.75</v>
      </c>
      <c r="G1472">
        <v>109.952600162978</v>
      </c>
      <c r="H1472">
        <v>-3.4310577577064798</v>
      </c>
      <c r="I1472">
        <v>-22.903140119987501</v>
      </c>
      <c r="J1472">
        <v>3.6507319706100798</v>
      </c>
      <c r="K1472">
        <v>1507.65119080513</v>
      </c>
      <c r="L1472">
        <v>1358.57727459955</v>
      </c>
      <c r="M1472">
        <v>57.006438821960103</v>
      </c>
      <c r="N1472">
        <v>0.42005977517757098</v>
      </c>
      <c r="O1472">
        <v>29.131116141389501</v>
      </c>
      <c r="P1472">
        <v>179.79148397154799</v>
      </c>
      <c r="Q1472">
        <v>0.122119287763527</v>
      </c>
    </row>
    <row r="1473" spans="1:17" hidden="1" x14ac:dyDescent="0.3">
      <c r="A1473" t="s">
        <v>3120</v>
      </c>
      <c r="B1473" t="s">
        <v>3121</v>
      </c>
      <c r="C1473" t="s">
        <v>3150</v>
      </c>
      <c r="D1473" t="s">
        <v>580</v>
      </c>
      <c r="E1473">
        <v>1009.63562484699</v>
      </c>
      <c r="F1473">
        <v>104.89</v>
      </c>
      <c r="G1473">
        <v>14.813907982317399</v>
      </c>
      <c r="H1473">
        <v>8.1598037168759099</v>
      </c>
      <c r="I1473">
        <v>15.160064508745901</v>
      </c>
      <c r="J1473">
        <v>19.0702685262439</v>
      </c>
      <c r="K1473">
        <v>98.262829899702098</v>
      </c>
      <c r="L1473">
        <v>91.837029915970803</v>
      </c>
      <c r="M1473">
        <v>76.3112504822669</v>
      </c>
      <c r="N1473">
        <v>0.87163086889209196</v>
      </c>
      <c r="O1473">
        <v>17.2657069310706</v>
      </c>
      <c r="P1473">
        <v>53.910491562729199</v>
      </c>
    </row>
    <row r="1474" spans="1:17" hidden="1" x14ac:dyDescent="0.3">
      <c r="A1474" t="s">
        <v>3122</v>
      </c>
      <c r="B1474" t="s">
        <v>3123</v>
      </c>
      <c r="C1474" t="s">
        <v>3150</v>
      </c>
      <c r="D1474" t="s">
        <v>2542</v>
      </c>
      <c r="E1474">
        <v>1004.74890028544</v>
      </c>
      <c r="F1474">
        <v>1690.05</v>
      </c>
      <c r="G1474">
        <v>141.96375546251201</v>
      </c>
      <c r="H1474">
        <v>-4.13379833645243</v>
      </c>
      <c r="I1474">
        <v>126.139935033946</v>
      </c>
      <c r="J1474">
        <v>1.3072392521790399</v>
      </c>
      <c r="K1474">
        <v>1651.2068054930901</v>
      </c>
      <c r="L1474">
        <v>1214.8896489502099</v>
      </c>
      <c r="M1474">
        <v>46.137096326957902</v>
      </c>
      <c r="N1474">
        <v>0.53840866128200704</v>
      </c>
      <c r="O1474">
        <v>22.0111831010916</v>
      </c>
      <c r="P1474">
        <v>214.13568773234201</v>
      </c>
      <c r="Q1474">
        <v>0.233940651573768</v>
      </c>
    </row>
    <row r="1475" spans="1:17" hidden="1" x14ac:dyDescent="0.3">
      <c r="A1475" t="s">
        <v>3124</v>
      </c>
      <c r="B1475" t="s">
        <v>3125</v>
      </c>
      <c r="C1475" t="s">
        <v>3150</v>
      </c>
      <c r="D1475" t="s">
        <v>265</v>
      </c>
      <c r="E1475">
        <v>1004.2201323709101</v>
      </c>
      <c r="F1475">
        <v>714.9</v>
      </c>
      <c r="G1475">
        <v>108.731133287633</v>
      </c>
      <c r="H1475">
        <v>5.4509746342129004</v>
      </c>
      <c r="I1475">
        <v>62.453171265175698</v>
      </c>
      <c r="J1475">
        <v>11.1218699339972</v>
      </c>
      <c r="K1475">
        <v>699.30428061569603</v>
      </c>
      <c r="L1475">
        <v>603.639655479461</v>
      </c>
      <c r="M1475">
        <v>58.772259279975103</v>
      </c>
      <c r="N1475">
        <v>0.71014019275302398</v>
      </c>
      <c r="O1475">
        <v>58.064064904182402</v>
      </c>
      <c r="P1475">
        <v>169.11349520045101</v>
      </c>
      <c r="Q1475">
        <v>0.186840778800868</v>
      </c>
    </row>
    <row r="1476" spans="1:17" hidden="1" x14ac:dyDescent="0.3">
      <c r="A1476" t="s">
        <v>3126</v>
      </c>
      <c r="B1476" t="s">
        <v>3127</v>
      </c>
      <c r="C1476" t="s">
        <v>3150</v>
      </c>
      <c r="D1476" t="s">
        <v>289</v>
      </c>
      <c r="E1476">
        <v>1003.91449233062</v>
      </c>
      <c r="F1476">
        <v>19.760000000000002</v>
      </c>
      <c r="G1476">
        <v>83.3461773787201</v>
      </c>
      <c r="H1476">
        <v>-2.1178417487073502</v>
      </c>
      <c r="I1476">
        <v>-17.289987562070301</v>
      </c>
      <c r="J1476">
        <v>1.50963608778018E-2</v>
      </c>
      <c r="K1476">
        <v>20.199821677616001</v>
      </c>
      <c r="L1476">
        <v>19.870731577797599</v>
      </c>
      <c r="M1476">
        <v>43.415374252634301</v>
      </c>
      <c r="N1476">
        <v>0.29996261120023299</v>
      </c>
      <c r="O1476">
        <v>110.77935222671999</v>
      </c>
      <c r="P1476">
        <v>111.33689839572099</v>
      </c>
      <c r="Q1476">
        <v>8.5353287817033996E-2</v>
      </c>
    </row>
    <row r="1477" spans="1:17" hidden="1" x14ac:dyDescent="0.3">
      <c r="A1477" t="s">
        <v>3128</v>
      </c>
      <c r="B1477" t="s">
        <v>3129</v>
      </c>
      <c r="C1477" t="s">
        <v>3150</v>
      </c>
      <c r="D1477" t="s">
        <v>580</v>
      </c>
      <c r="E1477">
        <v>1001.59481819107</v>
      </c>
      <c r="F1477">
        <v>421.95</v>
      </c>
      <c r="G1477">
        <v>-41.843313912060999</v>
      </c>
      <c r="H1477">
        <v>-1.7554684534840399</v>
      </c>
      <c r="I1477">
        <v>-8.7009678535806092</v>
      </c>
      <c r="J1477">
        <v>-3.2956033329644301</v>
      </c>
      <c r="K1477">
        <v>448.63700994156</v>
      </c>
      <c r="L1477">
        <v>444.269591357161</v>
      </c>
      <c r="M1477">
        <v>34.697054408319097</v>
      </c>
      <c r="N1477">
        <v>0.29273950022959699</v>
      </c>
      <c r="O1477">
        <v>38.499822253821499</v>
      </c>
      <c r="P1477">
        <v>22.481857764876601</v>
      </c>
    </row>
    <row r="1478" spans="1:17" hidden="1" x14ac:dyDescent="0.3">
      <c r="A1478" t="s">
        <v>3130</v>
      </c>
      <c r="B1478" t="s">
        <v>3131</v>
      </c>
      <c r="C1478" t="s">
        <v>3150</v>
      </c>
      <c r="D1478" t="s">
        <v>139</v>
      </c>
      <c r="E1478">
        <v>1001.44880469396</v>
      </c>
      <c r="F1478">
        <v>243.3</v>
      </c>
      <c r="G1478">
        <v>24.0717789829982</v>
      </c>
      <c r="H1478">
        <v>4.5985243318337004</v>
      </c>
      <c r="I1478">
        <v>-11.5040912766659</v>
      </c>
      <c r="J1478">
        <v>4.9800446713990896</v>
      </c>
      <c r="K1478">
        <v>250.37247682970701</v>
      </c>
      <c r="L1478">
        <v>251.98756580612201</v>
      </c>
      <c r="M1478">
        <v>55.475727653070301</v>
      </c>
      <c r="N1478">
        <v>0.53036983693569195</v>
      </c>
      <c r="O1478">
        <v>55.137690094533397</v>
      </c>
      <c r="P1478">
        <v>55.911566805511001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Price_Filter_01_11_2024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dcterms:created xsi:type="dcterms:W3CDTF">2024-11-02T02:47:24Z</dcterms:created>
  <dcterms:modified xsi:type="dcterms:W3CDTF">2024-11-22T12:33:14Z</dcterms:modified>
</cp:coreProperties>
</file>